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Strategy\_RegNew\01_Reset 2020-25\08_Capex\03 Revised Proposal\0.3 Capex forecast\RRP V0.0\"/>
    </mc:Choice>
  </mc:AlternateContent>
  <xr:revisionPtr revIDLastSave="0" documentId="13_ncr:1_{A5423E66-8FE0-49EB-9398-D5ADD3C75FE8}" xr6:coauthVersionLast="45" xr6:coauthVersionMax="45" xr10:uidLastSave="{00000000-0000-0000-0000-000000000000}"/>
  <bookViews>
    <workbookView xWindow="25080" yWindow="-120" windowWidth="25440" windowHeight="15390" xr2:uid="{4518CC80-F97B-40F4-924B-E26B7E8B1243}"/>
  </bookViews>
  <sheets>
    <sheet name="Summary $2020" sheetId="6" r:id="rId1"/>
    <sheet name="Revised Proposal $2020" sheetId="8" r:id="rId2"/>
    <sheet name="Draft Decision $2020" sheetId="9" r:id="rId3"/>
    <sheet name="Original Proposal $2020" sheetId="10" r:id="rId4"/>
    <sheet name="Summary $2017-18" sheetId="5" r:id="rId5"/>
    <sheet name="Original Proposal" sheetId="1" r:id="rId6"/>
    <sheet name="Draft Decision" sheetId="3" r:id="rId7"/>
    <sheet name="Revised Proposal" sheetId="4" r:id="rId8"/>
    <sheet name="Categorised" sheetId="7" r:id="rId9"/>
    <sheet name="DDCategorised" sheetId="11" r:id="rId10"/>
  </sheets>
  <definedNames>
    <definedName name="_xlnm._FilterDatabase" localSheetId="6" hidden="1">'Draft Decision'!$C$3:$D$165</definedName>
    <definedName name="_xlnm._FilterDatabase" localSheetId="2" hidden="1">'Draft Decision $2020'!$C$3:$D$166</definedName>
    <definedName name="_xlnm._FilterDatabase" localSheetId="5" hidden="1">'Original Proposal'!$C$3:$D$165</definedName>
    <definedName name="_xlnm._FilterDatabase" localSheetId="3" hidden="1">'Original Proposal $2020'!$C$3:$D$166</definedName>
    <definedName name="_xlnm._FilterDatabase" localSheetId="7" hidden="1">'Revised Proposal'!$C$3:$D$166</definedName>
    <definedName name="_xlnm._FilterDatabase" localSheetId="1" hidden="1">'Revised Proposal $2020'!$C$3:$D$166</definedName>
    <definedName name="_xlnm._FilterDatabase" localSheetId="4" hidden="1">'Summary $2017-18'!$C$5:$E$168</definedName>
    <definedName name="_xlnm._FilterDatabase" localSheetId="0" hidden="1">'Summary $2020'!$C$5:$E$168</definedName>
    <definedName name="anscount" hidden="1">1</definedName>
    <definedName name="Array_Year_Header">{"2008/09","2009/10","2010/11","2011/12","2012/13","2013/14","2014/15"}</definedName>
    <definedName name="AS2DocOpenMode" hidden="1">"AS2DocumentEdit"</definedName>
    <definedName name="SAPBEXrevision" hidden="1">1</definedName>
    <definedName name="SAPBEXsysID" hidden="1">"ES0"</definedName>
    <definedName name="SAPBEXwbID" hidden="1">"3QDI1P98JENOFS7P6206M4IRP"</definedName>
    <definedName name="wrn.Allocation._.of._.Cash._.Flows." localSheetId="8" hidden="1">{"Allocation of Cash Flows",#N/A,FALSE,"Cash Flow Worksheet"}</definedName>
    <definedName name="wrn.Allocation._.of._.Cash._.Flows." localSheetId="9" hidden="1">{"Allocation of Cash Flows",#N/A,FALSE,"Cash Flow Worksheet"}</definedName>
    <definedName name="wrn.Allocation._.of._.Cash._.Flows." hidden="1">{"Allocation of Cash Flows",#N/A,FALSE,"Cash Flow Worksheet"}</definedName>
    <definedName name="xx" localSheetId="8" hidden="1">{"Allocation of Cash Flows",#N/A,FALSE,"Cash Flow Worksheet"}</definedName>
    <definedName name="xx" localSheetId="9" hidden="1">{"Allocation of Cash Flows",#N/A,FALSE,"Cash Flow Worksheet"}</definedName>
    <definedName name="xx" hidden="1">{"Allocation of Cash Flows",#N/A,FALSE,"Cash Flow Worksheet"}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7" i="7" l="1"/>
  <c r="L347" i="7"/>
  <c r="K347" i="7"/>
  <c r="J347" i="7"/>
  <c r="M346" i="7"/>
  <c r="L346" i="7"/>
  <c r="K346" i="7"/>
  <c r="J346" i="7"/>
  <c r="M345" i="7"/>
  <c r="L345" i="7"/>
  <c r="K345" i="7"/>
  <c r="J345" i="7"/>
  <c r="M344" i="7"/>
  <c r="L344" i="7"/>
  <c r="K344" i="7"/>
  <c r="J344" i="7"/>
  <c r="M343" i="7"/>
  <c r="L343" i="7"/>
  <c r="K343" i="7"/>
  <c r="J343" i="7"/>
  <c r="M342" i="7"/>
  <c r="L342" i="7"/>
  <c r="K342" i="7"/>
  <c r="J342" i="7"/>
  <c r="M341" i="7"/>
  <c r="L341" i="7"/>
  <c r="K341" i="7"/>
  <c r="J341" i="7"/>
  <c r="M340" i="7"/>
  <c r="L340" i="7"/>
  <c r="K340" i="7"/>
  <c r="J340" i="7"/>
  <c r="M336" i="7"/>
  <c r="L336" i="7"/>
  <c r="K336" i="7"/>
  <c r="J336" i="7"/>
  <c r="M334" i="7"/>
  <c r="L334" i="7"/>
  <c r="K334" i="7"/>
  <c r="J334" i="7"/>
  <c r="M332" i="7"/>
  <c r="M349" i="7" s="1"/>
  <c r="L332" i="7"/>
  <c r="L349" i="7" s="1"/>
  <c r="K332" i="7"/>
  <c r="K349" i="7" s="1"/>
  <c r="J332" i="7"/>
  <c r="J349" i="7" s="1"/>
  <c r="G349" i="7"/>
  <c r="C349" i="7"/>
  <c r="D349" i="7"/>
  <c r="I332" i="7" l="1"/>
  <c r="E349" i="7"/>
  <c r="I346" i="7"/>
  <c r="I344" i="7"/>
  <c r="I342" i="7"/>
  <c r="I340" i="7"/>
  <c r="I336" i="7"/>
  <c r="I334" i="7"/>
  <c r="I347" i="7"/>
  <c r="I345" i="7"/>
  <c r="I343" i="7"/>
  <c r="I341" i="7"/>
  <c r="F349" i="7"/>
  <c r="I349" i="7" l="1"/>
  <c r="G316" i="11" l="1"/>
  <c r="F316" i="11"/>
  <c r="E316" i="11"/>
  <c r="D316" i="11"/>
  <c r="C316" i="11"/>
  <c r="G312" i="11"/>
  <c r="F312" i="11"/>
  <c r="E312" i="11"/>
  <c r="D312" i="11"/>
  <c r="C312" i="11"/>
  <c r="G311" i="11"/>
  <c r="F311" i="11"/>
  <c r="E311" i="11"/>
  <c r="D311" i="11"/>
  <c r="C311" i="11"/>
  <c r="G310" i="11"/>
  <c r="F310" i="11"/>
  <c r="E310" i="11"/>
  <c r="D310" i="11"/>
  <c r="C310" i="11"/>
  <c r="G309" i="11"/>
  <c r="F309" i="11"/>
  <c r="E309" i="11"/>
  <c r="D309" i="11"/>
  <c r="C309" i="11"/>
  <c r="G308" i="11"/>
  <c r="F308" i="11"/>
  <c r="E308" i="11"/>
  <c r="D308" i="11"/>
  <c r="C308" i="11"/>
  <c r="G307" i="11"/>
  <c r="F307" i="11"/>
  <c r="E307" i="11"/>
  <c r="D307" i="11"/>
  <c r="C307" i="11"/>
  <c r="G306" i="11"/>
  <c r="F306" i="11"/>
  <c r="E306" i="11"/>
  <c r="D306" i="11"/>
  <c r="C306" i="11"/>
  <c r="G305" i="11"/>
  <c r="F305" i="11"/>
  <c r="E305" i="11"/>
  <c r="D305" i="11"/>
  <c r="C305" i="11"/>
  <c r="G304" i="11"/>
  <c r="F304" i="11"/>
  <c r="E304" i="11"/>
  <c r="D304" i="11"/>
  <c r="C304" i="11"/>
  <c r="G303" i="11"/>
  <c r="F303" i="11"/>
  <c r="E303" i="11"/>
  <c r="D303" i="11"/>
  <c r="C303" i="11"/>
  <c r="G302" i="11"/>
  <c r="F302" i="11"/>
  <c r="E302" i="11"/>
  <c r="D302" i="11"/>
  <c r="C302" i="11"/>
  <c r="G301" i="11"/>
  <c r="F301" i="11"/>
  <c r="E301" i="11"/>
  <c r="D301" i="11"/>
  <c r="C301" i="11"/>
  <c r="G300" i="11"/>
  <c r="F300" i="11"/>
  <c r="E300" i="11"/>
  <c r="D300" i="11"/>
  <c r="C300" i="11"/>
  <c r="G299" i="11"/>
  <c r="F299" i="11"/>
  <c r="E299" i="11"/>
  <c r="D299" i="11"/>
  <c r="C299" i="11"/>
  <c r="G298" i="11"/>
  <c r="F298" i="11"/>
  <c r="E298" i="11"/>
  <c r="D298" i="11"/>
  <c r="C298" i="11"/>
  <c r="G297" i="11"/>
  <c r="F297" i="11"/>
  <c r="E297" i="11"/>
  <c r="D297" i="11"/>
  <c r="C297" i="11"/>
  <c r="G296" i="11"/>
  <c r="F296" i="11"/>
  <c r="E296" i="11"/>
  <c r="D296" i="11"/>
  <c r="C296" i="11"/>
  <c r="G288" i="11"/>
  <c r="F288" i="11"/>
  <c r="E288" i="11"/>
  <c r="D288" i="11"/>
  <c r="C288" i="11"/>
  <c r="G287" i="11"/>
  <c r="F287" i="11"/>
  <c r="E287" i="11"/>
  <c r="D287" i="11"/>
  <c r="C287" i="11"/>
  <c r="G285" i="11"/>
  <c r="F285" i="11"/>
  <c r="E285" i="11"/>
  <c r="D285" i="11"/>
  <c r="C285" i="11"/>
  <c r="G284" i="11"/>
  <c r="F284" i="11"/>
  <c r="E284" i="11"/>
  <c r="D284" i="11"/>
  <c r="C284" i="11"/>
  <c r="G283" i="11"/>
  <c r="F283" i="11"/>
  <c r="E283" i="11"/>
  <c r="D283" i="11"/>
  <c r="C283" i="11"/>
  <c r="G282" i="11"/>
  <c r="F282" i="11"/>
  <c r="E282" i="11"/>
  <c r="D282" i="11"/>
  <c r="C282" i="11"/>
  <c r="G281" i="11"/>
  <c r="F281" i="11"/>
  <c r="E281" i="11"/>
  <c r="D281" i="11"/>
  <c r="C281" i="11"/>
  <c r="G280" i="11"/>
  <c r="F280" i="11"/>
  <c r="E280" i="11"/>
  <c r="D280" i="11"/>
  <c r="C280" i="11"/>
  <c r="G279" i="11"/>
  <c r="F279" i="11"/>
  <c r="E279" i="11"/>
  <c r="D279" i="11"/>
  <c r="C279" i="11"/>
  <c r="G278" i="11"/>
  <c r="F278" i="11"/>
  <c r="E278" i="11"/>
  <c r="D278" i="11"/>
  <c r="C278" i="11"/>
  <c r="G277" i="11"/>
  <c r="F277" i="11"/>
  <c r="E277" i="11"/>
  <c r="D277" i="11"/>
  <c r="C277" i="11"/>
  <c r="G276" i="11"/>
  <c r="F276" i="11"/>
  <c r="E276" i="11"/>
  <c r="D276" i="11"/>
  <c r="C276" i="11"/>
  <c r="G275" i="11"/>
  <c r="F275" i="11"/>
  <c r="E275" i="11"/>
  <c r="D275" i="11"/>
  <c r="C275" i="11"/>
  <c r="G274" i="11"/>
  <c r="F274" i="11"/>
  <c r="E274" i="11"/>
  <c r="D274" i="11"/>
  <c r="C274" i="11"/>
  <c r="G273" i="11"/>
  <c r="F273" i="11"/>
  <c r="E273" i="11"/>
  <c r="D273" i="11"/>
  <c r="C273" i="11"/>
  <c r="G272" i="11"/>
  <c r="F272" i="11"/>
  <c r="E272" i="11"/>
  <c r="D272" i="11"/>
  <c r="C272" i="11"/>
  <c r="G263" i="11"/>
  <c r="F263" i="11"/>
  <c r="E263" i="11"/>
  <c r="D263" i="11"/>
  <c r="C263" i="11"/>
  <c r="G262" i="11"/>
  <c r="F262" i="11"/>
  <c r="E262" i="11"/>
  <c r="D262" i="11"/>
  <c r="C262" i="11"/>
  <c r="G261" i="11"/>
  <c r="F261" i="11"/>
  <c r="E261" i="11"/>
  <c r="D261" i="11"/>
  <c r="C261" i="11"/>
  <c r="G260" i="11"/>
  <c r="F260" i="11"/>
  <c r="E260" i="11"/>
  <c r="D260" i="11"/>
  <c r="C260" i="11"/>
  <c r="G259" i="11"/>
  <c r="F259" i="11"/>
  <c r="E259" i="11"/>
  <c r="D259" i="11"/>
  <c r="C259" i="11"/>
  <c r="G258" i="11"/>
  <c r="F258" i="11"/>
  <c r="E258" i="11"/>
  <c r="D258" i="11"/>
  <c r="C258" i="11"/>
  <c r="G257" i="11"/>
  <c r="F257" i="11"/>
  <c r="E257" i="11"/>
  <c r="D257" i="11"/>
  <c r="C257" i="11"/>
  <c r="G255" i="11"/>
  <c r="F255" i="11"/>
  <c r="E255" i="11"/>
  <c r="D255" i="11"/>
  <c r="C255" i="11"/>
  <c r="G254" i="11"/>
  <c r="F254" i="11"/>
  <c r="E254" i="11"/>
  <c r="D254" i="11"/>
  <c r="C254" i="11"/>
  <c r="G253" i="11"/>
  <c r="F253" i="11"/>
  <c r="E253" i="11"/>
  <c r="D253" i="11"/>
  <c r="C253" i="11"/>
  <c r="G251" i="11"/>
  <c r="F251" i="11"/>
  <c r="E251" i="11"/>
  <c r="D251" i="11"/>
  <c r="C251" i="11"/>
  <c r="G250" i="11"/>
  <c r="F250" i="11"/>
  <c r="E250" i="11"/>
  <c r="D250" i="11"/>
  <c r="C250" i="11"/>
  <c r="G249" i="11"/>
  <c r="F249" i="11"/>
  <c r="E249" i="11"/>
  <c r="D249" i="11"/>
  <c r="C249" i="11"/>
  <c r="G248" i="11"/>
  <c r="F248" i="11"/>
  <c r="E248" i="11"/>
  <c r="D248" i="11"/>
  <c r="C248" i="11"/>
  <c r="G240" i="11"/>
  <c r="F240" i="11"/>
  <c r="E240" i="11"/>
  <c r="D240" i="11"/>
  <c r="C240" i="11"/>
  <c r="G239" i="11"/>
  <c r="F239" i="11"/>
  <c r="E239" i="11"/>
  <c r="D239" i="11"/>
  <c r="C239" i="11"/>
  <c r="G238" i="11"/>
  <c r="F238" i="11"/>
  <c r="E238" i="11"/>
  <c r="D238" i="11"/>
  <c r="C238" i="11"/>
  <c r="G237" i="11"/>
  <c r="F237" i="11"/>
  <c r="E237" i="11"/>
  <c r="D237" i="11"/>
  <c r="C237" i="11"/>
  <c r="G236" i="11"/>
  <c r="F236" i="11"/>
  <c r="E236" i="11"/>
  <c r="D236" i="11"/>
  <c r="C236" i="11"/>
  <c r="G235" i="11"/>
  <c r="F235" i="11"/>
  <c r="E235" i="11"/>
  <c r="D235" i="11"/>
  <c r="C235" i="11"/>
  <c r="G234" i="11"/>
  <c r="F234" i="11"/>
  <c r="E234" i="11"/>
  <c r="D234" i="11"/>
  <c r="C234" i="11"/>
  <c r="G233" i="11"/>
  <c r="F233" i="11"/>
  <c r="E233" i="11"/>
  <c r="D233" i="11"/>
  <c r="C233" i="11"/>
  <c r="G232" i="11"/>
  <c r="F232" i="11"/>
  <c r="E232" i="11"/>
  <c r="D232" i="11"/>
  <c r="C232" i="11"/>
  <c r="G231" i="11"/>
  <c r="F231" i="11"/>
  <c r="E231" i="11"/>
  <c r="D231" i="11"/>
  <c r="C231" i="11"/>
  <c r="G230" i="11"/>
  <c r="F230" i="11"/>
  <c r="E230" i="11"/>
  <c r="D230" i="11"/>
  <c r="C230" i="11"/>
  <c r="G229" i="11"/>
  <c r="F229" i="11"/>
  <c r="E229" i="11"/>
  <c r="D229" i="11"/>
  <c r="C229" i="11"/>
  <c r="G227" i="11"/>
  <c r="F227" i="11"/>
  <c r="E227" i="11"/>
  <c r="D227" i="11"/>
  <c r="C227" i="11"/>
  <c r="G226" i="11"/>
  <c r="F226" i="11"/>
  <c r="E226" i="11"/>
  <c r="D226" i="11"/>
  <c r="C226" i="11"/>
  <c r="G225" i="11"/>
  <c r="F225" i="11"/>
  <c r="E225" i="11"/>
  <c r="D225" i="11"/>
  <c r="C225" i="11"/>
  <c r="G224" i="11"/>
  <c r="F224" i="11"/>
  <c r="E224" i="11"/>
  <c r="D224" i="11"/>
  <c r="C224" i="11"/>
  <c r="G216" i="11"/>
  <c r="F216" i="11"/>
  <c r="E216" i="11"/>
  <c r="D216" i="11"/>
  <c r="C216" i="11"/>
  <c r="G215" i="11"/>
  <c r="F215" i="11"/>
  <c r="E215" i="11"/>
  <c r="D215" i="11"/>
  <c r="C215" i="11"/>
  <c r="G214" i="11"/>
  <c r="F214" i="11"/>
  <c r="E214" i="11"/>
  <c r="D214" i="11"/>
  <c r="C214" i="11"/>
  <c r="G213" i="11"/>
  <c r="F213" i="11"/>
  <c r="E213" i="11"/>
  <c r="D213" i="11"/>
  <c r="C213" i="11"/>
  <c r="G212" i="11"/>
  <c r="F212" i="11"/>
  <c r="E212" i="11"/>
  <c r="D212" i="11"/>
  <c r="C212" i="11"/>
  <c r="G211" i="11"/>
  <c r="F211" i="11"/>
  <c r="E211" i="11"/>
  <c r="D211" i="11"/>
  <c r="C211" i="11"/>
  <c r="G210" i="11"/>
  <c r="F210" i="11"/>
  <c r="E210" i="11"/>
  <c r="D210" i="11"/>
  <c r="C210" i="11"/>
  <c r="G209" i="11"/>
  <c r="F209" i="11"/>
  <c r="E209" i="11"/>
  <c r="D209" i="11"/>
  <c r="C209" i="11"/>
  <c r="G208" i="11"/>
  <c r="F208" i="11"/>
  <c r="E208" i="11"/>
  <c r="D208" i="11"/>
  <c r="C208" i="11"/>
  <c r="G207" i="11"/>
  <c r="F207" i="11"/>
  <c r="E207" i="11"/>
  <c r="D207" i="11"/>
  <c r="C207" i="11"/>
  <c r="G206" i="11"/>
  <c r="F206" i="11"/>
  <c r="E206" i="11"/>
  <c r="D206" i="11"/>
  <c r="C206" i="11"/>
  <c r="G205" i="11"/>
  <c r="F205" i="11"/>
  <c r="E205" i="11"/>
  <c r="D205" i="11"/>
  <c r="C205" i="11"/>
  <c r="G204" i="11"/>
  <c r="F204" i="11"/>
  <c r="E204" i="11"/>
  <c r="D204" i="11"/>
  <c r="C204" i="11"/>
  <c r="G202" i="11"/>
  <c r="F202" i="11"/>
  <c r="E202" i="11"/>
  <c r="D202" i="11"/>
  <c r="C202" i="11"/>
  <c r="G201" i="11"/>
  <c r="F201" i="11"/>
  <c r="E201" i="11"/>
  <c r="D201" i="11"/>
  <c r="C201" i="11"/>
  <c r="G200" i="11"/>
  <c r="F200" i="11"/>
  <c r="E200" i="11"/>
  <c r="D200" i="11"/>
  <c r="C200" i="11"/>
  <c r="G192" i="11"/>
  <c r="F192" i="11"/>
  <c r="E192" i="11"/>
  <c r="D192" i="11"/>
  <c r="C192" i="11"/>
  <c r="G191" i="11"/>
  <c r="F191" i="11"/>
  <c r="E191" i="11"/>
  <c r="D191" i="11"/>
  <c r="C191" i="11"/>
  <c r="G189" i="11"/>
  <c r="F189" i="11"/>
  <c r="E189" i="11"/>
  <c r="D189" i="11"/>
  <c r="C189" i="11"/>
  <c r="G188" i="11"/>
  <c r="F188" i="11"/>
  <c r="E188" i="11"/>
  <c r="D188" i="11"/>
  <c r="C188" i="11"/>
  <c r="G187" i="11"/>
  <c r="F187" i="11"/>
  <c r="E187" i="11"/>
  <c r="D187" i="11"/>
  <c r="C187" i="11"/>
  <c r="G186" i="11"/>
  <c r="F186" i="11"/>
  <c r="E186" i="11"/>
  <c r="D186" i="11"/>
  <c r="C186" i="11"/>
  <c r="G185" i="11"/>
  <c r="F185" i="11"/>
  <c r="E185" i="11"/>
  <c r="D185" i="11"/>
  <c r="C185" i="11"/>
  <c r="G183" i="11"/>
  <c r="F183" i="11"/>
  <c r="E183" i="11"/>
  <c r="D183" i="11"/>
  <c r="C183" i="11"/>
  <c r="G182" i="11"/>
  <c r="F182" i="11"/>
  <c r="E182" i="11"/>
  <c r="D182" i="11"/>
  <c r="C182" i="11"/>
  <c r="G181" i="11"/>
  <c r="F181" i="11"/>
  <c r="E181" i="11"/>
  <c r="D181" i="11"/>
  <c r="C181" i="11"/>
  <c r="G179" i="11"/>
  <c r="F179" i="11"/>
  <c r="E179" i="11"/>
  <c r="D179" i="11"/>
  <c r="C179" i="11"/>
  <c r="G177" i="11"/>
  <c r="F177" i="11"/>
  <c r="E177" i="11"/>
  <c r="D177" i="11"/>
  <c r="C177" i="11"/>
  <c r="G168" i="11"/>
  <c r="F168" i="11"/>
  <c r="E168" i="11"/>
  <c r="D168" i="11"/>
  <c r="C168" i="11"/>
  <c r="G167" i="11"/>
  <c r="F167" i="11"/>
  <c r="E167" i="11"/>
  <c r="D167" i="11"/>
  <c r="C167" i="11"/>
  <c r="G165" i="11"/>
  <c r="F165" i="11"/>
  <c r="E165" i="11"/>
  <c r="D165" i="11"/>
  <c r="C165" i="11"/>
  <c r="G164" i="11"/>
  <c r="F164" i="11"/>
  <c r="E164" i="11"/>
  <c r="D164" i="11"/>
  <c r="C164" i="11"/>
  <c r="G163" i="11"/>
  <c r="F163" i="11"/>
  <c r="E163" i="11"/>
  <c r="D163" i="11"/>
  <c r="C163" i="11"/>
  <c r="G162" i="11"/>
  <c r="F162" i="11"/>
  <c r="E162" i="11"/>
  <c r="D162" i="11"/>
  <c r="C162" i="11"/>
  <c r="G161" i="11"/>
  <c r="F161" i="11"/>
  <c r="E161" i="11"/>
  <c r="D161" i="11"/>
  <c r="C161" i="11"/>
  <c r="G160" i="11"/>
  <c r="F160" i="11"/>
  <c r="E160" i="11"/>
  <c r="D160" i="11"/>
  <c r="C160" i="11"/>
  <c r="G159" i="11"/>
  <c r="F159" i="11"/>
  <c r="E159" i="11"/>
  <c r="D159" i="11"/>
  <c r="C159" i="11"/>
  <c r="G158" i="11"/>
  <c r="F158" i="11"/>
  <c r="E158" i="11"/>
  <c r="D158" i="11"/>
  <c r="C158" i="11"/>
  <c r="G157" i="11"/>
  <c r="F157" i="11"/>
  <c r="E157" i="11"/>
  <c r="D157" i="11"/>
  <c r="C157" i="11"/>
  <c r="G155" i="11"/>
  <c r="F155" i="11"/>
  <c r="E155" i="11"/>
  <c r="D155" i="11"/>
  <c r="C155" i="11"/>
  <c r="G153" i="11"/>
  <c r="F153" i="11"/>
  <c r="E153" i="11"/>
  <c r="D153" i="11"/>
  <c r="C153" i="11"/>
  <c r="G152" i="11"/>
  <c r="F152" i="11"/>
  <c r="E152" i="11"/>
  <c r="D152" i="11"/>
  <c r="C152" i="11"/>
  <c r="G144" i="11"/>
  <c r="F144" i="11"/>
  <c r="E144" i="11"/>
  <c r="D144" i="11"/>
  <c r="C144" i="11"/>
  <c r="G143" i="11"/>
  <c r="F143" i="11"/>
  <c r="E143" i="11"/>
  <c r="D143" i="11"/>
  <c r="C143" i="11"/>
  <c r="G142" i="11"/>
  <c r="F142" i="11"/>
  <c r="E142" i="11"/>
  <c r="D142" i="11"/>
  <c r="C142" i="11"/>
  <c r="G141" i="11"/>
  <c r="F141" i="11"/>
  <c r="E141" i="11"/>
  <c r="D141" i="11"/>
  <c r="C141" i="11"/>
  <c r="G140" i="11"/>
  <c r="F140" i="11"/>
  <c r="E140" i="11"/>
  <c r="D140" i="11"/>
  <c r="C140" i="11"/>
  <c r="G139" i="11"/>
  <c r="F139" i="11"/>
  <c r="E139" i="11"/>
  <c r="D139" i="11"/>
  <c r="C139" i="11"/>
  <c r="G138" i="11"/>
  <c r="F138" i="11"/>
  <c r="E138" i="11"/>
  <c r="D138" i="11"/>
  <c r="C138" i="11"/>
  <c r="G137" i="11"/>
  <c r="F137" i="11"/>
  <c r="E137" i="11"/>
  <c r="D137" i="11"/>
  <c r="C137" i="11"/>
  <c r="G136" i="11"/>
  <c r="F136" i="11"/>
  <c r="E136" i="11"/>
  <c r="D136" i="11"/>
  <c r="C136" i="11"/>
  <c r="G135" i="11"/>
  <c r="F135" i="11"/>
  <c r="E135" i="11"/>
  <c r="D135" i="11"/>
  <c r="C135" i="11"/>
  <c r="G134" i="11"/>
  <c r="F134" i="11"/>
  <c r="E134" i="11"/>
  <c r="D134" i="11"/>
  <c r="C134" i="11"/>
  <c r="G133" i="11"/>
  <c r="F133" i="11"/>
  <c r="E133" i="11"/>
  <c r="D133" i="11"/>
  <c r="C133" i="11"/>
  <c r="G131" i="11"/>
  <c r="F131" i="11"/>
  <c r="E131" i="11"/>
  <c r="D131" i="11"/>
  <c r="C131" i="11"/>
  <c r="G130" i="11"/>
  <c r="F130" i="11"/>
  <c r="E130" i="11"/>
  <c r="D130" i="11"/>
  <c r="C130" i="11"/>
  <c r="G129" i="11"/>
  <c r="F129" i="11"/>
  <c r="E129" i="11"/>
  <c r="D129" i="11"/>
  <c r="C129" i="11"/>
  <c r="G128" i="11"/>
  <c r="F128" i="11"/>
  <c r="E128" i="11"/>
  <c r="D128" i="11"/>
  <c r="C128" i="11"/>
  <c r="G119" i="11"/>
  <c r="F119" i="11"/>
  <c r="E119" i="11"/>
  <c r="D119" i="11"/>
  <c r="C119" i="11"/>
  <c r="G117" i="11"/>
  <c r="F117" i="11"/>
  <c r="E117" i="11"/>
  <c r="D117" i="11"/>
  <c r="C117" i="11"/>
  <c r="G116" i="11"/>
  <c r="F116" i="11"/>
  <c r="E116" i="11"/>
  <c r="D116" i="11"/>
  <c r="C116" i="11"/>
  <c r="G115" i="11"/>
  <c r="F115" i="11"/>
  <c r="E115" i="11"/>
  <c r="D115" i="11"/>
  <c r="C115" i="11"/>
  <c r="G114" i="11"/>
  <c r="F114" i="11"/>
  <c r="E114" i="11"/>
  <c r="D114" i="11"/>
  <c r="C114" i="11"/>
  <c r="G113" i="11"/>
  <c r="F113" i="11"/>
  <c r="E113" i="11"/>
  <c r="D113" i="11"/>
  <c r="C113" i="11"/>
  <c r="G112" i="11"/>
  <c r="F112" i="11"/>
  <c r="E112" i="11"/>
  <c r="D112" i="11"/>
  <c r="C112" i="11"/>
  <c r="G111" i="11"/>
  <c r="F111" i="11"/>
  <c r="E111" i="11"/>
  <c r="D111" i="11"/>
  <c r="C111" i="11"/>
  <c r="G110" i="11"/>
  <c r="F110" i="11"/>
  <c r="E110" i="11"/>
  <c r="D110" i="11"/>
  <c r="C110" i="11"/>
  <c r="G109" i="11"/>
  <c r="F109" i="11"/>
  <c r="E109" i="11"/>
  <c r="D109" i="11"/>
  <c r="C109" i="11"/>
  <c r="G108" i="11"/>
  <c r="F108" i="11"/>
  <c r="E108" i="11"/>
  <c r="D108" i="11"/>
  <c r="C108" i="11"/>
  <c r="G107" i="11"/>
  <c r="F107" i="11"/>
  <c r="E107" i="11"/>
  <c r="D107" i="11"/>
  <c r="C107" i="11"/>
  <c r="G105" i="11"/>
  <c r="F105" i="11"/>
  <c r="E105" i="11"/>
  <c r="D105" i="11"/>
  <c r="C105" i="11"/>
  <c r="G96" i="11"/>
  <c r="F96" i="11"/>
  <c r="E96" i="11"/>
  <c r="D96" i="11"/>
  <c r="C96" i="11"/>
  <c r="G95" i="11"/>
  <c r="F95" i="11"/>
  <c r="E95" i="11"/>
  <c r="D95" i="11"/>
  <c r="C95" i="11"/>
  <c r="G94" i="11"/>
  <c r="F94" i="11"/>
  <c r="E94" i="11"/>
  <c r="D94" i="11"/>
  <c r="C94" i="11"/>
  <c r="G93" i="11"/>
  <c r="F93" i="11"/>
  <c r="E93" i="11"/>
  <c r="D93" i="11"/>
  <c r="C93" i="11"/>
  <c r="G92" i="11"/>
  <c r="F92" i="11"/>
  <c r="E92" i="11"/>
  <c r="D92" i="11"/>
  <c r="C92" i="11"/>
  <c r="G91" i="11"/>
  <c r="F91" i="11"/>
  <c r="E91" i="11"/>
  <c r="D91" i="11"/>
  <c r="C91" i="11"/>
  <c r="G90" i="11"/>
  <c r="F90" i="11"/>
  <c r="E90" i="11"/>
  <c r="D90" i="11"/>
  <c r="C90" i="11"/>
  <c r="G89" i="11"/>
  <c r="F89" i="11"/>
  <c r="E89" i="11"/>
  <c r="D89" i="11"/>
  <c r="C89" i="11"/>
  <c r="G88" i="11"/>
  <c r="F88" i="11"/>
  <c r="E88" i="11"/>
  <c r="D88" i="11"/>
  <c r="C88" i="11"/>
  <c r="G86" i="11"/>
  <c r="F86" i="11"/>
  <c r="E86" i="11"/>
  <c r="D86" i="11"/>
  <c r="C86" i="11"/>
  <c r="G85" i="11"/>
  <c r="F85" i="11"/>
  <c r="E85" i="11"/>
  <c r="D85" i="11"/>
  <c r="C85" i="11"/>
  <c r="G84" i="11"/>
  <c r="F84" i="11"/>
  <c r="E84" i="11"/>
  <c r="D84" i="11"/>
  <c r="C84" i="11"/>
  <c r="G81" i="11"/>
  <c r="F81" i="11"/>
  <c r="E81" i="11"/>
  <c r="D81" i="11"/>
  <c r="C81" i="11"/>
  <c r="G80" i="11"/>
  <c r="F80" i="11"/>
  <c r="E80" i="11"/>
  <c r="D80" i="11"/>
  <c r="C80" i="11"/>
  <c r="G72" i="11"/>
  <c r="F72" i="11"/>
  <c r="E72" i="11"/>
  <c r="D72" i="11"/>
  <c r="C72" i="11"/>
  <c r="G71" i="11"/>
  <c r="F71" i="11"/>
  <c r="E71" i="11"/>
  <c r="D71" i="11"/>
  <c r="C71" i="11"/>
  <c r="G70" i="11"/>
  <c r="F70" i="11"/>
  <c r="E70" i="11"/>
  <c r="D70" i="11"/>
  <c r="C70" i="11"/>
  <c r="G69" i="11"/>
  <c r="F69" i="11"/>
  <c r="E69" i="11"/>
  <c r="D69" i="11"/>
  <c r="C69" i="11"/>
  <c r="G68" i="11"/>
  <c r="F68" i="11"/>
  <c r="E68" i="11"/>
  <c r="D68" i="11"/>
  <c r="C68" i="11"/>
  <c r="G67" i="11"/>
  <c r="F67" i="11"/>
  <c r="E67" i="11"/>
  <c r="D67" i="11"/>
  <c r="C67" i="11"/>
  <c r="G66" i="11"/>
  <c r="F66" i="11"/>
  <c r="E66" i="11"/>
  <c r="D66" i="11"/>
  <c r="C66" i="11"/>
  <c r="G65" i="11"/>
  <c r="F65" i="11"/>
  <c r="E65" i="11"/>
  <c r="D65" i="11"/>
  <c r="C65" i="11"/>
  <c r="G64" i="11"/>
  <c r="F64" i="11"/>
  <c r="E64" i="11"/>
  <c r="D64" i="11"/>
  <c r="C64" i="11"/>
  <c r="G62" i="11"/>
  <c r="F62" i="11"/>
  <c r="E62" i="11"/>
  <c r="D62" i="11"/>
  <c r="C62" i="11"/>
  <c r="G61" i="11"/>
  <c r="F61" i="11"/>
  <c r="E61" i="11"/>
  <c r="D61" i="11"/>
  <c r="C61" i="11"/>
  <c r="G60" i="11"/>
  <c r="F60" i="11"/>
  <c r="E60" i="11"/>
  <c r="D60" i="11"/>
  <c r="C60" i="11"/>
  <c r="G57" i="11"/>
  <c r="F57" i="11"/>
  <c r="E57" i="11"/>
  <c r="D57" i="11"/>
  <c r="C57" i="11"/>
  <c r="G56" i="11"/>
  <c r="F56" i="11"/>
  <c r="E56" i="11"/>
  <c r="D56" i="11"/>
  <c r="C56" i="11"/>
  <c r="G46" i="11"/>
  <c r="F46" i="11"/>
  <c r="E46" i="11"/>
  <c r="D46" i="11"/>
  <c r="C46" i="11"/>
  <c r="G45" i="11"/>
  <c r="F45" i="11"/>
  <c r="E45" i="11"/>
  <c r="D45" i="11"/>
  <c r="C45" i="11"/>
  <c r="G44" i="11"/>
  <c r="F44" i="11"/>
  <c r="E44" i="11"/>
  <c r="D44" i="11"/>
  <c r="C44" i="11"/>
  <c r="G42" i="11"/>
  <c r="F42" i="11"/>
  <c r="E42" i="11"/>
  <c r="D42" i="11"/>
  <c r="C42" i="11"/>
  <c r="G41" i="11"/>
  <c r="F41" i="11"/>
  <c r="E41" i="11"/>
  <c r="D41" i="11"/>
  <c r="C41" i="11"/>
  <c r="G40" i="11"/>
  <c r="F40" i="11"/>
  <c r="E40" i="11"/>
  <c r="D40" i="11"/>
  <c r="C40" i="11"/>
  <c r="G39" i="11"/>
  <c r="F39" i="11"/>
  <c r="E39" i="11"/>
  <c r="D39" i="11"/>
  <c r="C39" i="11"/>
  <c r="G35" i="11"/>
  <c r="F35" i="11"/>
  <c r="E35" i="11"/>
  <c r="D35" i="11"/>
  <c r="C35" i="11"/>
  <c r="G33" i="11"/>
  <c r="F33" i="11"/>
  <c r="E33" i="11"/>
  <c r="D33" i="11"/>
  <c r="C33" i="11"/>
  <c r="G20" i="11"/>
  <c r="F20" i="11"/>
  <c r="E20" i="11"/>
  <c r="D20" i="11"/>
  <c r="C20" i="11"/>
  <c r="G19" i="11"/>
  <c r="F19" i="11"/>
  <c r="E19" i="11"/>
  <c r="D19" i="11"/>
  <c r="C19" i="11"/>
  <c r="G18" i="11"/>
  <c r="F18" i="11"/>
  <c r="E18" i="11"/>
  <c r="D18" i="11"/>
  <c r="C18" i="11"/>
  <c r="G17" i="11"/>
  <c r="F17" i="11"/>
  <c r="E17" i="11"/>
  <c r="D17" i="11"/>
  <c r="C17" i="11"/>
  <c r="G16" i="11"/>
  <c r="F16" i="11"/>
  <c r="E16" i="11"/>
  <c r="D16" i="11"/>
  <c r="C16" i="11"/>
  <c r="G14" i="11"/>
  <c r="F14" i="11"/>
  <c r="E14" i="11"/>
  <c r="D14" i="11"/>
  <c r="C14" i="11"/>
  <c r="G13" i="11"/>
  <c r="F13" i="11"/>
  <c r="E13" i="11"/>
  <c r="D13" i="11"/>
  <c r="C13" i="11"/>
  <c r="G8" i="11"/>
  <c r="F8" i="11"/>
  <c r="E8" i="11"/>
  <c r="D8" i="11"/>
  <c r="C8" i="11"/>
  <c r="G7" i="11"/>
  <c r="F7" i="11"/>
  <c r="E7" i="11"/>
  <c r="D7" i="11"/>
  <c r="C7" i="11"/>
  <c r="K163" i="10"/>
  <c r="K151" i="10"/>
  <c r="K147" i="10"/>
  <c r="K135" i="10"/>
  <c r="K129" i="10"/>
  <c r="K128" i="10"/>
  <c r="J108" i="10"/>
  <c r="P108" i="10" s="1"/>
  <c r="K104" i="10"/>
  <c r="K98" i="10"/>
  <c r="K81" i="10"/>
  <c r="K63" i="10"/>
  <c r="K33" i="10"/>
  <c r="K25" i="10"/>
  <c r="K17" i="10"/>
  <c r="F4" i="10"/>
  <c r="G4" i="10" s="1"/>
  <c r="H4" i="10" s="1"/>
  <c r="I4" i="10" s="1"/>
  <c r="K163" i="9"/>
  <c r="K151" i="9"/>
  <c r="K147" i="9"/>
  <c r="K135" i="9"/>
  <c r="K129" i="9"/>
  <c r="K128" i="9"/>
  <c r="K104" i="9"/>
  <c r="K98" i="9"/>
  <c r="K81" i="9"/>
  <c r="K63" i="9"/>
  <c r="K33" i="9"/>
  <c r="K25" i="9"/>
  <c r="K17" i="9"/>
  <c r="F4" i="9"/>
  <c r="G4" i="9" s="1"/>
  <c r="H4" i="9" s="1"/>
  <c r="I4" i="9" s="1"/>
  <c r="E314" i="11" l="1"/>
  <c r="K305" i="11" s="1"/>
  <c r="F314" i="11"/>
  <c r="L310" i="11" s="1"/>
  <c r="C314" i="11"/>
  <c r="I312" i="11" s="1"/>
  <c r="G314" i="11"/>
  <c r="M312" i="11" s="1"/>
  <c r="D314" i="11"/>
  <c r="J311" i="11" s="1"/>
  <c r="M306" i="11" l="1"/>
  <c r="G317" i="11"/>
  <c r="M311" i="11"/>
  <c r="M301" i="11"/>
  <c r="K312" i="11"/>
  <c r="J299" i="11"/>
  <c r="I311" i="11"/>
  <c r="K302" i="11"/>
  <c r="I301" i="11"/>
  <c r="K303" i="11"/>
  <c r="J307" i="11"/>
  <c r="I306" i="11"/>
  <c r="K304" i="11"/>
  <c r="E317" i="11"/>
  <c r="K307" i="11"/>
  <c r="I303" i="11"/>
  <c r="I298" i="11"/>
  <c r="I308" i="11"/>
  <c r="K296" i="11"/>
  <c r="K306" i="11"/>
  <c r="K299" i="11"/>
  <c r="K309" i="11"/>
  <c r="J308" i="11"/>
  <c r="I307" i="11"/>
  <c r="I300" i="11"/>
  <c r="I310" i="11"/>
  <c r="K298" i="11"/>
  <c r="K310" i="11"/>
  <c r="K301" i="11"/>
  <c r="K311" i="11"/>
  <c r="J310" i="11"/>
  <c r="I299" i="11"/>
  <c r="I309" i="11"/>
  <c r="I302" i="11"/>
  <c r="C317" i="11"/>
  <c r="K300" i="11"/>
  <c r="K308" i="11"/>
  <c r="K297" i="11"/>
  <c r="M309" i="11"/>
  <c r="I297" i="11"/>
  <c r="I305" i="11"/>
  <c r="I296" i="11"/>
  <c r="I304" i="11"/>
  <c r="L307" i="11"/>
  <c r="J302" i="11"/>
  <c r="J305" i="11"/>
  <c r="M299" i="11"/>
  <c r="M302" i="11"/>
  <c r="L306" i="11"/>
  <c r="L297" i="11"/>
  <c r="L312" i="11"/>
  <c r="M307" i="11"/>
  <c r="M300" i="11"/>
  <c r="M310" i="11"/>
  <c r="L305" i="11"/>
  <c r="L304" i="11"/>
  <c r="L296" i="11"/>
  <c r="M303" i="11"/>
  <c r="M298" i="11"/>
  <c r="M308" i="11"/>
  <c r="L299" i="11"/>
  <c r="L298" i="11"/>
  <c r="F317" i="11"/>
  <c r="M297" i="11"/>
  <c r="M305" i="11"/>
  <c r="M296" i="11"/>
  <c r="M304" i="11"/>
  <c r="J300" i="11"/>
  <c r="J297" i="11"/>
  <c r="J312" i="11"/>
  <c r="L301" i="11"/>
  <c r="L309" i="11"/>
  <c r="L300" i="11"/>
  <c r="L308" i="11"/>
  <c r="J296" i="11"/>
  <c r="J304" i="11"/>
  <c r="J301" i="11"/>
  <c r="J309" i="11"/>
  <c r="J298" i="11"/>
  <c r="J306" i="11"/>
  <c r="D317" i="11"/>
  <c r="J303" i="11"/>
  <c r="L303" i="11"/>
  <c r="L311" i="11"/>
  <c r="L302" i="11"/>
  <c r="J108" i="9"/>
  <c r="P108" i="9" s="1"/>
  <c r="I314" i="11" l="1"/>
  <c r="K314" i="11"/>
  <c r="M314" i="11"/>
  <c r="J314" i="11"/>
  <c r="L314" i="11"/>
  <c r="K163" i="8" l="1"/>
  <c r="K151" i="8"/>
  <c r="K147" i="8"/>
  <c r="K135" i="8"/>
  <c r="K129" i="8"/>
  <c r="K128" i="8"/>
  <c r="K104" i="8"/>
  <c r="K98" i="8"/>
  <c r="K81" i="8"/>
  <c r="K63" i="8"/>
  <c r="K33" i="8"/>
  <c r="K25" i="8"/>
  <c r="K17" i="8"/>
  <c r="F4" i="8"/>
  <c r="G4" i="8" s="1"/>
  <c r="H4" i="8" s="1"/>
  <c r="I4" i="8" s="1"/>
  <c r="G316" i="7" l="1"/>
  <c r="F316" i="7"/>
  <c r="E316" i="7"/>
  <c r="D316" i="7"/>
  <c r="C316" i="7"/>
  <c r="G312" i="7"/>
  <c r="F312" i="7"/>
  <c r="E312" i="7"/>
  <c r="D312" i="7"/>
  <c r="C312" i="7"/>
  <c r="G311" i="7"/>
  <c r="F311" i="7"/>
  <c r="E311" i="7"/>
  <c r="D311" i="7"/>
  <c r="C311" i="7"/>
  <c r="G310" i="7"/>
  <c r="F310" i="7"/>
  <c r="E310" i="7"/>
  <c r="D310" i="7"/>
  <c r="C310" i="7"/>
  <c r="G309" i="7"/>
  <c r="F309" i="7"/>
  <c r="E309" i="7"/>
  <c r="D309" i="7"/>
  <c r="C309" i="7"/>
  <c r="G308" i="7"/>
  <c r="F308" i="7"/>
  <c r="E308" i="7"/>
  <c r="D308" i="7"/>
  <c r="C308" i="7"/>
  <c r="G307" i="7"/>
  <c r="F307" i="7"/>
  <c r="E307" i="7"/>
  <c r="D307" i="7"/>
  <c r="C307" i="7"/>
  <c r="G306" i="7"/>
  <c r="F306" i="7"/>
  <c r="E306" i="7"/>
  <c r="D306" i="7"/>
  <c r="C306" i="7"/>
  <c r="G305" i="7"/>
  <c r="F305" i="7"/>
  <c r="E305" i="7"/>
  <c r="D305" i="7"/>
  <c r="C305" i="7"/>
  <c r="G304" i="7"/>
  <c r="F304" i="7"/>
  <c r="E304" i="7"/>
  <c r="D304" i="7"/>
  <c r="C304" i="7"/>
  <c r="G303" i="7"/>
  <c r="F303" i="7"/>
  <c r="E303" i="7"/>
  <c r="D303" i="7"/>
  <c r="C303" i="7"/>
  <c r="G302" i="7"/>
  <c r="F302" i="7"/>
  <c r="E302" i="7"/>
  <c r="D302" i="7"/>
  <c r="C302" i="7"/>
  <c r="G301" i="7"/>
  <c r="F301" i="7"/>
  <c r="E301" i="7"/>
  <c r="D301" i="7"/>
  <c r="C301" i="7"/>
  <c r="G300" i="7"/>
  <c r="F300" i="7"/>
  <c r="E300" i="7"/>
  <c r="D300" i="7"/>
  <c r="C300" i="7"/>
  <c r="G299" i="7"/>
  <c r="F299" i="7"/>
  <c r="E299" i="7"/>
  <c r="D299" i="7"/>
  <c r="C299" i="7"/>
  <c r="G298" i="7"/>
  <c r="F298" i="7"/>
  <c r="E298" i="7"/>
  <c r="D298" i="7"/>
  <c r="C298" i="7"/>
  <c r="G297" i="7"/>
  <c r="F297" i="7"/>
  <c r="E297" i="7"/>
  <c r="D297" i="7"/>
  <c r="C297" i="7"/>
  <c r="G296" i="7"/>
  <c r="F296" i="7"/>
  <c r="E296" i="7"/>
  <c r="D296" i="7"/>
  <c r="C296" i="7"/>
  <c r="G288" i="7"/>
  <c r="F288" i="7"/>
  <c r="E288" i="7"/>
  <c r="D288" i="7"/>
  <c r="C288" i="7"/>
  <c r="G287" i="7"/>
  <c r="F287" i="7"/>
  <c r="E287" i="7"/>
  <c r="D287" i="7"/>
  <c r="C287" i="7"/>
  <c r="G285" i="7"/>
  <c r="F285" i="7"/>
  <c r="E285" i="7"/>
  <c r="D285" i="7"/>
  <c r="C285" i="7"/>
  <c r="G284" i="7"/>
  <c r="F284" i="7"/>
  <c r="E284" i="7"/>
  <c r="D284" i="7"/>
  <c r="C284" i="7"/>
  <c r="G283" i="7"/>
  <c r="F283" i="7"/>
  <c r="E283" i="7"/>
  <c r="D283" i="7"/>
  <c r="C283" i="7"/>
  <c r="G282" i="7"/>
  <c r="F282" i="7"/>
  <c r="E282" i="7"/>
  <c r="D282" i="7"/>
  <c r="C282" i="7"/>
  <c r="G281" i="7"/>
  <c r="F281" i="7"/>
  <c r="E281" i="7"/>
  <c r="D281" i="7"/>
  <c r="C281" i="7"/>
  <c r="G280" i="7"/>
  <c r="F280" i="7"/>
  <c r="E280" i="7"/>
  <c r="D280" i="7"/>
  <c r="C280" i="7"/>
  <c r="G279" i="7"/>
  <c r="F279" i="7"/>
  <c r="E279" i="7"/>
  <c r="D279" i="7"/>
  <c r="C279" i="7"/>
  <c r="G278" i="7"/>
  <c r="F278" i="7"/>
  <c r="E278" i="7"/>
  <c r="D278" i="7"/>
  <c r="C278" i="7"/>
  <c r="G277" i="7"/>
  <c r="F277" i="7"/>
  <c r="E277" i="7"/>
  <c r="D277" i="7"/>
  <c r="C277" i="7"/>
  <c r="G276" i="7"/>
  <c r="F276" i="7"/>
  <c r="E276" i="7"/>
  <c r="D276" i="7"/>
  <c r="C276" i="7"/>
  <c r="G275" i="7"/>
  <c r="F275" i="7"/>
  <c r="E275" i="7"/>
  <c r="D275" i="7"/>
  <c r="C275" i="7"/>
  <c r="G274" i="7"/>
  <c r="F274" i="7"/>
  <c r="E274" i="7"/>
  <c r="D274" i="7"/>
  <c r="C274" i="7"/>
  <c r="G273" i="7"/>
  <c r="F273" i="7"/>
  <c r="E273" i="7"/>
  <c r="D273" i="7"/>
  <c r="C273" i="7"/>
  <c r="G272" i="7"/>
  <c r="F272" i="7"/>
  <c r="E272" i="7"/>
  <c r="D272" i="7"/>
  <c r="C272" i="7"/>
  <c r="G263" i="7"/>
  <c r="F263" i="7"/>
  <c r="E263" i="7"/>
  <c r="D263" i="7"/>
  <c r="C263" i="7"/>
  <c r="G262" i="7"/>
  <c r="F262" i="7"/>
  <c r="E262" i="7"/>
  <c r="D262" i="7"/>
  <c r="C262" i="7"/>
  <c r="G261" i="7"/>
  <c r="F261" i="7"/>
  <c r="E261" i="7"/>
  <c r="D261" i="7"/>
  <c r="C261" i="7"/>
  <c r="G260" i="7"/>
  <c r="F260" i="7"/>
  <c r="E260" i="7"/>
  <c r="D260" i="7"/>
  <c r="C260" i="7"/>
  <c r="G259" i="7"/>
  <c r="F259" i="7"/>
  <c r="E259" i="7"/>
  <c r="D259" i="7"/>
  <c r="C259" i="7"/>
  <c r="G258" i="7"/>
  <c r="F258" i="7"/>
  <c r="E258" i="7"/>
  <c r="D258" i="7"/>
  <c r="C258" i="7"/>
  <c r="G257" i="7"/>
  <c r="F257" i="7"/>
  <c r="E257" i="7"/>
  <c r="D257" i="7"/>
  <c r="C257" i="7"/>
  <c r="G255" i="7"/>
  <c r="F255" i="7"/>
  <c r="E255" i="7"/>
  <c r="D255" i="7"/>
  <c r="C255" i="7"/>
  <c r="G254" i="7"/>
  <c r="F254" i="7"/>
  <c r="E254" i="7"/>
  <c r="D254" i="7"/>
  <c r="C254" i="7"/>
  <c r="G253" i="7"/>
  <c r="F253" i="7"/>
  <c r="E253" i="7"/>
  <c r="D253" i="7"/>
  <c r="C253" i="7"/>
  <c r="G251" i="7"/>
  <c r="F251" i="7"/>
  <c r="E251" i="7"/>
  <c r="D251" i="7"/>
  <c r="C251" i="7"/>
  <c r="G250" i="7"/>
  <c r="F250" i="7"/>
  <c r="E250" i="7"/>
  <c r="D250" i="7"/>
  <c r="C250" i="7"/>
  <c r="G249" i="7"/>
  <c r="F249" i="7"/>
  <c r="E249" i="7"/>
  <c r="D249" i="7"/>
  <c r="C249" i="7"/>
  <c r="G248" i="7"/>
  <c r="F248" i="7"/>
  <c r="E248" i="7"/>
  <c r="D248" i="7"/>
  <c r="C248" i="7"/>
  <c r="G240" i="7"/>
  <c r="F240" i="7"/>
  <c r="E240" i="7"/>
  <c r="D240" i="7"/>
  <c r="C240" i="7"/>
  <c r="G239" i="7"/>
  <c r="F239" i="7"/>
  <c r="E239" i="7"/>
  <c r="D239" i="7"/>
  <c r="C239" i="7"/>
  <c r="G238" i="7"/>
  <c r="F238" i="7"/>
  <c r="E238" i="7"/>
  <c r="D238" i="7"/>
  <c r="C238" i="7"/>
  <c r="G237" i="7"/>
  <c r="F237" i="7"/>
  <c r="E237" i="7"/>
  <c r="D237" i="7"/>
  <c r="C237" i="7"/>
  <c r="G236" i="7"/>
  <c r="F236" i="7"/>
  <c r="E236" i="7"/>
  <c r="D236" i="7"/>
  <c r="C236" i="7"/>
  <c r="G235" i="7"/>
  <c r="F235" i="7"/>
  <c r="E235" i="7"/>
  <c r="D235" i="7"/>
  <c r="C235" i="7"/>
  <c r="G234" i="7"/>
  <c r="F234" i="7"/>
  <c r="E234" i="7"/>
  <c r="D234" i="7"/>
  <c r="C234" i="7"/>
  <c r="G233" i="7"/>
  <c r="F233" i="7"/>
  <c r="E233" i="7"/>
  <c r="D233" i="7"/>
  <c r="C233" i="7"/>
  <c r="G232" i="7"/>
  <c r="F232" i="7"/>
  <c r="E232" i="7"/>
  <c r="D232" i="7"/>
  <c r="C232" i="7"/>
  <c r="G231" i="7"/>
  <c r="F231" i="7"/>
  <c r="E231" i="7"/>
  <c r="D231" i="7"/>
  <c r="C231" i="7"/>
  <c r="G230" i="7"/>
  <c r="F230" i="7"/>
  <c r="E230" i="7"/>
  <c r="D230" i="7"/>
  <c r="C230" i="7"/>
  <c r="G229" i="7"/>
  <c r="F229" i="7"/>
  <c r="E229" i="7"/>
  <c r="D229" i="7"/>
  <c r="C229" i="7"/>
  <c r="G227" i="7"/>
  <c r="F227" i="7"/>
  <c r="E227" i="7"/>
  <c r="D227" i="7"/>
  <c r="C227" i="7"/>
  <c r="G226" i="7"/>
  <c r="F226" i="7"/>
  <c r="E226" i="7"/>
  <c r="D226" i="7"/>
  <c r="C226" i="7"/>
  <c r="G225" i="7"/>
  <c r="F225" i="7"/>
  <c r="E225" i="7"/>
  <c r="D225" i="7"/>
  <c r="C225" i="7"/>
  <c r="G224" i="7"/>
  <c r="F224" i="7"/>
  <c r="E224" i="7"/>
  <c r="D224" i="7"/>
  <c r="C224" i="7"/>
  <c r="G216" i="7"/>
  <c r="F216" i="7"/>
  <c r="E216" i="7"/>
  <c r="D216" i="7"/>
  <c r="C216" i="7"/>
  <c r="G215" i="7"/>
  <c r="F215" i="7"/>
  <c r="E215" i="7"/>
  <c r="D215" i="7"/>
  <c r="C215" i="7"/>
  <c r="G214" i="7"/>
  <c r="F214" i="7"/>
  <c r="E214" i="7"/>
  <c r="D214" i="7"/>
  <c r="C214" i="7"/>
  <c r="G213" i="7"/>
  <c r="F213" i="7"/>
  <c r="E213" i="7"/>
  <c r="D213" i="7"/>
  <c r="C213" i="7"/>
  <c r="G212" i="7"/>
  <c r="F212" i="7"/>
  <c r="E212" i="7"/>
  <c r="D212" i="7"/>
  <c r="C212" i="7"/>
  <c r="G211" i="7"/>
  <c r="F211" i="7"/>
  <c r="E211" i="7"/>
  <c r="D211" i="7"/>
  <c r="C211" i="7"/>
  <c r="G210" i="7"/>
  <c r="F210" i="7"/>
  <c r="E210" i="7"/>
  <c r="D210" i="7"/>
  <c r="C210" i="7"/>
  <c r="G209" i="7"/>
  <c r="F209" i="7"/>
  <c r="E209" i="7"/>
  <c r="D209" i="7"/>
  <c r="C209" i="7"/>
  <c r="G208" i="7"/>
  <c r="F208" i="7"/>
  <c r="E208" i="7"/>
  <c r="D208" i="7"/>
  <c r="C208" i="7"/>
  <c r="G207" i="7"/>
  <c r="F207" i="7"/>
  <c r="E207" i="7"/>
  <c r="D207" i="7"/>
  <c r="C207" i="7"/>
  <c r="G206" i="7"/>
  <c r="F206" i="7"/>
  <c r="E206" i="7"/>
  <c r="D206" i="7"/>
  <c r="C206" i="7"/>
  <c r="G205" i="7"/>
  <c r="F205" i="7"/>
  <c r="E205" i="7"/>
  <c r="D205" i="7"/>
  <c r="C205" i="7"/>
  <c r="G204" i="7"/>
  <c r="F204" i="7"/>
  <c r="E204" i="7"/>
  <c r="D204" i="7"/>
  <c r="C204" i="7"/>
  <c r="G202" i="7"/>
  <c r="F202" i="7"/>
  <c r="E202" i="7"/>
  <c r="D202" i="7"/>
  <c r="C202" i="7"/>
  <c r="G201" i="7"/>
  <c r="F201" i="7"/>
  <c r="E201" i="7"/>
  <c r="D201" i="7"/>
  <c r="C201" i="7"/>
  <c r="G200" i="7"/>
  <c r="F200" i="7"/>
  <c r="E200" i="7"/>
  <c r="D200" i="7"/>
  <c r="C200" i="7"/>
  <c r="G192" i="7"/>
  <c r="F192" i="7"/>
  <c r="E192" i="7"/>
  <c r="D192" i="7"/>
  <c r="C192" i="7"/>
  <c r="G191" i="7"/>
  <c r="F191" i="7"/>
  <c r="E191" i="7"/>
  <c r="D191" i="7"/>
  <c r="C191" i="7"/>
  <c r="G189" i="7"/>
  <c r="F189" i="7"/>
  <c r="E189" i="7"/>
  <c r="D189" i="7"/>
  <c r="C189" i="7"/>
  <c r="G188" i="7"/>
  <c r="F188" i="7"/>
  <c r="E188" i="7"/>
  <c r="D188" i="7"/>
  <c r="C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3" i="7"/>
  <c r="F183" i="7"/>
  <c r="E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G179" i="7"/>
  <c r="F179" i="7"/>
  <c r="E179" i="7"/>
  <c r="D179" i="7"/>
  <c r="C179" i="7"/>
  <c r="G177" i="7"/>
  <c r="F177" i="7"/>
  <c r="E177" i="7"/>
  <c r="D177" i="7"/>
  <c r="C177" i="7"/>
  <c r="G168" i="7"/>
  <c r="F168" i="7"/>
  <c r="E168" i="7"/>
  <c r="D168" i="7"/>
  <c r="C168" i="7"/>
  <c r="G167" i="7"/>
  <c r="F167" i="7"/>
  <c r="E167" i="7"/>
  <c r="D167" i="7"/>
  <c r="C167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7" i="7"/>
  <c r="F157" i="7"/>
  <c r="E157" i="7"/>
  <c r="D157" i="7"/>
  <c r="C157" i="7"/>
  <c r="G155" i="7"/>
  <c r="F155" i="7"/>
  <c r="E155" i="7"/>
  <c r="D155" i="7"/>
  <c r="C155" i="7"/>
  <c r="G153" i="7"/>
  <c r="F153" i="7"/>
  <c r="E153" i="7"/>
  <c r="D153" i="7"/>
  <c r="C153" i="7"/>
  <c r="G152" i="7"/>
  <c r="F152" i="7"/>
  <c r="E152" i="7"/>
  <c r="D152" i="7"/>
  <c r="C152" i="7"/>
  <c r="G144" i="7"/>
  <c r="F144" i="7"/>
  <c r="E144" i="7"/>
  <c r="D144" i="7"/>
  <c r="C144" i="7"/>
  <c r="G143" i="7"/>
  <c r="F143" i="7"/>
  <c r="E143" i="7"/>
  <c r="D143" i="7"/>
  <c r="C143" i="7"/>
  <c r="G142" i="7"/>
  <c r="F142" i="7"/>
  <c r="E142" i="7"/>
  <c r="D142" i="7"/>
  <c r="C142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19" i="7"/>
  <c r="F119" i="7"/>
  <c r="E119" i="7"/>
  <c r="D119" i="7"/>
  <c r="C119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G109" i="7"/>
  <c r="F109" i="7"/>
  <c r="E109" i="7"/>
  <c r="D109" i="7"/>
  <c r="C109" i="7"/>
  <c r="G108" i="7"/>
  <c r="F108" i="7"/>
  <c r="E108" i="7"/>
  <c r="D108" i="7"/>
  <c r="C108" i="7"/>
  <c r="G107" i="7"/>
  <c r="F107" i="7"/>
  <c r="E107" i="7"/>
  <c r="D107" i="7"/>
  <c r="C107" i="7"/>
  <c r="G105" i="7"/>
  <c r="F105" i="7"/>
  <c r="E105" i="7"/>
  <c r="D105" i="7"/>
  <c r="C105" i="7"/>
  <c r="G96" i="7"/>
  <c r="F96" i="7"/>
  <c r="E96" i="7"/>
  <c r="D96" i="7"/>
  <c r="C96" i="7"/>
  <c r="G95" i="7"/>
  <c r="F95" i="7"/>
  <c r="E95" i="7"/>
  <c r="D95" i="7"/>
  <c r="C95" i="7"/>
  <c r="G94" i="7"/>
  <c r="F94" i="7"/>
  <c r="E94" i="7"/>
  <c r="D94" i="7"/>
  <c r="C94" i="7"/>
  <c r="G93" i="7"/>
  <c r="F93" i="7"/>
  <c r="E93" i="7"/>
  <c r="D93" i="7"/>
  <c r="C93" i="7"/>
  <c r="G92" i="7"/>
  <c r="F92" i="7"/>
  <c r="E92" i="7"/>
  <c r="D92" i="7"/>
  <c r="C92" i="7"/>
  <c r="G91" i="7"/>
  <c r="F91" i="7"/>
  <c r="E91" i="7"/>
  <c r="D91" i="7"/>
  <c r="C91" i="7"/>
  <c r="G90" i="7"/>
  <c r="F90" i="7"/>
  <c r="E90" i="7"/>
  <c r="D90" i="7"/>
  <c r="C90" i="7"/>
  <c r="G89" i="7"/>
  <c r="F89" i="7"/>
  <c r="E89" i="7"/>
  <c r="D89" i="7"/>
  <c r="C89" i="7"/>
  <c r="G88" i="7"/>
  <c r="F88" i="7"/>
  <c r="E88" i="7"/>
  <c r="D88" i="7"/>
  <c r="C88" i="7"/>
  <c r="G86" i="7"/>
  <c r="F86" i="7"/>
  <c r="E86" i="7"/>
  <c r="D86" i="7"/>
  <c r="C86" i="7"/>
  <c r="G85" i="7"/>
  <c r="F85" i="7"/>
  <c r="E85" i="7"/>
  <c r="D85" i="7"/>
  <c r="C85" i="7"/>
  <c r="G84" i="7"/>
  <c r="F84" i="7"/>
  <c r="E84" i="7"/>
  <c r="D84" i="7"/>
  <c r="C84" i="7"/>
  <c r="G81" i="7"/>
  <c r="F81" i="7"/>
  <c r="E81" i="7"/>
  <c r="D81" i="7"/>
  <c r="C81" i="7"/>
  <c r="G80" i="7"/>
  <c r="F80" i="7"/>
  <c r="E80" i="7"/>
  <c r="D80" i="7"/>
  <c r="C80" i="7"/>
  <c r="G72" i="7"/>
  <c r="F72" i="7"/>
  <c r="E72" i="7"/>
  <c r="D72" i="7"/>
  <c r="C72" i="7"/>
  <c r="G71" i="7"/>
  <c r="F71" i="7"/>
  <c r="E71" i="7"/>
  <c r="D71" i="7"/>
  <c r="C71" i="7"/>
  <c r="G70" i="7"/>
  <c r="F70" i="7"/>
  <c r="E70" i="7"/>
  <c r="D70" i="7"/>
  <c r="C70" i="7"/>
  <c r="G69" i="7"/>
  <c r="F69" i="7"/>
  <c r="E69" i="7"/>
  <c r="D69" i="7"/>
  <c r="C69" i="7"/>
  <c r="G68" i="7"/>
  <c r="F68" i="7"/>
  <c r="E68" i="7"/>
  <c r="D68" i="7"/>
  <c r="C68" i="7"/>
  <c r="G67" i="7"/>
  <c r="F67" i="7"/>
  <c r="E67" i="7"/>
  <c r="D67" i="7"/>
  <c r="C67" i="7"/>
  <c r="G66" i="7"/>
  <c r="F66" i="7"/>
  <c r="E66" i="7"/>
  <c r="D66" i="7"/>
  <c r="C66" i="7"/>
  <c r="G65" i="7"/>
  <c r="F65" i="7"/>
  <c r="E65" i="7"/>
  <c r="D65" i="7"/>
  <c r="C65" i="7"/>
  <c r="G64" i="7"/>
  <c r="F64" i="7"/>
  <c r="E64" i="7"/>
  <c r="D64" i="7"/>
  <c r="C64" i="7"/>
  <c r="G62" i="7"/>
  <c r="F62" i="7"/>
  <c r="E62" i="7"/>
  <c r="D62" i="7"/>
  <c r="C62" i="7"/>
  <c r="G61" i="7"/>
  <c r="F61" i="7"/>
  <c r="E61" i="7"/>
  <c r="D61" i="7"/>
  <c r="C61" i="7"/>
  <c r="G60" i="7"/>
  <c r="F60" i="7"/>
  <c r="E60" i="7"/>
  <c r="D60" i="7"/>
  <c r="C60" i="7"/>
  <c r="G57" i="7"/>
  <c r="F57" i="7"/>
  <c r="E57" i="7"/>
  <c r="D57" i="7"/>
  <c r="C57" i="7"/>
  <c r="G56" i="7"/>
  <c r="F56" i="7"/>
  <c r="E56" i="7"/>
  <c r="D56" i="7"/>
  <c r="C56" i="7"/>
  <c r="G46" i="7"/>
  <c r="F46" i="7"/>
  <c r="E46" i="7"/>
  <c r="D46" i="7"/>
  <c r="C46" i="7"/>
  <c r="G45" i="7"/>
  <c r="F45" i="7"/>
  <c r="E45" i="7"/>
  <c r="D45" i="7"/>
  <c r="C45" i="7"/>
  <c r="G44" i="7"/>
  <c r="F44" i="7"/>
  <c r="E44" i="7"/>
  <c r="D44" i="7"/>
  <c r="C44" i="7"/>
  <c r="G42" i="7"/>
  <c r="F42" i="7"/>
  <c r="E42" i="7"/>
  <c r="D42" i="7"/>
  <c r="C42" i="7"/>
  <c r="G41" i="7"/>
  <c r="F41" i="7"/>
  <c r="E41" i="7"/>
  <c r="D41" i="7"/>
  <c r="C41" i="7"/>
  <c r="G40" i="7"/>
  <c r="F40" i="7"/>
  <c r="E40" i="7"/>
  <c r="D40" i="7"/>
  <c r="C40" i="7"/>
  <c r="G39" i="7"/>
  <c r="F39" i="7"/>
  <c r="E39" i="7"/>
  <c r="D39" i="7"/>
  <c r="C39" i="7"/>
  <c r="G35" i="7"/>
  <c r="F35" i="7"/>
  <c r="E35" i="7"/>
  <c r="D35" i="7"/>
  <c r="C35" i="7"/>
  <c r="G33" i="7"/>
  <c r="F33" i="7"/>
  <c r="E33" i="7"/>
  <c r="D33" i="7"/>
  <c r="C33" i="7"/>
  <c r="C8" i="7"/>
  <c r="D8" i="7"/>
  <c r="E8" i="7"/>
  <c r="F8" i="7"/>
  <c r="G8" i="7"/>
  <c r="C13" i="7"/>
  <c r="D13" i="7"/>
  <c r="E13" i="7"/>
  <c r="F13" i="7"/>
  <c r="G13" i="7"/>
  <c r="C14" i="7"/>
  <c r="D14" i="7"/>
  <c r="E14" i="7"/>
  <c r="F14" i="7"/>
  <c r="G14" i="7"/>
  <c r="C16" i="7"/>
  <c r="D16" i="7"/>
  <c r="E16" i="7"/>
  <c r="F16" i="7"/>
  <c r="G16" i="7"/>
  <c r="C17" i="7"/>
  <c r="D17" i="7"/>
  <c r="E17" i="7"/>
  <c r="F17" i="7"/>
  <c r="G17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D7" i="7"/>
  <c r="G7" i="7"/>
  <c r="F7" i="7"/>
  <c r="E7" i="7"/>
  <c r="C7" i="7"/>
  <c r="G314" i="7" l="1"/>
  <c r="M311" i="7" s="1"/>
  <c r="E314" i="7"/>
  <c r="K302" i="7" s="1"/>
  <c r="C314" i="7"/>
  <c r="I305" i="7" s="1"/>
  <c r="D314" i="7"/>
  <c r="F314" i="7"/>
  <c r="K312" i="7" l="1"/>
  <c r="K310" i="7"/>
  <c r="J311" i="7"/>
  <c r="J309" i="7"/>
  <c r="J307" i="7"/>
  <c r="J305" i="7"/>
  <c r="J303" i="7"/>
  <c r="J301" i="7"/>
  <c r="J299" i="7"/>
  <c r="J297" i="7"/>
  <c r="D317" i="7"/>
  <c r="J312" i="7"/>
  <c r="J310" i="7"/>
  <c r="J308" i="7"/>
  <c r="J306" i="7"/>
  <c r="J304" i="7"/>
  <c r="J302" i="7"/>
  <c r="J300" i="7"/>
  <c r="J298" i="7"/>
  <c r="J296" i="7"/>
  <c r="I297" i="7"/>
  <c r="K300" i="7"/>
  <c r="M303" i="7"/>
  <c r="K308" i="7"/>
  <c r="C317" i="7"/>
  <c r="I312" i="7"/>
  <c r="I310" i="7"/>
  <c r="I308" i="7"/>
  <c r="I306" i="7"/>
  <c r="I304" i="7"/>
  <c r="I302" i="7"/>
  <c r="I300" i="7"/>
  <c r="I298" i="7"/>
  <c r="I296" i="7"/>
  <c r="G317" i="7"/>
  <c r="M312" i="7"/>
  <c r="M310" i="7"/>
  <c r="M308" i="7"/>
  <c r="M306" i="7"/>
  <c r="M304" i="7"/>
  <c r="M302" i="7"/>
  <c r="M300" i="7"/>
  <c r="M298" i="7"/>
  <c r="M296" i="7"/>
  <c r="M297" i="7"/>
  <c r="I299" i="7"/>
  <c r="M305" i="7"/>
  <c r="I307" i="7"/>
  <c r="K296" i="7"/>
  <c r="M299" i="7"/>
  <c r="I301" i="7"/>
  <c r="K304" i="7"/>
  <c r="M307" i="7"/>
  <c r="I309" i="7"/>
  <c r="K311" i="7"/>
  <c r="K309" i="7"/>
  <c r="K307" i="7"/>
  <c r="K305" i="7"/>
  <c r="K303" i="7"/>
  <c r="K301" i="7"/>
  <c r="K299" i="7"/>
  <c r="K297" i="7"/>
  <c r="K298" i="7"/>
  <c r="M301" i="7"/>
  <c r="I303" i="7"/>
  <c r="K306" i="7"/>
  <c r="M309" i="7"/>
  <c r="I311" i="7"/>
  <c r="E317" i="7"/>
  <c r="O130" i="5"/>
  <c r="S110" i="5"/>
  <c r="S110" i="6"/>
  <c r="N110" i="5"/>
  <c r="N110" i="6"/>
  <c r="L162" i="5"/>
  <c r="L161" i="5"/>
  <c r="L160" i="5"/>
  <c r="R161" i="5" l="1"/>
  <c r="Q162" i="5"/>
  <c r="R160" i="5"/>
  <c r="F317" i="7"/>
  <c r="L312" i="7"/>
  <c r="L310" i="7"/>
  <c r="L308" i="7"/>
  <c r="L306" i="7"/>
  <c r="L304" i="7"/>
  <c r="L302" i="7"/>
  <c r="L300" i="7"/>
  <c r="L298" i="7"/>
  <c r="L296" i="7"/>
  <c r="L311" i="7"/>
  <c r="L309" i="7"/>
  <c r="L307" i="7"/>
  <c r="L305" i="7"/>
  <c r="L303" i="7"/>
  <c r="L301" i="7"/>
  <c r="L299" i="7"/>
  <c r="L297" i="7"/>
  <c r="K314" i="7"/>
  <c r="M314" i="7"/>
  <c r="J314" i="7"/>
  <c r="I314" i="7"/>
  <c r="J159" i="3"/>
  <c r="P162" i="5" s="1"/>
  <c r="J158" i="1"/>
  <c r="K161" i="5" s="1"/>
  <c r="J159" i="1"/>
  <c r="K162" i="5" s="1"/>
  <c r="R162" i="5"/>
  <c r="Q160" i="5"/>
  <c r="J157" i="3"/>
  <c r="P160" i="5" s="1"/>
  <c r="Q161" i="5"/>
  <c r="J157" i="1"/>
  <c r="K160" i="5" s="1"/>
  <c r="J158" i="3"/>
  <c r="P161" i="5" s="1"/>
  <c r="S162" i="5" l="1"/>
  <c r="S160" i="5"/>
  <c r="P158" i="3"/>
  <c r="P159" i="3"/>
  <c r="L314" i="7"/>
  <c r="S161" i="5"/>
  <c r="P157" i="3"/>
  <c r="M180" i="5" l="1"/>
  <c r="M179" i="5"/>
  <c r="M178" i="5"/>
  <c r="M177" i="5"/>
  <c r="M176" i="5"/>
  <c r="M182" i="5" l="1"/>
  <c r="M181" i="5" l="1"/>
  <c r="M175" i="5" l="1"/>
  <c r="M183" i="5" s="1"/>
  <c r="M128" i="5" l="1"/>
  <c r="N1" i="10" l="1"/>
  <c r="H177" i="10" l="1"/>
  <c r="O176" i="10"/>
  <c r="G176" i="10"/>
  <c r="N175" i="10"/>
  <c r="F175" i="10"/>
  <c r="I174" i="10"/>
  <c r="E174" i="10"/>
  <c r="H173" i="10"/>
  <c r="O172" i="10"/>
  <c r="G172" i="10"/>
  <c r="N171" i="10"/>
  <c r="F171" i="10"/>
  <c r="I160" i="10"/>
  <c r="E160" i="10"/>
  <c r="H159" i="10"/>
  <c r="G158" i="10"/>
  <c r="I177" i="10"/>
  <c r="E177" i="10"/>
  <c r="H176" i="10"/>
  <c r="O175" i="10"/>
  <c r="G175" i="10"/>
  <c r="N174" i="10"/>
  <c r="F174" i="10"/>
  <c r="I173" i="10"/>
  <c r="E173" i="10"/>
  <c r="H172" i="10"/>
  <c r="G171" i="10"/>
  <c r="N160" i="10"/>
  <c r="F160" i="10"/>
  <c r="I159" i="10"/>
  <c r="E159" i="10"/>
  <c r="H158" i="10"/>
  <c r="H154" i="10"/>
  <c r="N176" i="10"/>
  <c r="I175" i="10"/>
  <c r="H174" i="10"/>
  <c r="G173" i="10"/>
  <c r="F172" i="10"/>
  <c r="E171" i="10"/>
  <c r="N158" i="10"/>
  <c r="E115" i="10"/>
  <c r="N177" i="10"/>
  <c r="I176" i="10"/>
  <c r="H175" i="10"/>
  <c r="G174" i="10"/>
  <c r="F173" i="10"/>
  <c r="E172" i="10"/>
  <c r="N159" i="10"/>
  <c r="I158" i="10"/>
  <c r="F109" i="10"/>
  <c r="G177" i="10"/>
  <c r="F176" i="10"/>
  <c r="E175" i="10"/>
  <c r="O173" i="10"/>
  <c r="N172" i="10"/>
  <c r="I171" i="10"/>
  <c r="H160" i="10"/>
  <c r="G159" i="10"/>
  <c r="F158" i="10"/>
  <c r="E157" i="10"/>
  <c r="N173" i="10"/>
  <c r="F159" i="10"/>
  <c r="N46" i="10"/>
  <c r="G31" i="10"/>
  <c r="F177" i="10"/>
  <c r="I172" i="10"/>
  <c r="E158" i="10"/>
  <c r="H59" i="10"/>
  <c r="I46" i="10"/>
  <c r="E176" i="10"/>
  <c r="H171" i="10"/>
  <c r="H60" i="10"/>
  <c r="N36" i="10"/>
  <c r="O174" i="10"/>
  <c r="I36" i="10"/>
  <c r="G9" i="10"/>
  <c r="I65" i="10"/>
  <c r="H12" i="10"/>
  <c r="G160" i="10"/>
  <c r="H74" i="10"/>
  <c r="I40" i="10"/>
  <c r="F13" i="10"/>
  <c r="N9" i="10"/>
  <c r="G6" i="10"/>
  <c r="E65" i="10"/>
  <c r="I48" i="10"/>
  <c r="H39" i="10"/>
  <c r="E21" i="10"/>
  <c r="I14" i="10"/>
  <c r="H9" i="10"/>
  <c r="I6" i="10"/>
  <c r="G60" i="10"/>
  <c r="I21" i="10"/>
  <c r="F10" i="10"/>
  <c r="O178" i="10"/>
  <c r="O177" i="10"/>
  <c r="O171" i="10"/>
  <c r="O126" i="10"/>
  <c r="L161" i="6"/>
  <c r="L162" i="6"/>
  <c r="K162" i="6"/>
  <c r="K160" i="6"/>
  <c r="K161" i="6"/>
  <c r="L160" i="6"/>
  <c r="M182" i="6"/>
  <c r="M181" i="6"/>
  <c r="M180" i="6"/>
  <c r="M179" i="6"/>
  <c r="M178" i="6"/>
  <c r="M177" i="6"/>
  <c r="M176" i="6"/>
  <c r="M175" i="6"/>
  <c r="M128" i="6"/>
  <c r="N1" i="9"/>
  <c r="O130" i="1"/>
  <c r="I178" i="9"/>
  <c r="H178" i="9"/>
  <c r="G178" i="9"/>
  <c r="F178" i="9"/>
  <c r="E178" i="9"/>
  <c r="J178" i="9" s="1"/>
  <c r="I177" i="9"/>
  <c r="H177" i="9"/>
  <c r="G177" i="9"/>
  <c r="F177" i="9"/>
  <c r="E177" i="9"/>
  <c r="I176" i="9"/>
  <c r="H176" i="9"/>
  <c r="G176" i="9"/>
  <c r="F176" i="9"/>
  <c r="E176" i="9"/>
  <c r="I175" i="9"/>
  <c r="H175" i="9"/>
  <c r="G175" i="9"/>
  <c r="F175" i="9"/>
  <c r="E175" i="9"/>
  <c r="I174" i="9"/>
  <c r="H174" i="9"/>
  <c r="G174" i="9"/>
  <c r="F174" i="9"/>
  <c r="E174" i="9"/>
  <c r="J174" i="9" s="1"/>
  <c r="I173" i="9"/>
  <c r="H173" i="9"/>
  <c r="G173" i="9"/>
  <c r="F173" i="9"/>
  <c r="E173" i="9"/>
  <c r="I172" i="9"/>
  <c r="H172" i="9"/>
  <c r="G172" i="9"/>
  <c r="F172" i="9"/>
  <c r="E172" i="9"/>
  <c r="I171" i="9"/>
  <c r="H171" i="9"/>
  <c r="H179" i="9" s="1"/>
  <c r="G171" i="9"/>
  <c r="F171" i="9"/>
  <c r="E171" i="9"/>
  <c r="N156" i="10"/>
  <c r="N155" i="10"/>
  <c r="N154" i="10"/>
  <c r="N153" i="10"/>
  <c r="I157" i="10"/>
  <c r="H157" i="10"/>
  <c r="G157" i="10"/>
  <c r="F157" i="10"/>
  <c r="I156" i="10"/>
  <c r="H156" i="10"/>
  <c r="G156" i="10"/>
  <c r="F156" i="10"/>
  <c r="E156" i="10"/>
  <c r="I155" i="10"/>
  <c r="H155" i="10"/>
  <c r="G155" i="10"/>
  <c r="F155" i="10"/>
  <c r="E155" i="10"/>
  <c r="I154" i="10"/>
  <c r="G154" i="10"/>
  <c r="F154" i="10"/>
  <c r="E154" i="10"/>
  <c r="I153" i="10"/>
  <c r="H153" i="10"/>
  <c r="G153" i="10"/>
  <c r="F153" i="10"/>
  <c r="E153" i="10"/>
  <c r="N149" i="10"/>
  <c r="N151" i="10" s="1"/>
  <c r="I149" i="10"/>
  <c r="I151" i="10" s="1"/>
  <c r="H149" i="10"/>
  <c r="H151" i="10" s="1"/>
  <c r="G149" i="10"/>
  <c r="G151" i="10" s="1"/>
  <c r="F149" i="10"/>
  <c r="F151" i="10" s="1"/>
  <c r="E149" i="10"/>
  <c r="N144" i="10"/>
  <c r="N143" i="10"/>
  <c r="N142" i="10"/>
  <c r="N141" i="10"/>
  <c r="N140" i="10"/>
  <c r="N139" i="10"/>
  <c r="N138" i="10"/>
  <c r="N137" i="10"/>
  <c r="I144" i="10"/>
  <c r="H144" i="10"/>
  <c r="G144" i="10"/>
  <c r="F144" i="10"/>
  <c r="E144" i="10"/>
  <c r="I143" i="10"/>
  <c r="H143" i="10"/>
  <c r="G143" i="10"/>
  <c r="F143" i="10"/>
  <c r="E143" i="10"/>
  <c r="I142" i="10"/>
  <c r="H142" i="10"/>
  <c r="G142" i="10"/>
  <c r="F142" i="10"/>
  <c r="E142" i="10"/>
  <c r="I141" i="10"/>
  <c r="H141" i="10"/>
  <c r="G141" i="10"/>
  <c r="F141" i="10"/>
  <c r="E141" i="10"/>
  <c r="I140" i="10"/>
  <c r="H140" i="10"/>
  <c r="G140" i="10"/>
  <c r="F140" i="10"/>
  <c r="E140" i="10"/>
  <c r="I139" i="10"/>
  <c r="H139" i="10"/>
  <c r="G139" i="10"/>
  <c r="F139" i="10"/>
  <c r="E139" i="10"/>
  <c r="I138" i="10"/>
  <c r="H138" i="10"/>
  <c r="G138" i="10"/>
  <c r="F138" i="10"/>
  <c r="E138" i="10"/>
  <c r="I137" i="10"/>
  <c r="H137" i="10"/>
  <c r="G137" i="10"/>
  <c r="F137" i="10"/>
  <c r="E137" i="10"/>
  <c r="N133" i="10"/>
  <c r="N135" i="10" s="1"/>
  <c r="E133" i="10"/>
  <c r="N126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7" i="10"/>
  <c r="N106" i="10"/>
  <c r="I126" i="10"/>
  <c r="H126" i="10"/>
  <c r="G126" i="10"/>
  <c r="F126" i="10"/>
  <c r="E126" i="10"/>
  <c r="I123" i="10"/>
  <c r="H123" i="10"/>
  <c r="G123" i="10"/>
  <c r="F123" i="10"/>
  <c r="E123" i="10"/>
  <c r="I122" i="10"/>
  <c r="H122" i="10"/>
  <c r="G122" i="10"/>
  <c r="F122" i="10"/>
  <c r="E122" i="10"/>
  <c r="I121" i="10"/>
  <c r="H121" i="10"/>
  <c r="G121" i="10"/>
  <c r="F121" i="10"/>
  <c r="E121" i="10"/>
  <c r="I120" i="10"/>
  <c r="H120" i="10"/>
  <c r="G120" i="10"/>
  <c r="F120" i="10"/>
  <c r="E120" i="10"/>
  <c r="I119" i="10"/>
  <c r="H119" i="10"/>
  <c r="G119" i="10"/>
  <c r="F119" i="10"/>
  <c r="E119" i="10"/>
  <c r="I118" i="10"/>
  <c r="H118" i="10"/>
  <c r="G118" i="10"/>
  <c r="F118" i="10"/>
  <c r="E118" i="10"/>
  <c r="I117" i="10"/>
  <c r="H117" i="10"/>
  <c r="G117" i="10"/>
  <c r="F117" i="10"/>
  <c r="E117" i="10"/>
  <c r="I116" i="10"/>
  <c r="H116" i="10"/>
  <c r="G116" i="10"/>
  <c r="F116" i="10"/>
  <c r="E116" i="10"/>
  <c r="I115" i="10"/>
  <c r="H115" i="10"/>
  <c r="G115" i="10"/>
  <c r="F115" i="10"/>
  <c r="I114" i="10"/>
  <c r="H114" i="10"/>
  <c r="G114" i="10"/>
  <c r="F114" i="10"/>
  <c r="E114" i="10"/>
  <c r="I113" i="10"/>
  <c r="H113" i="10"/>
  <c r="G113" i="10"/>
  <c r="F113" i="10"/>
  <c r="E113" i="10"/>
  <c r="I112" i="10"/>
  <c r="H112" i="10"/>
  <c r="G112" i="10"/>
  <c r="F112" i="10"/>
  <c r="E112" i="10"/>
  <c r="I111" i="10"/>
  <c r="H111" i="10"/>
  <c r="G111" i="10"/>
  <c r="F111" i="10"/>
  <c r="E111" i="10"/>
  <c r="I110" i="10"/>
  <c r="H110" i="10"/>
  <c r="G110" i="10"/>
  <c r="F110" i="10"/>
  <c r="E110" i="10"/>
  <c r="I109" i="10"/>
  <c r="H109" i="10"/>
  <c r="G109" i="10"/>
  <c r="E109" i="10"/>
  <c r="I107" i="10"/>
  <c r="H107" i="10"/>
  <c r="G107" i="10"/>
  <c r="F107" i="10"/>
  <c r="E107" i="10"/>
  <c r="I106" i="10"/>
  <c r="H106" i="10"/>
  <c r="G106" i="10"/>
  <c r="F106" i="10"/>
  <c r="E106" i="10"/>
  <c r="N102" i="10"/>
  <c r="N101" i="10"/>
  <c r="N100" i="10"/>
  <c r="I102" i="10"/>
  <c r="H102" i="10"/>
  <c r="G102" i="10"/>
  <c r="F102" i="10"/>
  <c r="E102" i="10"/>
  <c r="I101" i="10"/>
  <c r="H101" i="10"/>
  <c r="G101" i="10"/>
  <c r="F101" i="10"/>
  <c r="E101" i="10"/>
  <c r="I100" i="10"/>
  <c r="H100" i="10"/>
  <c r="G100" i="10"/>
  <c r="F100" i="10"/>
  <c r="E100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I95" i="10"/>
  <c r="H95" i="10"/>
  <c r="G95" i="10"/>
  <c r="F95" i="10"/>
  <c r="E95" i="10"/>
  <c r="I94" i="10"/>
  <c r="H94" i="10"/>
  <c r="G94" i="10"/>
  <c r="F94" i="10"/>
  <c r="E94" i="10"/>
  <c r="I93" i="10"/>
  <c r="H93" i="10"/>
  <c r="G93" i="10"/>
  <c r="F93" i="10"/>
  <c r="E93" i="10"/>
  <c r="I92" i="10"/>
  <c r="H92" i="10"/>
  <c r="G92" i="10"/>
  <c r="F92" i="10"/>
  <c r="E92" i="10"/>
  <c r="I91" i="10"/>
  <c r="H91" i="10"/>
  <c r="G91" i="10"/>
  <c r="F91" i="10"/>
  <c r="E91" i="10"/>
  <c r="I90" i="10"/>
  <c r="H90" i="10"/>
  <c r="G90" i="10"/>
  <c r="F90" i="10"/>
  <c r="E90" i="10"/>
  <c r="I89" i="10"/>
  <c r="H89" i="10"/>
  <c r="G89" i="10"/>
  <c r="F89" i="10"/>
  <c r="E89" i="10"/>
  <c r="I88" i="10"/>
  <c r="H88" i="10"/>
  <c r="G88" i="10"/>
  <c r="F88" i="10"/>
  <c r="E88" i="10"/>
  <c r="I87" i="10"/>
  <c r="H87" i="10"/>
  <c r="G87" i="10"/>
  <c r="F87" i="10"/>
  <c r="E87" i="10"/>
  <c r="I86" i="10"/>
  <c r="H86" i="10"/>
  <c r="G86" i="10"/>
  <c r="F86" i="10"/>
  <c r="E86" i="10"/>
  <c r="I85" i="10"/>
  <c r="H85" i="10"/>
  <c r="G85" i="10"/>
  <c r="F85" i="10"/>
  <c r="E85" i="10"/>
  <c r="I84" i="10"/>
  <c r="H84" i="10"/>
  <c r="G84" i="10"/>
  <c r="F84" i="10"/>
  <c r="E84" i="10"/>
  <c r="I83" i="10"/>
  <c r="H83" i="10"/>
  <c r="G83" i="10"/>
  <c r="F83" i="10"/>
  <c r="E83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I79" i="10"/>
  <c r="H79" i="10"/>
  <c r="G79" i="10"/>
  <c r="F79" i="10"/>
  <c r="E79" i="10"/>
  <c r="I78" i="10"/>
  <c r="H78" i="10"/>
  <c r="G78" i="10"/>
  <c r="F78" i="10"/>
  <c r="E78" i="10"/>
  <c r="I77" i="10"/>
  <c r="H77" i="10"/>
  <c r="G77" i="10"/>
  <c r="F77" i="10"/>
  <c r="E77" i="10"/>
  <c r="I76" i="10"/>
  <c r="H76" i="10"/>
  <c r="G76" i="10"/>
  <c r="F76" i="10"/>
  <c r="E76" i="10"/>
  <c r="I75" i="10"/>
  <c r="H75" i="10"/>
  <c r="G75" i="10"/>
  <c r="F75" i="10"/>
  <c r="E75" i="10"/>
  <c r="I74" i="10"/>
  <c r="G74" i="10"/>
  <c r="F74" i="10"/>
  <c r="E74" i="10"/>
  <c r="I73" i="10"/>
  <c r="H73" i="10"/>
  <c r="G73" i="10"/>
  <c r="F73" i="10"/>
  <c r="E73" i="10"/>
  <c r="I72" i="10"/>
  <c r="H72" i="10"/>
  <c r="G72" i="10"/>
  <c r="F72" i="10"/>
  <c r="E72" i="10"/>
  <c r="I71" i="10"/>
  <c r="H71" i="10"/>
  <c r="G71" i="10"/>
  <c r="F71" i="10"/>
  <c r="E71" i="10"/>
  <c r="I70" i="10"/>
  <c r="H70" i="10"/>
  <c r="G70" i="10"/>
  <c r="F70" i="10"/>
  <c r="E70" i="10"/>
  <c r="I69" i="10"/>
  <c r="H69" i="10"/>
  <c r="G69" i="10"/>
  <c r="F69" i="10"/>
  <c r="E69" i="10"/>
  <c r="I68" i="10"/>
  <c r="H68" i="10"/>
  <c r="G68" i="10"/>
  <c r="F68" i="10"/>
  <c r="E68" i="10"/>
  <c r="I67" i="10"/>
  <c r="H67" i="10"/>
  <c r="G67" i="10"/>
  <c r="F67" i="10"/>
  <c r="E67" i="10"/>
  <c r="I66" i="10"/>
  <c r="H66" i="10"/>
  <c r="G66" i="10"/>
  <c r="F66" i="10"/>
  <c r="E66" i="10"/>
  <c r="H65" i="10"/>
  <c r="G65" i="10"/>
  <c r="F65" i="10"/>
  <c r="N61" i="10"/>
  <c r="N60" i="10"/>
  <c r="N59" i="10"/>
  <c r="N58" i="10"/>
  <c r="N57" i="10"/>
  <c r="N56" i="10"/>
  <c r="N55" i="10"/>
  <c r="N54" i="10"/>
  <c r="N53" i="10"/>
  <c r="N50" i="10"/>
  <c r="N49" i="10"/>
  <c r="N48" i="10"/>
  <c r="N47" i="10"/>
  <c r="N45" i="10"/>
  <c r="N44" i="10"/>
  <c r="N43" i="10"/>
  <c r="N42" i="10"/>
  <c r="N41" i="10"/>
  <c r="N40" i="10"/>
  <c r="N39" i="10"/>
  <c r="N38" i="10"/>
  <c r="N37" i="10"/>
  <c r="I61" i="10"/>
  <c r="H61" i="10"/>
  <c r="G61" i="10"/>
  <c r="F61" i="10"/>
  <c r="E61" i="10"/>
  <c r="I60" i="10"/>
  <c r="F60" i="10"/>
  <c r="E60" i="10"/>
  <c r="I59" i="10"/>
  <c r="G59" i="10"/>
  <c r="F59" i="10"/>
  <c r="E59" i="10"/>
  <c r="I58" i="10"/>
  <c r="H58" i="10"/>
  <c r="G58" i="10"/>
  <c r="F58" i="10"/>
  <c r="E58" i="10"/>
  <c r="I57" i="10"/>
  <c r="H57" i="10"/>
  <c r="G57" i="10"/>
  <c r="F57" i="10"/>
  <c r="E57" i="10"/>
  <c r="I56" i="10"/>
  <c r="H56" i="10"/>
  <c r="G56" i="10"/>
  <c r="F56" i="10"/>
  <c r="E56" i="10"/>
  <c r="I55" i="10"/>
  <c r="H55" i="10"/>
  <c r="G55" i="10"/>
  <c r="F55" i="10"/>
  <c r="E55" i="10"/>
  <c r="I54" i="10"/>
  <c r="H54" i="10"/>
  <c r="G54" i="10"/>
  <c r="F54" i="10"/>
  <c r="E54" i="10"/>
  <c r="I53" i="10"/>
  <c r="H53" i="10"/>
  <c r="G53" i="10"/>
  <c r="F53" i="10"/>
  <c r="E53" i="10"/>
  <c r="I50" i="10"/>
  <c r="H50" i="10"/>
  <c r="G50" i="10"/>
  <c r="F50" i="10"/>
  <c r="E50" i="10"/>
  <c r="I49" i="10"/>
  <c r="H49" i="10"/>
  <c r="G49" i="10"/>
  <c r="F49" i="10"/>
  <c r="E49" i="10"/>
  <c r="H48" i="10"/>
  <c r="G48" i="10"/>
  <c r="F48" i="10"/>
  <c r="E48" i="10"/>
  <c r="I47" i="10"/>
  <c r="H47" i="10"/>
  <c r="G47" i="10"/>
  <c r="F47" i="10"/>
  <c r="E47" i="10"/>
  <c r="H46" i="10"/>
  <c r="G46" i="10"/>
  <c r="F46" i="10"/>
  <c r="E46" i="10"/>
  <c r="I45" i="10"/>
  <c r="H45" i="10"/>
  <c r="G45" i="10"/>
  <c r="F45" i="10"/>
  <c r="E45" i="10"/>
  <c r="I44" i="10"/>
  <c r="H44" i="10"/>
  <c r="G44" i="10"/>
  <c r="F44" i="10"/>
  <c r="E44" i="10"/>
  <c r="I43" i="10"/>
  <c r="H43" i="10"/>
  <c r="G43" i="10"/>
  <c r="F43" i="10"/>
  <c r="E43" i="10"/>
  <c r="I42" i="10"/>
  <c r="H42" i="10"/>
  <c r="G42" i="10"/>
  <c r="F42" i="10"/>
  <c r="E42" i="10"/>
  <c r="I41" i="10"/>
  <c r="H41" i="10"/>
  <c r="G41" i="10"/>
  <c r="F41" i="10"/>
  <c r="E41" i="10"/>
  <c r="H40" i="10"/>
  <c r="G40" i="10"/>
  <c r="F40" i="10"/>
  <c r="E40" i="10"/>
  <c r="I39" i="10"/>
  <c r="G39" i="10"/>
  <c r="F39" i="10"/>
  <c r="E39" i="10"/>
  <c r="I38" i="10"/>
  <c r="H38" i="10"/>
  <c r="G38" i="10"/>
  <c r="F38" i="10"/>
  <c r="E38" i="10"/>
  <c r="I37" i="10"/>
  <c r="H37" i="10"/>
  <c r="G37" i="10"/>
  <c r="F37" i="10"/>
  <c r="E37" i="10"/>
  <c r="H36" i="10"/>
  <c r="G36" i="10"/>
  <c r="F36" i="10"/>
  <c r="E36" i="10"/>
  <c r="N31" i="10"/>
  <c r="N30" i="10"/>
  <c r="N29" i="10"/>
  <c r="N28" i="10"/>
  <c r="N27" i="10"/>
  <c r="I31" i="10"/>
  <c r="H31" i="10"/>
  <c r="F31" i="10"/>
  <c r="E31" i="10"/>
  <c r="I30" i="10"/>
  <c r="H30" i="10"/>
  <c r="G30" i="10"/>
  <c r="F30" i="10"/>
  <c r="E30" i="10"/>
  <c r="I29" i="10"/>
  <c r="H29" i="10"/>
  <c r="G29" i="10"/>
  <c r="F29" i="10"/>
  <c r="E29" i="10"/>
  <c r="I28" i="10"/>
  <c r="H28" i="10"/>
  <c r="G28" i="10"/>
  <c r="F28" i="10"/>
  <c r="E28" i="10"/>
  <c r="I27" i="10"/>
  <c r="H27" i="10"/>
  <c r="G27" i="10"/>
  <c r="F27" i="10"/>
  <c r="E27" i="10"/>
  <c r="N23" i="10"/>
  <c r="N22" i="10"/>
  <c r="N21" i="10"/>
  <c r="N20" i="10"/>
  <c r="N19" i="10"/>
  <c r="I23" i="10"/>
  <c r="H23" i="10"/>
  <c r="G23" i="10"/>
  <c r="F23" i="10"/>
  <c r="E23" i="10"/>
  <c r="I22" i="10"/>
  <c r="H22" i="10"/>
  <c r="G22" i="10"/>
  <c r="F22" i="10"/>
  <c r="E22" i="10"/>
  <c r="H21" i="10"/>
  <c r="G21" i="10"/>
  <c r="F21" i="10"/>
  <c r="I20" i="10"/>
  <c r="H20" i="10"/>
  <c r="G20" i="10"/>
  <c r="F20" i="10"/>
  <c r="E20" i="10"/>
  <c r="I19" i="10"/>
  <c r="H19" i="10"/>
  <c r="G19" i="10"/>
  <c r="F19" i="10"/>
  <c r="E19" i="10"/>
  <c r="N15" i="10"/>
  <c r="N14" i="10"/>
  <c r="N13" i="10"/>
  <c r="N12" i="10"/>
  <c r="N11" i="10"/>
  <c r="N10" i="10"/>
  <c r="N8" i="10"/>
  <c r="N7" i="10"/>
  <c r="N6" i="10"/>
  <c r="I15" i="10"/>
  <c r="H15" i="10"/>
  <c r="G15" i="10"/>
  <c r="F15" i="10"/>
  <c r="E15" i="10"/>
  <c r="H14" i="10"/>
  <c r="G14" i="10"/>
  <c r="F14" i="10"/>
  <c r="E14" i="10"/>
  <c r="I13" i="10"/>
  <c r="H13" i="10"/>
  <c r="G13" i="10"/>
  <c r="E13" i="10"/>
  <c r="I12" i="10"/>
  <c r="G12" i="10"/>
  <c r="F12" i="10"/>
  <c r="E12" i="10"/>
  <c r="I11" i="10"/>
  <c r="H11" i="10"/>
  <c r="G11" i="10"/>
  <c r="F11" i="10"/>
  <c r="E11" i="10"/>
  <c r="I10" i="10"/>
  <c r="H10" i="10"/>
  <c r="G10" i="10"/>
  <c r="E10" i="10"/>
  <c r="I9" i="10"/>
  <c r="F9" i="10"/>
  <c r="E9" i="10"/>
  <c r="I8" i="10"/>
  <c r="H8" i="10"/>
  <c r="G8" i="10"/>
  <c r="F8" i="10"/>
  <c r="E8" i="10"/>
  <c r="I7" i="10"/>
  <c r="H7" i="10"/>
  <c r="G7" i="10"/>
  <c r="F7" i="10"/>
  <c r="E7" i="10"/>
  <c r="H6" i="10"/>
  <c r="F6" i="10"/>
  <c r="E6" i="10"/>
  <c r="N156" i="9"/>
  <c r="N155" i="9"/>
  <c r="N154" i="9"/>
  <c r="N153" i="9"/>
  <c r="I157" i="9"/>
  <c r="H157" i="9"/>
  <c r="G157" i="9"/>
  <c r="F157" i="9"/>
  <c r="E157" i="9"/>
  <c r="I156" i="9"/>
  <c r="H156" i="9"/>
  <c r="G156" i="9"/>
  <c r="F156" i="9"/>
  <c r="E156" i="9"/>
  <c r="I155" i="9"/>
  <c r="H155" i="9"/>
  <c r="G155" i="9"/>
  <c r="F155" i="9"/>
  <c r="E155" i="9"/>
  <c r="I154" i="9"/>
  <c r="H154" i="9"/>
  <c r="G154" i="9"/>
  <c r="F154" i="9"/>
  <c r="E154" i="9"/>
  <c r="J154" i="9" s="1"/>
  <c r="I153" i="9"/>
  <c r="H153" i="9"/>
  <c r="G153" i="9"/>
  <c r="F153" i="9"/>
  <c r="E153" i="9"/>
  <c r="N149" i="9"/>
  <c r="N151" i="9" s="1"/>
  <c r="I149" i="9"/>
  <c r="I151" i="9" s="1"/>
  <c r="H149" i="9"/>
  <c r="H151" i="9" s="1"/>
  <c r="G149" i="9"/>
  <c r="G151" i="9" s="1"/>
  <c r="F149" i="9"/>
  <c r="F151" i="9" s="1"/>
  <c r="E149" i="9"/>
  <c r="N144" i="9"/>
  <c r="N143" i="9"/>
  <c r="N142" i="9"/>
  <c r="N141" i="9"/>
  <c r="N140" i="9"/>
  <c r="N139" i="9"/>
  <c r="N138" i="9"/>
  <c r="N137" i="9"/>
  <c r="I144" i="9"/>
  <c r="H144" i="9"/>
  <c r="G144" i="9"/>
  <c r="G145" i="9" s="1"/>
  <c r="F144" i="9"/>
  <c r="E144" i="9"/>
  <c r="I143" i="9"/>
  <c r="H143" i="9"/>
  <c r="G143" i="9"/>
  <c r="F143" i="9"/>
  <c r="E143" i="9"/>
  <c r="I142" i="9"/>
  <c r="H142" i="9"/>
  <c r="G142" i="9"/>
  <c r="F142" i="9"/>
  <c r="E142" i="9"/>
  <c r="J142" i="9" s="1"/>
  <c r="I141" i="9"/>
  <c r="H141" i="9"/>
  <c r="G141" i="9"/>
  <c r="F141" i="9"/>
  <c r="E141" i="9"/>
  <c r="I140" i="9"/>
  <c r="H140" i="9"/>
  <c r="G140" i="9"/>
  <c r="F140" i="9"/>
  <c r="E140" i="9"/>
  <c r="I139" i="9"/>
  <c r="H139" i="9"/>
  <c r="G139" i="9"/>
  <c r="F139" i="9"/>
  <c r="E139" i="9"/>
  <c r="I138" i="9"/>
  <c r="H138" i="9"/>
  <c r="G138" i="9"/>
  <c r="F138" i="9"/>
  <c r="E138" i="9"/>
  <c r="J138" i="9" s="1"/>
  <c r="I137" i="9"/>
  <c r="H137" i="9"/>
  <c r="G137" i="9"/>
  <c r="F137" i="9"/>
  <c r="E137" i="9"/>
  <c r="N133" i="9"/>
  <c r="N135" i="9" s="1"/>
  <c r="E133" i="9"/>
  <c r="E135" i="9" s="1"/>
  <c r="N126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7" i="9"/>
  <c r="N106" i="9"/>
  <c r="I126" i="9"/>
  <c r="H126" i="9"/>
  <c r="G126" i="9"/>
  <c r="F126" i="9"/>
  <c r="E126" i="9"/>
  <c r="I123" i="9"/>
  <c r="H123" i="9"/>
  <c r="G123" i="9"/>
  <c r="F123" i="9"/>
  <c r="E123" i="9"/>
  <c r="I122" i="9"/>
  <c r="H122" i="9"/>
  <c r="G122" i="9"/>
  <c r="F122" i="9"/>
  <c r="E122" i="9"/>
  <c r="J122" i="9" s="1"/>
  <c r="I121" i="9"/>
  <c r="H121" i="9"/>
  <c r="G121" i="9"/>
  <c r="F121" i="9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E118" i="9"/>
  <c r="J118" i="9" s="1"/>
  <c r="I117" i="9"/>
  <c r="H117" i="9"/>
  <c r="G117" i="9"/>
  <c r="F117" i="9"/>
  <c r="E117" i="9"/>
  <c r="I116" i="9"/>
  <c r="H116" i="9"/>
  <c r="G116" i="9"/>
  <c r="F116" i="9"/>
  <c r="E116" i="9"/>
  <c r="I115" i="9"/>
  <c r="H115" i="9"/>
  <c r="G115" i="9"/>
  <c r="F115" i="9"/>
  <c r="E115" i="9"/>
  <c r="I114" i="9"/>
  <c r="H114" i="9"/>
  <c r="G114" i="9"/>
  <c r="F114" i="9"/>
  <c r="E114" i="9"/>
  <c r="J114" i="9" s="1"/>
  <c r="I113" i="9"/>
  <c r="H113" i="9"/>
  <c r="G113" i="9"/>
  <c r="F113" i="9"/>
  <c r="E113" i="9"/>
  <c r="I112" i="9"/>
  <c r="H112" i="9"/>
  <c r="G112" i="9"/>
  <c r="F112" i="9"/>
  <c r="E112" i="9"/>
  <c r="I111" i="9"/>
  <c r="H111" i="9"/>
  <c r="G111" i="9"/>
  <c r="F111" i="9"/>
  <c r="E111" i="9"/>
  <c r="I110" i="9"/>
  <c r="H110" i="9"/>
  <c r="G110" i="9"/>
  <c r="F110" i="9"/>
  <c r="E110" i="9"/>
  <c r="J110" i="9" s="1"/>
  <c r="I109" i="9"/>
  <c r="H109" i="9"/>
  <c r="G109" i="9"/>
  <c r="F109" i="9"/>
  <c r="F129" i="9" s="1"/>
  <c r="E109" i="9"/>
  <c r="I107" i="9"/>
  <c r="H107" i="9"/>
  <c r="G107" i="9"/>
  <c r="F107" i="9"/>
  <c r="E107" i="9"/>
  <c r="I106" i="9"/>
  <c r="H106" i="9"/>
  <c r="H128" i="9" s="1"/>
  <c r="G106" i="9"/>
  <c r="F106" i="9"/>
  <c r="E106" i="9"/>
  <c r="N102" i="9"/>
  <c r="N101" i="9"/>
  <c r="N100" i="9"/>
  <c r="I102" i="9"/>
  <c r="H102" i="9"/>
  <c r="G102" i="9"/>
  <c r="F102" i="9"/>
  <c r="E102" i="9"/>
  <c r="I101" i="9"/>
  <c r="H101" i="9"/>
  <c r="G101" i="9"/>
  <c r="F101" i="9"/>
  <c r="E101" i="9"/>
  <c r="J101" i="9" s="1"/>
  <c r="I100" i="9"/>
  <c r="H100" i="9"/>
  <c r="G100" i="9"/>
  <c r="G104" i="9" s="1"/>
  <c r="F100" i="9"/>
  <c r="F104" i="9" s="1"/>
  <c r="E100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I95" i="9"/>
  <c r="H95" i="9"/>
  <c r="G95" i="9"/>
  <c r="F95" i="9"/>
  <c r="E95" i="9"/>
  <c r="I94" i="9"/>
  <c r="I96" i="9" s="1"/>
  <c r="H94" i="9"/>
  <c r="G94" i="9"/>
  <c r="F94" i="9"/>
  <c r="E94" i="9"/>
  <c r="I93" i="9"/>
  <c r="H93" i="9"/>
  <c r="G93" i="9"/>
  <c r="F93" i="9"/>
  <c r="E93" i="9"/>
  <c r="I92" i="9"/>
  <c r="H92" i="9"/>
  <c r="G92" i="9"/>
  <c r="F92" i="9"/>
  <c r="E92" i="9"/>
  <c r="I91" i="9"/>
  <c r="H91" i="9"/>
  <c r="G91" i="9"/>
  <c r="F91" i="9"/>
  <c r="E91" i="9"/>
  <c r="I90" i="9"/>
  <c r="H90" i="9"/>
  <c r="G90" i="9"/>
  <c r="F90" i="9"/>
  <c r="E90" i="9"/>
  <c r="J90" i="9" s="1"/>
  <c r="I89" i="9"/>
  <c r="H89" i="9"/>
  <c r="G89" i="9"/>
  <c r="F89" i="9"/>
  <c r="E89" i="9"/>
  <c r="I88" i="9"/>
  <c r="H88" i="9"/>
  <c r="G88" i="9"/>
  <c r="F88" i="9"/>
  <c r="E88" i="9"/>
  <c r="I87" i="9"/>
  <c r="H87" i="9"/>
  <c r="G87" i="9"/>
  <c r="F87" i="9"/>
  <c r="E87" i="9"/>
  <c r="I86" i="9"/>
  <c r="H86" i="9"/>
  <c r="G86" i="9"/>
  <c r="F86" i="9"/>
  <c r="E86" i="9"/>
  <c r="J86" i="9" s="1"/>
  <c r="I85" i="9"/>
  <c r="H85" i="9"/>
  <c r="G85" i="9"/>
  <c r="F85" i="9"/>
  <c r="E85" i="9"/>
  <c r="I84" i="9"/>
  <c r="H84" i="9"/>
  <c r="G84" i="9"/>
  <c r="F84" i="9"/>
  <c r="E84" i="9"/>
  <c r="I83" i="9"/>
  <c r="H83" i="9"/>
  <c r="G83" i="9"/>
  <c r="F83" i="9"/>
  <c r="E83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I79" i="9"/>
  <c r="H79" i="9"/>
  <c r="G79" i="9"/>
  <c r="F79" i="9"/>
  <c r="E79" i="9"/>
  <c r="I78" i="9"/>
  <c r="H78" i="9"/>
  <c r="G78" i="9"/>
  <c r="F78" i="9"/>
  <c r="E78" i="9"/>
  <c r="J78" i="9" s="1"/>
  <c r="I77" i="9"/>
  <c r="H77" i="9"/>
  <c r="G77" i="9"/>
  <c r="F77" i="9"/>
  <c r="E77" i="9"/>
  <c r="I76" i="9"/>
  <c r="H76" i="9"/>
  <c r="G76" i="9"/>
  <c r="F76" i="9"/>
  <c r="E76" i="9"/>
  <c r="I75" i="9"/>
  <c r="H75" i="9"/>
  <c r="G75" i="9"/>
  <c r="F75" i="9"/>
  <c r="E75" i="9"/>
  <c r="I74" i="9"/>
  <c r="H74" i="9"/>
  <c r="G74" i="9"/>
  <c r="F74" i="9"/>
  <c r="E74" i="9"/>
  <c r="J74" i="9" s="1"/>
  <c r="I73" i="9"/>
  <c r="H73" i="9"/>
  <c r="G73" i="9"/>
  <c r="F73" i="9"/>
  <c r="E73" i="9"/>
  <c r="I72" i="9"/>
  <c r="H72" i="9"/>
  <c r="G72" i="9"/>
  <c r="F72" i="9"/>
  <c r="E72" i="9"/>
  <c r="I71" i="9"/>
  <c r="H71" i="9"/>
  <c r="G71" i="9"/>
  <c r="F71" i="9"/>
  <c r="E71" i="9"/>
  <c r="I70" i="9"/>
  <c r="H70" i="9"/>
  <c r="G70" i="9"/>
  <c r="F70" i="9"/>
  <c r="E70" i="9"/>
  <c r="J70" i="9" s="1"/>
  <c r="I69" i="9"/>
  <c r="H69" i="9"/>
  <c r="G69" i="9"/>
  <c r="F69" i="9"/>
  <c r="E69" i="9"/>
  <c r="I68" i="9"/>
  <c r="H68" i="9"/>
  <c r="G68" i="9"/>
  <c r="F68" i="9"/>
  <c r="E68" i="9"/>
  <c r="I67" i="9"/>
  <c r="H67" i="9"/>
  <c r="G67" i="9"/>
  <c r="F67" i="9"/>
  <c r="E67" i="9"/>
  <c r="I66" i="9"/>
  <c r="H66" i="9"/>
  <c r="G66" i="9"/>
  <c r="F66" i="9"/>
  <c r="E66" i="9"/>
  <c r="J66" i="9" s="1"/>
  <c r="I65" i="9"/>
  <c r="H65" i="9"/>
  <c r="G65" i="9"/>
  <c r="F65" i="9"/>
  <c r="F81" i="9" s="1"/>
  <c r="E65" i="9"/>
  <c r="N61" i="9"/>
  <c r="N60" i="9"/>
  <c r="N59" i="9"/>
  <c r="N58" i="9"/>
  <c r="N57" i="9"/>
  <c r="N56" i="9"/>
  <c r="N55" i="9"/>
  <c r="N54" i="9"/>
  <c r="N53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I61" i="9"/>
  <c r="H61" i="9"/>
  <c r="G61" i="9"/>
  <c r="F61" i="9"/>
  <c r="E61" i="9"/>
  <c r="I60" i="9"/>
  <c r="H60" i="9"/>
  <c r="G60" i="9"/>
  <c r="F60" i="9"/>
  <c r="E60" i="9"/>
  <c r="I59" i="9"/>
  <c r="H59" i="9"/>
  <c r="G59" i="9"/>
  <c r="F59" i="9"/>
  <c r="E59" i="9"/>
  <c r="J59" i="9" s="1"/>
  <c r="I58" i="9"/>
  <c r="H58" i="9"/>
  <c r="G58" i="9"/>
  <c r="F58" i="9"/>
  <c r="E58" i="9"/>
  <c r="I57" i="9"/>
  <c r="H57" i="9"/>
  <c r="G57" i="9"/>
  <c r="F57" i="9"/>
  <c r="E57" i="9"/>
  <c r="I56" i="9"/>
  <c r="H56" i="9"/>
  <c r="G56" i="9"/>
  <c r="F56" i="9"/>
  <c r="E56" i="9"/>
  <c r="I55" i="9"/>
  <c r="H55" i="9"/>
  <c r="G55" i="9"/>
  <c r="F55" i="9"/>
  <c r="E55" i="9"/>
  <c r="J55" i="9" s="1"/>
  <c r="I54" i="9"/>
  <c r="H54" i="9"/>
  <c r="G54" i="9"/>
  <c r="F54" i="9"/>
  <c r="E54" i="9"/>
  <c r="I53" i="9"/>
  <c r="H53" i="9"/>
  <c r="G53" i="9"/>
  <c r="F53" i="9"/>
  <c r="E53" i="9"/>
  <c r="I50" i="9"/>
  <c r="H50" i="9"/>
  <c r="G50" i="9"/>
  <c r="F50" i="9"/>
  <c r="E50" i="9"/>
  <c r="I49" i="9"/>
  <c r="H49" i="9"/>
  <c r="G49" i="9"/>
  <c r="F49" i="9"/>
  <c r="E49" i="9"/>
  <c r="J49" i="9" s="1"/>
  <c r="I48" i="9"/>
  <c r="H48" i="9"/>
  <c r="G48" i="9"/>
  <c r="F48" i="9"/>
  <c r="E48" i="9"/>
  <c r="I47" i="9"/>
  <c r="H47" i="9"/>
  <c r="G47" i="9"/>
  <c r="F47" i="9"/>
  <c r="E47" i="9"/>
  <c r="I46" i="9"/>
  <c r="H46" i="9"/>
  <c r="G46" i="9"/>
  <c r="F46" i="9"/>
  <c r="E46" i="9"/>
  <c r="I45" i="9"/>
  <c r="H45" i="9"/>
  <c r="G45" i="9"/>
  <c r="F45" i="9"/>
  <c r="E45" i="9"/>
  <c r="J45" i="9" s="1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J37" i="9" s="1"/>
  <c r="I36" i="9"/>
  <c r="H36" i="9"/>
  <c r="G36" i="9"/>
  <c r="F36" i="9"/>
  <c r="F63" i="9" s="1"/>
  <c r="E36" i="9"/>
  <c r="N31" i="9"/>
  <c r="N30" i="9"/>
  <c r="N29" i="9"/>
  <c r="N28" i="9"/>
  <c r="N27" i="9"/>
  <c r="I31" i="9"/>
  <c r="H31" i="9"/>
  <c r="G31" i="9"/>
  <c r="F31" i="9"/>
  <c r="E31" i="9"/>
  <c r="I30" i="9"/>
  <c r="H30" i="9"/>
  <c r="G30" i="9"/>
  <c r="F30" i="9"/>
  <c r="E30" i="9"/>
  <c r="J30" i="9" s="1"/>
  <c r="I29" i="9"/>
  <c r="H29" i="9"/>
  <c r="G29" i="9"/>
  <c r="F29" i="9"/>
  <c r="E29" i="9"/>
  <c r="I28" i="9"/>
  <c r="H28" i="9"/>
  <c r="G28" i="9"/>
  <c r="F28" i="9"/>
  <c r="E28" i="9"/>
  <c r="I27" i="9"/>
  <c r="H27" i="9"/>
  <c r="H33" i="9" s="1"/>
  <c r="G27" i="9"/>
  <c r="F27" i="9"/>
  <c r="E27" i="9"/>
  <c r="N23" i="9"/>
  <c r="N22" i="9"/>
  <c r="N21" i="9"/>
  <c r="N20" i="9"/>
  <c r="N19" i="9"/>
  <c r="N25" i="9" s="1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J20" i="9" s="1"/>
  <c r="I19" i="9"/>
  <c r="H19" i="9"/>
  <c r="G19" i="9"/>
  <c r="F19" i="9"/>
  <c r="F25" i="9" s="1"/>
  <c r="E19" i="9"/>
  <c r="N15" i="9"/>
  <c r="N14" i="9"/>
  <c r="N13" i="9"/>
  <c r="N12" i="9"/>
  <c r="N11" i="9"/>
  <c r="N10" i="9"/>
  <c r="N9" i="9"/>
  <c r="N8" i="9"/>
  <c r="N7" i="9"/>
  <c r="N6" i="9"/>
  <c r="I15" i="9"/>
  <c r="H15" i="9"/>
  <c r="G15" i="9"/>
  <c r="F15" i="9"/>
  <c r="E15" i="9"/>
  <c r="J15" i="9" s="1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J11" i="9" s="1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7" i="9"/>
  <c r="H7" i="9"/>
  <c r="G7" i="9"/>
  <c r="F7" i="9"/>
  <c r="E7" i="9"/>
  <c r="J7" i="9" s="1"/>
  <c r="I6" i="9"/>
  <c r="H6" i="9"/>
  <c r="G6" i="9"/>
  <c r="F6" i="9"/>
  <c r="F17" i="9" s="1"/>
  <c r="E6" i="9"/>
  <c r="J158" i="10" l="1"/>
  <c r="J140" i="10"/>
  <c r="N96" i="10"/>
  <c r="J84" i="10"/>
  <c r="J92" i="10"/>
  <c r="G96" i="10"/>
  <c r="N104" i="10"/>
  <c r="J154" i="10"/>
  <c r="J10" i="10"/>
  <c r="J14" i="10"/>
  <c r="J48" i="10"/>
  <c r="J58" i="10"/>
  <c r="G25" i="10"/>
  <c r="J79" i="10"/>
  <c r="J12" i="10"/>
  <c r="H25" i="10"/>
  <c r="R179" i="5"/>
  <c r="R179" i="6" s="1"/>
  <c r="O175" i="9"/>
  <c r="J41" i="9"/>
  <c r="I97" i="9"/>
  <c r="Q159" i="5"/>
  <c r="N157" i="9"/>
  <c r="J107" i="10"/>
  <c r="L159" i="5"/>
  <c r="L159" i="6" s="1"/>
  <c r="N157" i="10"/>
  <c r="I17" i="10"/>
  <c r="R175" i="5"/>
  <c r="R183" i="5" s="1"/>
  <c r="O171" i="9"/>
  <c r="R178" i="5"/>
  <c r="R178" i="6" s="1"/>
  <c r="O174" i="9"/>
  <c r="G17" i="9"/>
  <c r="J8" i="9"/>
  <c r="J12" i="9"/>
  <c r="N17" i="9"/>
  <c r="G25" i="9"/>
  <c r="J21" i="9"/>
  <c r="J27" i="9"/>
  <c r="E33" i="9"/>
  <c r="I33" i="9"/>
  <c r="J31" i="9"/>
  <c r="G63" i="9"/>
  <c r="J38" i="9"/>
  <c r="J42" i="9"/>
  <c r="J46" i="9"/>
  <c r="J50" i="9"/>
  <c r="J56" i="9"/>
  <c r="J60" i="9"/>
  <c r="G81" i="9"/>
  <c r="J67" i="9"/>
  <c r="J71" i="9"/>
  <c r="J75" i="9"/>
  <c r="J79" i="9"/>
  <c r="J83" i="9"/>
  <c r="J87" i="9"/>
  <c r="J91" i="9"/>
  <c r="F96" i="9"/>
  <c r="F97" i="9" s="1"/>
  <c r="F98" i="9" s="1"/>
  <c r="J95" i="9"/>
  <c r="N96" i="9"/>
  <c r="N97" i="9" s="1"/>
  <c r="J102" i="9"/>
  <c r="J106" i="9"/>
  <c r="E128" i="9"/>
  <c r="I128" i="9"/>
  <c r="I131" i="9" s="1"/>
  <c r="G129" i="9"/>
  <c r="J111" i="9"/>
  <c r="J115" i="9"/>
  <c r="J119" i="9"/>
  <c r="J123" i="9"/>
  <c r="H131" i="9"/>
  <c r="N129" i="9"/>
  <c r="J139" i="9"/>
  <c r="J143" i="9"/>
  <c r="H145" i="9"/>
  <c r="J149" i="9"/>
  <c r="E151" i="9"/>
  <c r="J155" i="9"/>
  <c r="G33" i="10"/>
  <c r="J73" i="10"/>
  <c r="H96" i="10"/>
  <c r="H97" i="10" s="1"/>
  <c r="G163" i="10"/>
  <c r="J155" i="10"/>
  <c r="E179" i="9"/>
  <c r="J171" i="9"/>
  <c r="I179" i="9"/>
  <c r="J175" i="9"/>
  <c r="N178" i="3"/>
  <c r="N178" i="9"/>
  <c r="G96" i="9"/>
  <c r="G97" i="9" s="1"/>
  <c r="H104" i="9"/>
  <c r="N104" i="9"/>
  <c r="F128" i="9"/>
  <c r="J107" i="9"/>
  <c r="H129" i="9"/>
  <c r="J112" i="9"/>
  <c r="J116" i="9"/>
  <c r="J120" i="9"/>
  <c r="J126" i="9"/>
  <c r="E131" i="9"/>
  <c r="H147" i="9"/>
  <c r="J140" i="9"/>
  <c r="E145" i="9"/>
  <c r="E147" i="9" s="1"/>
  <c r="J144" i="9"/>
  <c r="I145" i="9"/>
  <c r="I147" i="9" s="1"/>
  <c r="N145" i="9"/>
  <c r="N147" i="9" s="1"/>
  <c r="H163" i="9"/>
  <c r="J156" i="9"/>
  <c r="F25" i="10"/>
  <c r="J90" i="10"/>
  <c r="F179" i="9"/>
  <c r="J172" i="9"/>
  <c r="J176" i="9"/>
  <c r="N174" i="9"/>
  <c r="P174" i="9" s="1"/>
  <c r="N171" i="9"/>
  <c r="N177" i="9"/>
  <c r="N173" i="9"/>
  <c r="N176" i="9"/>
  <c r="N175" i="9"/>
  <c r="N172" i="9"/>
  <c r="I160" i="9"/>
  <c r="G159" i="9"/>
  <c r="O160" i="9"/>
  <c r="E160" i="9"/>
  <c r="H159" i="9"/>
  <c r="O159" i="9"/>
  <c r="F160" i="9"/>
  <c r="E159" i="9"/>
  <c r="N158" i="9"/>
  <c r="N163" i="9" s="1"/>
  <c r="G160" i="9"/>
  <c r="F159" i="9"/>
  <c r="G158" i="9"/>
  <c r="G163" i="9" s="1"/>
  <c r="N160" i="9"/>
  <c r="I159" i="9"/>
  <c r="E158" i="9"/>
  <c r="J158" i="9" s="1"/>
  <c r="N159" i="9"/>
  <c r="F158" i="9"/>
  <c r="H158" i="9"/>
  <c r="O158" i="9"/>
  <c r="H160" i="9"/>
  <c r="I158" i="9"/>
  <c r="R182" i="5"/>
  <c r="R182" i="6" s="1"/>
  <c r="O178" i="9"/>
  <c r="P178" i="9" s="1"/>
  <c r="E96" i="9"/>
  <c r="J94" i="9"/>
  <c r="G147" i="9"/>
  <c r="F163" i="9"/>
  <c r="J28" i="10"/>
  <c r="R176" i="5"/>
  <c r="R176" i="6" s="1"/>
  <c r="O172" i="9"/>
  <c r="R177" i="5"/>
  <c r="R177" i="6" s="1"/>
  <c r="O173" i="9"/>
  <c r="H17" i="9"/>
  <c r="J9" i="9"/>
  <c r="J13" i="9"/>
  <c r="H25" i="9"/>
  <c r="J22" i="9"/>
  <c r="F33" i="9"/>
  <c r="J28" i="9"/>
  <c r="N33" i="9"/>
  <c r="H63" i="9"/>
  <c r="J39" i="9"/>
  <c r="J43" i="9"/>
  <c r="J47" i="9"/>
  <c r="J53" i="9"/>
  <c r="J57" i="9"/>
  <c r="J61" i="9"/>
  <c r="H81" i="9"/>
  <c r="J68" i="9"/>
  <c r="J72" i="9"/>
  <c r="J76" i="9"/>
  <c r="N81" i="9"/>
  <c r="J84" i="9"/>
  <c r="J88" i="9"/>
  <c r="J92" i="9"/>
  <c r="R180" i="5"/>
  <c r="O176" i="9"/>
  <c r="R181" i="5"/>
  <c r="O177" i="9"/>
  <c r="E17" i="9"/>
  <c r="J6" i="9"/>
  <c r="I17" i="9"/>
  <c r="J10" i="9"/>
  <c r="J14" i="9"/>
  <c r="J19" i="9"/>
  <c r="E25" i="9"/>
  <c r="I25" i="9"/>
  <c r="J23" i="9"/>
  <c r="G33" i="9"/>
  <c r="J29" i="9"/>
  <c r="E63" i="9"/>
  <c r="J36" i="9"/>
  <c r="I63" i="9"/>
  <c r="I98" i="9" s="1"/>
  <c r="J40" i="9"/>
  <c r="J44" i="9"/>
  <c r="J48" i="9"/>
  <c r="J54" i="9"/>
  <c r="J58" i="9"/>
  <c r="N63" i="9"/>
  <c r="N98" i="9" s="1"/>
  <c r="N165" i="9" s="1"/>
  <c r="J65" i="9"/>
  <c r="E81" i="9"/>
  <c r="I81" i="9"/>
  <c r="J69" i="9"/>
  <c r="J73" i="9"/>
  <c r="J77" i="9"/>
  <c r="J85" i="9"/>
  <c r="J89" i="9"/>
  <c r="J93" i="9"/>
  <c r="H96" i="9"/>
  <c r="H97" i="9" s="1"/>
  <c r="E104" i="9"/>
  <c r="J100" i="9"/>
  <c r="I104" i="9"/>
  <c r="G128" i="9"/>
  <c r="E129" i="9"/>
  <c r="J129" i="9" s="1"/>
  <c r="J109" i="9"/>
  <c r="I129" i="9"/>
  <c r="J113" i="9"/>
  <c r="J117" i="9"/>
  <c r="J121" i="9"/>
  <c r="F131" i="9"/>
  <c r="N128" i="9"/>
  <c r="N131" i="9" s="1"/>
  <c r="J137" i="9"/>
  <c r="J141" i="9"/>
  <c r="F145" i="9"/>
  <c r="F147" i="9" s="1"/>
  <c r="E163" i="9"/>
  <c r="J153" i="9"/>
  <c r="I163" i="9"/>
  <c r="J157" i="9"/>
  <c r="J95" i="10"/>
  <c r="J111" i="10"/>
  <c r="J119" i="10"/>
  <c r="J143" i="10"/>
  <c r="G179" i="9"/>
  <c r="J173" i="9"/>
  <c r="J177" i="9"/>
  <c r="P177" i="9" s="1"/>
  <c r="J176" i="10"/>
  <c r="P176" i="10" s="1"/>
  <c r="J172" i="10"/>
  <c r="P172" i="10" s="1"/>
  <c r="J175" i="10"/>
  <c r="P175" i="10" s="1"/>
  <c r="J159" i="10"/>
  <c r="O179" i="10"/>
  <c r="E17" i="10"/>
  <c r="J6" i="10"/>
  <c r="G17" i="10"/>
  <c r="E63" i="10"/>
  <c r="J36" i="10"/>
  <c r="J9" i="10"/>
  <c r="J11" i="10"/>
  <c r="N33" i="10"/>
  <c r="J22" i="10"/>
  <c r="J37" i="10"/>
  <c r="J45" i="10"/>
  <c r="J55" i="10"/>
  <c r="J13" i="10"/>
  <c r="J8" i="10"/>
  <c r="J19" i="10"/>
  <c r="E25" i="10"/>
  <c r="H33" i="10"/>
  <c r="J54" i="10"/>
  <c r="I81" i="10"/>
  <c r="J7" i="10"/>
  <c r="J15" i="10"/>
  <c r="I63" i="10"/>
  <c r="I33" i="10"/>
  <c r="N63" i="10"/>
  <c r="N81" i="10"/>
  <c r="J75" i="10"/>
  <c r="H128" i="10"/>
  <c r="J29" i="10"/>
  <c r="J41" i="10"/>
  <c r="J49" i="10"/>
  <c r="J59" i="10"/>
  <c r="N97" i="10"/>
  <c r="J100" i="10"/>
  <c r="E104" i="10"/>
  <c r="I128" i="10"/>
  <c r="J69" i="10"/>
  <c r="J77" i="10"/>
  <c r="J88" i="10"/>
  <c r="I104" i="10"/>
  <c r="J116" i="10"/>
  <c r="J139" i="10"/>
  <c r="H104" i="10"/>
  <c r="I129" i="10"/>
  <c r="J173" i="10"/>
  <c r="P173" i="10" s="1"/>
  <c r="H129" i="10"/>
  <c r="J137" i="10"/>
  <c r="J149" i="10"/>
  <c r="E151" i="10"/>
  <c r="J160" i="10"/>
  <c r="N17" i="10"/>
  <c r="J44" i="10"/>
  <c r="J71" i="10"/>
  <c r="F145" i="10"/>
  <c r="F147" i="10" s="1"/>
  <c r="I25" i="10"/>
  <c r="F17" i="10"/>
  <c r="J40" i="10"/>
  <c r="J31" i="10"/>
  <c r="J43" i="10"/>
  <c r="J53" i="10"/>
  <c r="J61" i="10"/>
  <c r="J70" i="10"/>
  <c r="J120" i="10"/>
  <c r="F33" i="10"/>
  <c r="J30" i="10"/>
  <c r="G63" i="10"/>
  <c r="J42" i="10"/>
  <c r="J50" i="10"/>
  <c r="J60" i="10"/>
  <c r="G81" i="10"/>
  <c r="J112" i="10"/>
  <c r="H163" i="10"/>
  <c r="H63" i="10"/>
  <c r="H81" i="10"/>
  <c r="J68" i="10"/>
  <c r="J86" i="10"/>
  <c r="J74" i="10"/>
  <c r="J85" i="10"/>
  <c r="J93" i="10"/>
  <c r="F104" i="10"/>
  <c r="J142" i="10"/>
  <c r="I163" i="10"/>
  <c r="N145" i="10"/>
  <c r="N147" i="10" s="1"/>
  <c r="J72" i="10"/>
  <c r="J83" i="10"/>
  <c r="J91" i="10"/>
  <c r="J106" i="10"/>
  <c r="E128" i="10"/>
  <c r="J123" i="10"/>
  <c r="E163" i="10"/>
  <c r="J153" i="10"/>
  <c r="F96" i="10"/>
  <c r="F97" i="10" s="1"/>
  <c r="J101" i="10"/>
  <c r="G128" i="10"/>
  <c r="J113" i="10"/>
  <c r="J121" i="10"/>
  <c r="G104" i="10"/>
  <c r="F128" i="10"/>
  <c r="J110" i="10"/>
  <c r="J118" i="10"/>
  <c r="J94" i="10"/>
  <c r="E96" i="10"/>
  <c r="E97" i="10" s="1"/>
  <c r="J66" i="10"/>
  <c r="J126" i="10"/>
  <c r="I96" i="10"/>
  <c r="I97" i="10" s="1"/>
  <c r="E145" i="10"/>
  <c r="E147" i="10" s="1"/>
  <c r="J144" i="10"/>
  <c r="N128" i="10"/>
  <c r="J141" i="10"/>
  <c r="F163" i="10"/>
  <c r="J156" i="10"/>
  <c r="J21" i="10"/>
  <c r="E81" i="10"/>
  <c r="J65" i="10"/>
  <c r="J20" i="10"/>
  <c r="H17" i="10"/>
  <c r="N25" i="10"/>
  <c r="N129" i="10"/>
  <c r="E33" i="10"/>
  <c r="J27" i="10"/>
  <c r="F63" i="10"/>
  <c r="J39" i="10"/>
  <c r="J47" i="10"/>
  <c r="J57" i="10"/>
  <c r="F81" i="10"/>
  <c r="J23" i="10"/>
  <c r="J38" i="10"/>
  <c r="J46" i="10"/>
  <c r="J56" i="10"/>
  <c r="J67" i="10"/>
  <c r="J78" i="10"/>
  <c r="J89" i="10"/>
  <c r="G97" i="10"/>
  <c r="G98" i="10" s="1"/>
  <c r="G145" i="10"/>
  <c r="G147" i="10" s="1"/>
  <c r="J157" i="10"/>
  <c r="F129" i="10"/>
  <c r="J76" i="10"/>
  <c r="J87" i="10"/>
  <c r="G129" i="10"/>
  <c r="J115" i="10"/>
  <c r="J138" i="10"/>
  <c r="J171" i="10"/>
  <c r="P171" i="10" s="1"/>
  <c r="E129" i="10"/>
  <c r="J109" i="10"/>
  <c r="J117" i="10"/>
  <c r="E135" i="10"/>
  <c r="I145" i="10"/>
  <c r="I147" i="10" s="1"/>
  <c r="J177" i="10"/>
  <c r="P177" i="10" s="1"/>
  <c r="J102" i="10"/>
  <c r="J114" i="10"/>
  <c r="J122" i="10"/>
  <c r="H145" i="10"/>
  <c r="H147" i="10" s="1"/>
  <c r="N163" i="10"/>
  <c r="J174" i="10"/>
  <c r="P174" i="10" s="1"/>
  <c r="R180" i="6"/>
  <c r="R181" i="6"/>
  <c r="P162" i="6"/>
  <c r="R161" i="6"/>
  <c r="P160" i="6"/>
  <c r="P161" i="6"/>
  <c r="R160" i="6"/>
  <c r="Q162" i="6"/>
  <c r="Q160" i="6"/>
  <c r="Q161" i="6"/>
  <c r="Q159" i="6"/>
  <c r="R162" i="6"/>
  <c r="N128" i="1"/>
  <c r="O178" i="1"/>
  <c r="R175" i="6"/>
  <c r="R139" i="6"/>
  <c r="M183" i="6"/>
  <c r="O178" i="3"/>
  <c r="O137" i="9"/>
  <c r="G131" i="10" l="1"/>
  <c r="R8" i="5"/>
  <c r="O6" i="9"/>
  <c r="R14" i="5"/>
  <c r="R14" i="6" s="1"/>
  <c r="O12" i="9"/>
  <c r="R10" i="5"/>
  <c r="R10" i="6" s="1"/>
  <c r="O8" i="9"/>
  <c r="R30" i="5"/>
  <c r="R30" i="6" s="1"/>
  <c r="O28" i="9"/>
  <c r="R38" i="5"/>
  <c r="R38" i="6" s="1"/>
  <c r="R65" i="6" s="1"/>
  <c r="O36" i="9"/>
  <c r="P36" i="9" s="1"/>
  <c r="R46" i="5"/>
  <c r="R46" i="6" s="1"/>
  <c r="O44" i="9"/>
  <c r="R50" i="5"/>
  <c r="R50" i="6" s="1"/>
  <c r="O48" i="9"/>
  <c r="R60" i="5"/>
  <c r="R60" i="6" s="1"/>
  <c r="O58" i="9"/>
  <c r="R67" i="5"/>
  <c r="O65" i="9"/>
  <c r="R71" i="5"/>
  <c r="R71" i="6" s="1"/>
  <c r="O69" i="9"/>
  <c r="R79" i="5"/>
  <c r="R79" i="6" s="1"/>
  <c r="O77" i="9"/>
  <c r="R86" i="5"/>
  <c r="R86" i="6" s="1"/>
  <c r="O84" i="9"/>
  <c r="R94" i="5"/>
  <c r="R94" i="6" s="1"/>
  <c r="O92" i="9"/>
  <c r="R102" i="5"/>
  <c r="R102" i="6" s="1"/>
  <c r="R106" i="6" s="1"/>
  <c r="O100" i="9"/>
  <c r="R109" i="5"/>
  <c r="R109" i="6" s="1"/>
  <c r="O107" i="9"/>
  <c r="R118" i="5"/>
  <c r="R118" i="6" s="1"/>
  <c r="O116" i="9"/>
  <c r="R122" i="5"/>
  <c r="R122" i="6" s="1"/>
  <c r="O120" i="9"/>
  <c r="R128" i="5"/>
  <c r="R128" i="6" s="1"/>
  <c r="O126" i="9"/>
  <c r="R145" i="5"/>
  <c r="R145" i="6" s="1"/>
  <c r="O143" i="9"/>
  <c r="R16" i="5"/>
  <c r="R16" i="6" s="1"/>
  <c r="O14" i="9"/>
  <c r="R12" i="5"/>
  <c r="R12" i="6" s="1"/>
  <c r="O10" i="9"/>
  <c r="P10" i="9" s="1"/>
  <c r="R21" i="5"/>
  <c r="R21" i="6" s="1"/>
  <c r="R27" i="6" s="1"/>
  <c r="O19" i="9"/>
  <c r="R25" i="5"/>
  <c r="R25" i="6" s="1"/>
  <c r="O23" i="9"/>
  <c r="R32" i="5"/>
  <c r="R32" i="6" s="1"/>
  <c r="O30" i="9"/>
  <c r="P30" i="9" s="1"/>
  <c r="R40" i="5"/>
  <c r="R40" i="6" s="1"/>
  <c r="O38" i="9"/>
  <c r="P38" i="9" s="1"/>
  <c r="R44" i="5"/>
  <c r="R44" i="6" s="1"/>
  <c r="O42" i="9"/>
  <c r="R48" i="5"/>
  <c r="R48" i="6" s="1"/>
  <c r="O46" i="9"/>
  <c r="R52" i="5"/>
  <c r="R52" i="6" s="1"/>
  <c r="O50" i="9"/>
  <c r="R58" i="5"/>
  <c r="R58" i="6" s="1"/>
  <c r="O56" i="9"/>
  <c r="R62" i="5"/>
  <c r="R62" i="6" s="1"/>
  <c r="O60" i="9"/>
  <c r="R69" i="5"/>
  <c r="R69" i="6" s="1"/>
  <c r="O67" i="9"/>
  <c r="P67" i="9" s="1"/>
  <c r="R73" i="5"/>
  <c r="R73" i="6" s="1"/>
  <c r="O71" i="9"/>
  <c r="R77" i="5"/>
  <c r="R77" i="6" s="1"/>
  <c r="O75" i="9"/>
  <c r="R81" i="5"/>
  <c r="R81" i="6" s="1"/>
  <c r="O79" i="9"/>
  <c r="R88" i="5"/>
  <c r="R88" i="6" s="1"/>
  <c r="O86" i="9"/>
  <c r="P86" i="9" s="1"/>
  <c r="R92" i="5"/>
  <c r="R92" i="6" s="1"/>
  <c r="O90" i="9"/>
  <c r="P90" i="9" s="1"/>
  <c r="R96" i="5"/>
  <c r="R96" i="6" s="1"/>
  <c r="R98" i="6" s="1"/>
  <c r="O94" i="9"/>
  <c r="R104" i="5"/>
  <c r="R104" i="6" s="1"/>
  <c r="O102" i="9"/>
  <c r="R112" i="5"/>
  <c r="R112" i="6" s="1"/>
  <c r="O110" i="9"/>
  <c r="P110" i="9" s="1"/>
  <c r="R116" i="5"/>
  <c r="R116" i="6" s="1"/>
  <c r="O114" i="9"/>
  <c r="P114" i="9" s="1"/>
  <c r="R120" i="5"/>
  <c r="R120" i="6" s="1"/>
  <c r="O118" i="9"/>
  <c r="P118" i="9" s="1"/>
  <c r="R124" i="5"/>
  <c r="R124" i="6" s="1"/>
  <c r="O122" i="9"/>
  <c r="P122" i="9" s="1"/>
  <c r="R143" i="5"/>
  <c r="R143" i="6" s="1"/>
  <c r="O141" i="9"/>
  <c r="P141" i="9" s="1"/>
  <c r="R151" i="5"/>
  <c r="O149" i="9"/>
  <c r="O151" i="9" s="1"/>
  <c r="R158" i="5"/>
  <c r="R158" i="6" s="1"/>
  <c r="O156" i="9"/>
  <c r="P156" i="9" s="1"/>
  <c r="F131" i="10"/>
  <c r="P77" i="9"/>
  <c r="P54" i="9"/>
  <c r="J25" i="9"/>
  <c r="P19" i="9"/>
  <c r="P6" i="9"/>
  <c r="P84" i="9"/>
  <c r="H98" i="9"/>
  <c r="P22" i="9"/>
  <c r="J96" i="9"/>
  <c r="J97" i="9" s="1"/>
  <c r="P176" i="9"/>
  <c r="P120" i="9"/>
  <c r="P107" i="9"/>
  <c r="E97" i="9"/>
  <c r="P50" i="9"/>
  <c r="G98" i="9"/>
  <c r="J33" i="9"/>
  <c r="P12" i="9"/>
  <c r="R15" i="5"/>
  <c r="R15" i="6" s="1"/>
  <c r="O13" i="9"/>
  <c r="P13" i="9" s="1"/>
  <c r="R11" i="5"/>
  <c r="R11" i="6" s="1"/>
  <c r="O9" i="9"/>
  <c r="R22" i="5"/>
  <c r="R22" i="6" s="1"/>
  <c r="O20" i="9"/>
  <c r="P20" i="9" s="1"/>
  <c r="R29" i="5"/>
  <c r="O27" i="9"/>
  <c r="R33" i="5"/>
  <c r="R33" i="6" s="1"/>
  <c r="O31" i="9"/>
  <c r="P31" i="9" s="1"/>
  <c r="R41" i="5"/>
  <c r="R41" i="6" s="1"/>
  <c r="O39" i="9"/>
  <c r="R45" i="5"/>
  <c r="R45" i="6" s="1"/>
  <c r="O43" i="9"/>
  <c r="P43" i="9" s="1"/>
  <c r="R49" i="5"/>
  <c r="R49" i="6" s="1"/>
  <c r="O47" i="9"/>
  <c r="P47" i="9" s="1"/>
  <c r="R55" i="5"/>
  <c r="R55" i="6" s="1"/>
  <c r="O53" i="9"/>
  <c r="P53" i="9" s="1"/>
  <c r="R59" i="5"/>
  <c r="R59" i="6" s="1"/>
  <c r="O57" i="9"/>
  <c r="P57" i="9" s="1"/>
  <c r="R63" i="5"/>
  <c r="R63" i="6" s="1"/>
  <c r="O61" i="9"/>
  <c r="R70" i="5"/>
  <c r="R70" i="6" s="1"/>
  <c r="O68" i="9"/>
  <c r="P68" i="9" s="1"/>
  <c r="R74" i="5"/>
  <c r="R74" i="6" s="1"/>
  <c r="O72" i="9"/>
  <c r="R78" i="5"/>
  <c r="R78" i="6" s="1"/>
  <c r="O76" i="9"/>
  <c r="R85" i="5"/>
  <c r="O83" i="9"/>
  <c r="P83" i="9" s="1"/>
  <c r="R89" i="5"/>
  <c r="R89" i="6" s="1"/>
  <c r="O87" i="9"/>
  <c r="R93" i="5"/>
  <c r="R93" i="6" s="1"/>
  <c r="O91" i="9"/>
  <c r="P91" i="9" s="1"/>
  <c r="R97" i="5"/>
  <c r="R97" i="6" s="1"/>
  <c r="O95" i="9"/>
  <c r="P95" i="9" s="1"/>
  <c r="R108" i="5"/>
  <c r="R130" i="5" s="1"/>
  <c r="O106" i="9"/>
  <c r="R113" i="5"/>
  <c r="R113" i="6" s="1"/>
  <c r="O111" i="9"/>
  <c r="P111" i="9" s="1"/>
  <c r="R117" i="5"/>
  <c r="R117" i="6" s="1"/>
  <c r="O115" i="9"/>
  <c r="P115" i="9" s="1"/>
  <c r="R121" i="5"/>
  <c r="R121" i="6" s="1"/>
  <c r="O119" i="9"/>
  <c r="R125" i="5"/>
  <c r="R125" i="6" s="1"/>
  <c r="O123" i="9"/>
  <c r="P123" i="9" s="1"/>
  <c r="R140" i="5"/>
  <c r="O138" i="9"/>
  <c r="P138" i="9" s="1"/>
  <c r="R144" i="5"/>
  <c r="R144" i="6" s="1"/>
  <c r="O142" i="9"/>
  <c r="P142" i="9" s="1"/>
  <c r="R155" i="5"/>
  <c r="O153" i="9"/>
  <c r="R159" i="5"/>
  <c r="R159" i="6" s="1"/>
  <c r="O157" i="9"/>
  <c r="P157" i="9" s="1"/>
  <c r="I131" i="10"/>
  <c r="P73" i="9"/>
  <c r="J81" i="9"/>
  <c r="P65" i="9"/>
  <c r="P48" i="9"/>
  <c r="J63" i="9"/>
  <c r="J98" i="9" s="1"/>
  <c r="P23" i="9"/>
  <c r="P14" i="9"/>
  <c r="J17" i="9"/>
  <c r="J159" i="9"/>
  <c r="P159" i="9" s="1"/>
  <c r="J160" i="9"/>
  <c r="P160" i="9" s="1"/>
  <c r="P172" i="9"/>
  <c r="J145" i="9"/>
  <c r="J147" i="9" s="1"/>
  <c r="P116" i="9"/>
  <c r="P171" i="9"/>
  <c r="P143" i="9"/>
  <c r="G131" i="9"/>
  <c r="P102" i="9"/>
  <c r="P79" i="9"/>
  <c r="P46" i="9"/>
  <c r="P21" i="9"/>
  <c r="P8" i="9"/>
  <c r="O179" i="9"/>
  <c r="R23" i="5"/>
  <c r="R23" i="6" s="1"/>
  <c r="O21" i="9"/>
  <c r="R42" i="5"/>
  <c r="R42" i="6" s="1"/>
  <c r="O40" i="9"/>
  <c r="R56" i="5"/>
  <c r="R56" i="6" s="1"/>
  <c r="O54" i="9"/>
  <c r="R75" i="5"/>
  <c r="R75" i="6" s="1"/>
  <c r="O73" i="9"/>
  <c r="R90" i="5"/>
  <c r="R90" i="6" s="1"/>
  <c r="O88" i="9"/>
  <c r="R114" i="5"/>
  <c r="R114" i="6" s="1"/>
  <c r="O112" i="9"/>
  <c r="R141" i="5"/>
  <c r="R141" i="6" s="1"/>
  <c r="O139" i="9"/>
  <c r="P139" i="9" s="1"/>
  <c r="R156" i="5"/>
  <c r="R156" i="6" s="1"/>
  <c r="O154" i="9"/>
  <c r="P154" i="9" s="1"/>
  <c r="P109" i="9"/>
  <c r="J104" i="9"/>
  <c r="P100" i="9"/>
  <c r="P69" i="9"/>
  <c r="N166" i="9"/>
  <c r="N184" i="9" s="1"/>
  <c r="P44" i="9"/>
  <c r="E98" i="9"/>
  <c r="E165" i="9" s="1"/>
  <c r="P92" i="9"/>
  <c r="P76" i="9"/>
  <c r="P61" i="9"/>
  <c r="P28" i="9"/>
  <c r="P158" i="9"/>
  <c r="N179" i="9"/>
  <c r="N183" i="9" s="1"/>
  <c r="P112" i="9"/>
  <c r="J179" i="9"/>
  <c r="P119" i="9"/>
  <c r="P87" i="9"/>
  <c r="P75" i="9"/>
  <c r="P60" i="9"/>
  <c r="P42" i="9"/>
  <c r="R17" i="5"/>
  <c r="R17" i="6" s="1"/>
  <c r="O15" i="9"/>
  <c r="P15" i="9" s="1"/>
  <c r="R13" i="5"/>
  <c r="R13" i="6" s="1"/>
  <c r="O11" i="9"/>
  <c r="P11" i="9" s="1"/>
  <c r="R9" i="5"/>
  <c r="R9" i="6" s="1"/>
  <c r="O7" i="9"/>
  <c r="P7" i="9" s="1"/>
  <c r="R24" i="5"/>
  <c r="R24" i="6" s="1"/>
  <c r="O22" i="9"/>
  <c r="R31" i="5"/>
  <c r="R31" i="6" s="1"/>
  <c r="O29" i="9"/>
  <c r="P29" i="9" s="1"/>
  <c r="R39" i="5"/>
  <c r="R39" i="6" s="1"/>
  <c r="O37" i="9"/>
  <c r="P37" i="9" s="1"/>
  <c r="R43" i="5"/>
  <c r="R43" i="6" s="1"/>
  <c r="O41" i="9"/>
  <c r="P41" i="9" s="1"/>
  <c r="R47" i="5"/>
  <c r="R47" i="6" s="1"/>
  <c r="O45" i="9"/>
  <c r="P45" i="9" s="1"/>
  <c r="R51" i="5"/>
  <c r="R51" i="6" s="1"/>
  <c r="O49" i="9"/>
  <c r="P49" i="9" s="1"/>
  <c r="R57" i="5"/>
  <c r="R57" i="6" s="1"/>
  <c r="O55" i="9"/>
  <c r="P55" i="9" s="1"/>
  <c r="R61" i="5"/>
  <c r="R61" i="6" s="1"/>
  <c r="O59" i="9"/>
  <c r="P59" i="9" s="1"/>
  <c r="R68" i="5"/>
  <c r="R68" i="6" s="1"/>
  <c r="O66" i="9"/>
  <c r="P66" i="9" s="1"/>
  <c r="R72" i="5"/>
  <c r="R72" i="6" s="1"/>
  <c r="O70" i="9"/>
  <c r="P70" i="9" s="1"/>
  <c r="R76" i="5"/>
  <c r="R76" i="6" s="1"/>
  <c r="O74" i="9"/>
  <c r="P74" i="9" s="1"/>
  <c r="R80" i="5"/>
  <c r="R80" i="6" s="1"/>
  <c r="O78" i="9"/>
  <c r="P78" i="9" s="1"/>
  <c r="R87" i="5"/>
  <c r="R87" i="6" s="1"/>
  <c r="O85" i="9"/>
  <c r="R91" i="5"/>
  <c r="R91" i="6" s="1"/>
  <c r="O89" i="9"/>
  <c r="P89" i="9" s="1"/>
  <c r="R95" i="5"/>
  <c r="R95" i="6" s="1"/>
  <c r="O93" i="9"/>
  <c r="P93" i="9" s="1"/>
  <c r="R103" i="5"/>
  <c r="R103" i="6" s="1"/>
  <c r="O101" i="9"/>
  <c r="P101" i="9" s="1"/>
  <c r="R111" i="5"/>
  <c r="O109" i="9"/>
  <c r="R115" i="5"/>
  <c r="R115" i="6" s="1"/>
  <c r="O113" i="9"/>
  <c r="P113" i="9" s="1"/>
  <c r="R119" i="5"/>
  <c r="R119" i="6" s="1"/>
  <c r="O117" i="9"/>
  <c r="R123" i="5"/>
  <c r="R123" i="6" s="1"/>
  <c r="O121" i="9"/>
  <c r="P121" i="9" s="1"/>
  <c r="R135" i="5"/>
  <c r="O133" i="9"/>
  <c r="O135" i="9" s="1"/>
  <c r="R142" i="5"/>
  <c r="R142" i="6" s="1"/>
  <c r="O140" i="9"/>
  <c r="P140" i="9" s="1"/>
  <c r="R146" i="5"/>
  <c r="R146" i="6" s="1"/>
  <c r="O144" i="9"/>
  <c r="R157" i="5"/>
  <c r="R157" i="6" s="1"/>
  <c r="O155" i="9"/>
  <c r="P155" i="9" s="1"/>
  <c r="H131" i="10"/>
  <c r="P173" i="9"/>
  <c r="P153" i="9"/>
  <c r="J163" i="9"/>
  <c r="P137" i="9"/>
  <c r="P117" i="9"/>
  <c r="P85" i="9"/>
  <c r="P58" i="9"/>
  <c r="P40" i="9"/>
  <c r="P88" i="9"/>
  <c r="P72" i="9"/>
  <c r="P39" i="9"/>
  <c r="P9" i="9"/>
  <c r="P94" i="9"/>
  <c r="P126" i="9"/>
  <c r="P175" i="9"/>
  <c r="J151" i="9"/>
  <c r="J128" i="9"/>
  <c r="J131" i="9" s="1"/>
  <c r="P71" i="9"/>
  <c r="P56" i="9"/>
  <c r="J81" i="10"/>
  <c r="J25" i="10"/>
  <c r="J63" i="10"/>
  <c r="F98" i="10"/>
  <c r="J104" i="10"/>
  <c r="I98" i="10"/>
  <c r="E98" i="10"/>
  <c r="J33" i="10"/>
  <c r="J96" i="10"/>
  <c r="J97" i="10" s="1"/>
  <c r="J128" i="10"/>
  <c r="J151" i="10"/>
  <c r="N98" i="10"/>
  <c r="N131" i="10"/>
  <c r="P126" i="10"/>
  <c r="J129" i="10"/>
  <c r="J145" i="10"/>
  <c r="J147" i="10" s="1"/>
  <c r="E131" i="10"/>
  <c r="J163" i="10"/>
  <c r="H98" i="10"/>
  <c r="J17" i="10"/>
  <c r="R183" i="6"/>
  <c r="S160" i="6"/>
  <c r="S161" i="6"/>
  <c r="S162" i="6"/>
  <c r="R98" i="5"/>
  <c r="R99" i="5" s="1"/>
  <c r="R151" i="6"/>
  <c r="R153" i="6" s="1"/>
  <c r="R153" i="5"/>
  <c r="O150" i="3"/>
  <c r="O104" i="3"/>
  <c r="O128" i="3"/>
  <c r="O33" i="3"/>
  <c r="R35" i="5"/>
  <c r="R29" i="6"/>
  <c r="R85" i="6"/>
  <c r="R108" i="6"/>
  <c r="R140" i="6"/>
  <c r="R155" i="6"/>
  <c r="O146" i="3"/>
  <c r="O127" i="3"/>
  <c r="O25" i="3"/>
  <c r="R8" i="6"/>
  <c r="R19" i="5"/>
  <c r="R67" i="6"/>
  <c r="R83" i="5"/>
  <c r="O134" i="3"/>
  <c r="O81" i="3"/>
  <c r="O17" i="3"/>
  <c r="R111" i="6"/>
  <c r="R131" i="6" s="1"/>
  <c r="R131" i="5"/>
  <c r="R135" i="6"/>
  <c r="R137" i="6" s="1"/>
  <c r="R137" i="5"/>
  <c r="R147" i="6"/>
  <c r="O162" i="3"/>
  <c r="O96" i="3"/>
  <c r="O97" i="3" s="1"/>
  <c r="O63" i="3"/>
  <c r="J131" i="10" l="1"/>
  <c r="R195" i="6"/>
  <c r="E183" i="9"/>
  <c r="E166" i="9"/>
  <c r="P63" i="9"/>
  <c r="P129" i="9"/>
  <c r="R83" i="6"/>
  <c r="R106" i="5"/>
  <c r="R65" i="5"/>
  <c r="R165" i="6"/>
  <c r="R196" i="6" s="1"/>
  <c r="R27" i="5"/>
  <c r="O145" i="9"/>
  <c r="O129" i="9"/>
  <c r="P104" i="9"/>
  <c r="P144" i="9"/>
  <c r="P145" i="9" s="1"/>
  <c r="P81" i="9"/>
  <c r="O163" i="9"/>
  <c r="O33" i="9"/>
  <c r="P25" i="9"/>
  <c r="O147" i="9"/>
  <c r="R149" i="5"/>
  <c r="R35" i="6"/>
  <c r="P149" i="9"/>
  <c r="P151" i="9" s="1"/>
  <c r="P179" i="9"/>
  <c r="P27" i="9"/>
  <c r="P33" i="9" s="1"/>
  <c r="O25" i="9"/>
  <c r="O104" i="9"/>
  <c r="P96" i="9"/>
  <c r="P97" i="9" s="1"/>
  <c r="O128" i="9"/>
  <c r="R19" i="6"/>
  <c r="R193" i="6" s="1"/>
  <c r="R165" i="5"/>
  <c r="R130" i="6"/>
  <c r="R133" i="6" s="1"/>
  <c r="P163" i="9"/>
  <c r="P106" i="9"/>
  <c r="P128" i="9" s="1"/>
  <c r="P131" i="9" s="1"/>
  <c r="P17" i="9"/>
  <c r="O96" i="9"/>
  <c r="O97" i="9" s="1"/>
  <c r="O81" i="9"/>
  <c r="O63" i="9"/>
  <c r="O17" i="9"/>
  <c r="J98" i="10"/>
  <c r="E165" i="10"/>
  <c r="N165" i="10"/>
  <c r="O130" i="3"/>
  <c r="R170" i="6"/>
  <c r="R149" i="6"/>
  <c r="O98" i="3"/>
  <c r="O164" i="3" s="1"/>
  <c r="R100" i="5"/>
  <c r="R170" i="5"/>
  <c r="R133" i="5"/>
  <c r="R99" i="6"/>
  <c r="R100" i="6" s="1"/>
  <c r="O98" i="9" l="1"/>
  <c r="O131" i="9"/>
  <c r="E184" i="9"/>
  <c r="E167" i="9"/>
  <c r="R192" i="6"/>
  <c r="P147" i="9"/>
  <c r="P98" i="9"/>
  <c r="E166" i="10"/>
  <c r="N166" i="10"/>
  <c r="R167" i="5"/>
  <c r="R187" i="5"/>
  <c r="R168" i="5"/>
  <c r="R188" i="5" s="1"/>
  <c r="R167" i="6"/>
  <c r="O182" i="3"/>
  <c r="O165" i="3"/>
  <c r="O183" i="3" s="1"/>
  <c r="R198" i="6" l="1"/>
  <c r="R199" i="6"/>
  <c r="R201" i="6" s="1"/>
  <c r="O165" i="9"/>
  <c r="E167" i="10"/>
  <c r="R187" i="6"/>
  <c r="R168" i="6"/>
  <c r="R188" i="6" s="1"/>
  <c r="W181" i="5"/>
  <c r="N1" i="8"/>
  <c r="O183" i="9" l="1"/>
  <c r="O166" i="9"/>
  <c r="O184" i="9" s="1"/>
  <c r="W181" i="6"/>
  <c r="G6" i="6"/>
  <c r="H6" i="6" s="1"/>
  <c r="I6" i="6" s="1"/>
  <c r="J6" i="6" s="1"/>
  <c r="N176" i="8" l="1"/>
  <c r="N172" i="8"/>
  <c r="N171" i="8"/>
  <c r="N174" i="8"/>
  <c r="N175" i="8"/>
  <c r="N173" i="8"/>
  <c r="N177" i="8"/>
  <c r="G177" i="8"/>
  <c r="F177" i="8"/>
  <c r="H177" i="8"/>
  <c r="E177" i="8"/>
  <c r="I177" i="8"/>
  <c r="O177" i="8"/>
  <c r="V181" i="5"/>
  <c r="V181" i="6" s="1"/>
  <c r="V180" i="5"/>
  <c r="V180" i="6" s="1"/>
  <c r="V179" i="5"/>
  <c r="V179" i="6" s="1"/>
  <c r="V178" i="5"/>
  <c r="V178" i="6" s="1"/>
  <c r="V177" i="5"/>
  <c r="V177" i="6" s="1"/>
  <c r="V176" i="5"/>
  <c r="V176" i="6" s="1"/>
  <c r="V175" i="5"/>
  <c r="V175" i="6" s="1"/>
  <c r="Q181" i="5"/>
  <c r="Q181" i="6" s="1"/>
  <c r="Q180" i="5"/>
  <c r="Q180" i="6" s="1"/>
  <c r="Q179" i="5"/>
  <c r="Q179" i="6" s="1"/>
  <c r="Q178" i="5"/>
  <c r="Q178" i="6" s="1"/>
  <c r="Q177" i="5"/>
  <c r="Q177" i="6" s="1"/>
  <c r="Q176" i="5"/>
  <c r="Q176" i="6" s="1"/>
  <c r="Q175" i="5"/>
  <c r="Q175" i="6" s="1"/>
  <c r="L181" i="5"/>
  <c r="L181" i="6" s="1"/>
  <c r="L180" i="5"/>
  <c r="L180" i="6" s="1"/>
  <c r="L179" i="5"/>
  <c r="L179" i="6" s="1"/>
  <c r="L178" i="5"/>
  <c r="L178" i="6" s="1"/>
  <c r="L177" i="5"/>
  <c r="L177" i="6" s="1"/>
  <c r="L176" i="5"/>
  <c r="L176" i="6" s="1"/>
  <c r="L175" i="5"/>
  <c r="L175" i="6" s="1"/>
  <c r="K177" i="5"/>
  <c r="K177" i="6" s="1"/>
  <c r="G6" i="5"/>
  <c r="H6" i="5" s="1"/>
  <c r="I6" i="5" s="1"/>
  <c r="J6" i="5" s="1"/>
  <c r="K163" i="4"/>
  <c r="K151" i="4"/>
  <c r="K147" i="4"/>
  <c r="K135" i="4"/>
  <c r="K129" i="4"/>
  <c r="K128" i="4"/>
  <c r="K104" i="4"/>
  <c r="K98" i="4"/>
  <c r="K81" i="4"/>
  <c r="K63" i="4"/>
  <c r="K33" i="4"/>
  <c r="K25" i="4"/>
  <c r="K17" i="4"/>
  <c r="F4" i="4"/>
  <c r="G4" i="4" s="1"/>
  <c r="H4" i="4" s="1"/>
  <c r="I4" i="4" s="1"/>
  <c r="Q182" i="5"/>
  <c r="Q182" i="6" s="1"/>
  <c r="J177" i="3"/>
  <c r="P177" i="3" s="1"/>
  <c r="E178" i="3"/>
  <c r="Q158" i="5"/>
  <c r="Q158" i="6" s="1"/>
  <c r="Q156" i="5"/>
  <c r="Q156" i="6" s="1"/>
  <c r="Q155" i="5"/>
  <c r="Q155" i="6" s="1"/>
  <c r="Q151" i="5"/>
  <c r="Q151" i="6" s="1"/>
  <c r="Q146" i="5"/>
  <c r="Q146" i="6" s="1"/>
  <c r="Q145" i="5"/>
  <c r="Q145" i="6" s="1"/>
  <c r="Q144" i="5"/>
  <c r="Q144" i="6" s="1"/>
  <c r="Q143" i="5"/>
  <c r="Q143" i="6" s="1"/>
  <c r="Q142" i="5"/>
  <c r="Q142" i="6" s="1"/>
  <c r="Q141" i="5"/>
  <c r="Q141" i="6" s="1"/>
  <c r="Q140" i="5"/>
  <c r="Q140" i="6" s="1"/>
  <c r="Q139" i="5"/>
  <c r="Q139" i="6" s="1"/>
  <c r="Q135" i="5"/>
  <c r="Q135" i="6" s="1"/>
  <c r="Q128" i="5"/>
  <c r="Q128" i="6" s="1"/>
  <c r="Q125" i="5"/>
  <c r="Q125" i="6" s="1"/>
  <c r="Q124" i="5"/>
  <c r="Q124" i="6" s="1"/>
  <c r="Q123" i="5"/>
  <c r="Q123" i="6" s="1"/>
  <c r="Q122" i="5"/>
  <c r="Q122" i="6" s="1"/>
  <c r="Q121" i="5"/>
  <c r="Q121" i="6" s="1"/>
  <c r="Q120" i="5"/>
  <c r="Q120" i="6" s="1"/>
  <c r="Q119" i="5"/>
  <c r="Q119" i="6" s="1"/>
  <c r="Q118" i="5"/>
  <c r="Q118" i="6" s="1"/>
  <c r="Q117" i="5"/>
  <c r="Q117" i="6" s="1"/>
  <c r="Q116" i="5"/>
  <c r="Q116" i="6" s="1"/>
  <c r="Q115" i="5"/>
  <c r="Q115" i="6" s="1"/>
  <c r="Q114" i="5"/>
  <c r="Q114" i="6" s="1"/>
  <c r="Q113" i="5"/>
  <c r="Q113" i="6" s="1"/>
  <c r="Q112" i="5"/>
  <c r="Q112" i="6" s="1"/>
  <c r="Q111" i="5"/>
  <c r="Q111" i="6" s="1"/>
  <c r="Q109" i="5"/>
  <c r="Q109" i="6" s="1"/>
  <c r="Q104" i="5"/>
  <c r="Q104" i="6" s="1"/>
  <c r="Q103" i="5"/>
  <c r="Q103" i="6" s="1"/>
  <c r="Q102" i="5"/>
  <c r="Q102" i="6" s="1"/>
  <c r="Q97" i="5"/>
  <c r="Q97" i="6" s="1"/>
  <c r="Q96" i="5"/>
  <c r="Q96" i="6" s="1"/>
  <c r="Q95" i="5"/>
  <c r="Q95" i="6" s="1"/>
  <c r="Q94" i="5"/>
  <c r="Q94" i="6" s="1"/>
  <c r="Q93" i="5"/>
  <c r="Q93" i="6" s="1"/>
  <c r="Q92" i="5"/>
  <c r="Q92" i="6" s="1"/>
  <c r="Q91" i="5"/>
  <c r="Q91" i="6" s="1"/>
  <c r="Q90" i="5"/>
  <c r="Q90" i="6" s="1"/>
  <c r="Q89" i="5"/>
  <c r="Q89" i="6" s="1"/>
  <c r="Q88" i="5"/>
  <c r="Q88" i="6" s="1"/>
  <c r="Q87" i="5"/>
  <c r="Q87" i="6" s="1"/>
  <c r="Q85" i="5"/>
  <c r="Q85" i="6" s="1"/>
  <c r="Q81" i="5"/>
  <c r="Q81" i="6" s="1"/>
  <c r="Q80" i="5"/>
  <c r="Q80" i="6" s="1"/>
  <c r="Q79" i="5"/>
  <c r="Q79" i="6" s="1"/>
  <c r="Q78" i="5"/>
  <c r="Q78" i="6" s="1"/>
  <c r="Q77" i="5"/>
  <c r="Q77" i="6" s="1"/>
  <c r="Q76" i="5"/>
  <c r="Q76" i="6" s="1"/>
  <c r="Q75" i="5"/>
  <c r="Q75" i="6" s="1"/>
  <c r="Q74" i="5"/>
  <c r="Q74" i="6" s="1"/>
  <c r="Q73" i="5"/>
  <c r="Q73" i="6" s="1"/>
  <c r="Q72" i="5"/>
  <c r="Q72" i="6" s="1"/>
  <c r="Q71" i="5"/>
  <c r="Q71" i="6" s="1"/>
  <c r="Q70" i="5"/>
  <c r="Q70" i="6" s="1"/>
  <c r="Q69" i="5"/>
  <c r="Q69" i="6" s="1"/>
  <c r="Q68" i="5"/>
  <c r="Q68" i="6" s="1"/>
  <c r="Q67" i="5"/>
  <c r="Q67" i="6" s="1"/>
  <c r="Q63" i="5"/>
  <c r="Q63" i="6" s="1"/>
  <c r="Q62" i="5"/>
  <c r="Q62" i="6" s="1"/>
  <c r="Q61" i="5"/>
  <c r="Q61" i="6" s="1"/>
  <c r="Q60" i="5"/>
  <c r="Q60" i="6" s="1"/>
  <c r="Q59" i="5"/>
  <c r="Q59" i="6" s="1"/>
  <c r="Q58" i="5"/>
  <c r="Q58" i="6" s="1"/>
  <c r="Q57" i="5"/>
  <c r="Q57" i="6" s="1"/>
  <c r="Q56" i="5"/>
  <c r="Q56" i="6" s="1"/>
  <c r="Q55" i="5"/>
  <c r="Q55" i="6" s="1"/>
  <c r="Q52" i="5"/>
  <c r="Q52" i="6" s="1"/>
  <c r="Q51" i="5"/>
  <c r="Q51" i="6" s="1"/>
  <c r="Q50" i="5"/>
  <c r="Q50" i="6" s="1"/>
  <c r="Q49" i="5"/>
  <c r="Q49" i="6" s="1"/>
  <c r="Q48" i="5"/>
  <c r="Q48" i="6" s="1"/>
  <c r="Q47" i="5"/>
  <c r="Q47" i="6" s="1"/>
  <c r="Q46" i="5"/>
  <c r="Q46" i="6" s="1"/>
  <c r="Q45" i="5"/>
  <c r="Q45" i="6" s="1"/>
  <c r="Q44" i="5"/>
  <c r="Q44" i="6" s="1"/>
  <c r="Q43" i="5"/>
  <c r="Q43" i="6" s="1"/>
  <c r="Q42" i="5"/>
  <c r="Q42" i="6" s="1"/>
  <c r="Q41" i="5"/>
  <c r="Q41" i="6" s="1"/>
  <c r="Q40" i="5"/>
  <c r="Q40" i="6" s="1"/>
  <c r="Q39" i="5"/>
  <c r="Q39" i="6" s="1"/>
  <c r="Q38" i="5"/>
  <c r="Q38" i="6" s="1"/>
  <c r="Q33" i="5"/>
  <c r="Q33" i="6" s="1"/>
  <c r="Q32" i="5"/>
  <c r="Q32" i="6" s="1"/>
  <c r="Q31" i="5"/>
  <c r="Q31" i="6" s="1"/>
  <c r="Q30" i="5"/>
  <c r="Q30" i="6" s="1"/>
  <c r="Q29" i="5"/>
  <c r="Q29" i="6" s="1"/>
  <c r="Q25" i="5"/>
  <c r="Q25" i="6" s="1"/>
  <c r="Q24" i="5"/>
  <c r="Q24" i="6" s="1"/>
  <c r="Q23" i="5"/>
  <c r="Q23" i="6" s="1"/>
  <c r="Q21" i="5"/>
  <c r="Q21" i="6" s="1"/>
  <c r="Q17" i="5"/>
  <c r="Q17" i="6" s="1"/>
  <c r="Q16" i="5"/>
  <c r="Q16" i="6" s="1"/>
  <c r="Q15" i="5"/>
  <c r="Q15" i="6" s="1"/>
  <c r="Q14" i="5"/>
  <c r="Q14" i="6" s="1"/>
  <c r="Q13" i="5"/>
  <c r="Q13" i="6" s="1"/>
  <c r="Q12" i="5"/>
  <c r="Q12" i="6" s="1"/>
  <c r="Q11" i="5"/>
  <c r="Q11" i="6" s="1"/>
  <c r="Q9" i="5"/>
  <c r="Q9" i="6" s="1"/>
  <c r="N128" i="3"/>
  <c r="Q8" i="5"/>
  <c r="Q8" i="6" s="1"/>
  <c r="E150" i="3"/>
  <c r="F144" i="3"/>
  <c r="G144" i="3"/>
  <c r="J141" i="3"/>
  <c r="J140" i="3"/>
  <c r="P140" i="3" s="1"/>
  <c r="J139" i="3"/>
  <c r="P139" i="3" s="1"/>
  <c r="J138" i="3"/>
  <c r="P138" i="3" s="1"/>
  <c r="G134" i="3"/>
  <c r="F134" i="3"/>
  <c r="J93" i="3"/>
  <c r="P93" i="3" s="1"/>
  <c r="J75" i="3"/>
  <c r="P75" i="3" s="1"/>
  <c r="J36" i="3"/>
  <c r="J30" i="3"/>
  <c r="G33" i="3"/>
  <c r="J23" i="3"/>
  <c r="P23" i="3" s="1"/>
  <c r="I25" i="3"/>
  <c r="J21" i="3"/>
  <c r="J20" i="3"/>
  <c r="J19" i="3"/>
  <c r="I178" i="3"/>
  <c r="G178" i="3"/>
  <c r="F178" i="3"/>
  <c r="J175" i="3"/>
  <c r="P175" i="3" s="1"/>
  <c r="J171" i="3"/>
  <c r="P171" i="3" s="1"/>
  <c r="K162" i="3"/>
  <c r="N150" i="3"/>
  <c r="K150" i="3"/>
  <c r="I150" i="3"/>
  <c r="H150" i="3"/>
  <c r="G150" i="3"/>
  <c r="F150" i="3"/>
  <c r="K146" i="3"/>
  <c r="I144" i="3"/>
  <c r="H144" i="3"/>
  <c r="E144" i="3"/>
  <c r="E146" i="3" s="1"/>
  <c r="K134" i="3"/>
  <c r="N134" i="3"/>
  <c r="I134" i="3"/>
  <c r="H134" i="3"/>
  <c r="E134" i="3"/>
  <c r="K128" i="3"/>
  <c r="K127" i="3"/>
  <c r="G128" i="3"/>
  <c r="F127" i="3"/>
  <c r="K104" i="3"/>
  <c r="N104" i="3"/>
  <c r="F104" i="3"/>
  <c r="K98" i="3"/>
  <c r="H96" i="3"/>
  <c r="J85" i="3"/>
  <c r="P85" i="3" s="1"/>
  <c r="K81" i="3"/>
  <c r="J77" i="3"/>
  <c r="P77" i="3" s="1"/>
  <c r="F81" i="3"/>
  <c r="K63" i="3"/>
  <c r="J61" i="3"/>
  <c r="P61" i="3" s="1"/>
  <c r="J57" i="3"/>
  <c r="P57" i="3" s="1"/>
  <c r="N63" i="3"/>
  <c r="K33" i="3"/>
  <c r="J28" i="3"/>
  <c r="K25" i="3"/>
  <c r="K17" i="3"/>
  <c r="J8" i="3"/>
  <c r="F4" i="3"/>
  <c r="G4" i="3" s="1"/>
  <c r="H4" i="3" s="1"/>
  <c r="I4" i="3" s="1"/>
  <c r="J170" i="1"/>
  <c r="P170" i="1" s="1"/>
  <c r="J176" i="1"/>
  <c r="P176" i="1" s="1"/>
  <c r="J175" i="1"/>
  <c r="P175" i="1" s="1"/>
  <c r="J174" i="1"/>
  <c r="P174" i="1" s="1"/>
  <c r="J173" i="1"/>
  <c r="P173" i="1" s="1"/>
  <c r="J172" i="1"/>
  <c r="P172" i="1" s="1"/>
  <c r="J171" i="1"/>
  <c r="P171" i="1" s="1"/>
  <c r="L9" i="5"/>
  <c r="L9" i="6" s="1"/>
  <c r="L10" i="5"/>
  <c r="L10" i="6" s="1"/>
  <c r="L11" i="5"/>
  <c r="L11" i="6" s="1"/>
  <c r="L12" i="5"/>
  <c r="L12" i="6" s="1"/>
  <c r="L13" i="5"/>
  <c r="L13" i="6" s="1"/>
  <c r="L14" i="5"/>
  <c r="L14" i="6" s="1"/>
  <c r="L15" i="5"/>
  <c r="L15" i="6" s="1"/>
  <c r="L16" i="5"/>
  <c r="L16" i="6" s="1"/>
  <c r="L17" i="5"/>
  <c r="L17" i="6" s="1"/>
  <c r="L21" i="5"/>
  <c r="L21" i="6" s="1"/>
  <c r="L22" i="5"/>
  <c r="L22" i="6" s="1"/>
  <c r="L23" i="5"/>
  <c r="L23" i="6" s="1"/>
  <c r="L24" i="5"/>
  <c r="L24" i="6" s="1"/>
  <c r="L25" i="5"/>
  <c r="L25" i="6" s="1"/>
  <c r="L29" i="5"/>
  <c r="L29" i="6" s="1"/>
  <c r="L30" i="5"/>
  <c r="L30" i="6" s="1"/>
  <c r="L31" i="5"/>
  <c r="L31" i="6" s="1"/>
  <c r="L32" i="5"/>
  <c r="L32" i="6" s="1"/>
  <c r="L33" i="5"/>
  <c r="L33" i="6" s="1"/>
  <c r="L38" i="5"/>
  <c r="L38" i="6" s="1"/>
  <c r="L39" i="5"/>
  <c r="L39" i="6" s="1"/>
  <c r="L40" i="5"/>
  <c r="L40" i="6" s="1"/>
  <c r="L41" i="5"/>
  <c r="L41" i="6" s="1"/>
  <c r="L42" i="5"/>
  <c r="L42" i="6" s="1"/>
  <c r="L43" i="5"/>
  <c r="L43" i="6" s="1"/>
  <c r="L44" i="5"/>
  <c r="L44" i="6" s="1"/>
  <c r="L45" i="5"/>
  <c r="L45" i="6" s="1"/>
  <c r="L46" i="5"/>
  <c r="L46" i="6" s="1"/>
  <c r="L47" i="5"/>
  <c r="L47" i="6" s="1"/>
  <c r="L48" i="5"/>
  <c r="L48" i="6" s="1"/>
  <c r="L49" i="5"/>
  <c r="L49" i="6" s="1"/>
  <c r="L50" i="5"/>
  <c r="L50" i="6" s="1"/>
  <c r="L51" i="5"/>
  <c r="L51" i="6" s="1"/>
  <c r="L52" i="5"/>
  <c r="L52" i="6" s="1"/>
  <c r="L55" i="5"/>
  <c r="L55" i="6" s="1"/>
  <c r="L56" i="5"/>
  <c r="L56" i="6" s="1"/>
  <c r="L57" i="5"/>
  <c r="L57" i="6" s="1"/>
  <c r="L58" i="5"/>
  <c r="L58" i="6" s="1"/>
  <c r="L59" i="5"/>
  <c r="L59" i="6" s="1"/>
  <c r="L60" i="5"/>
  <c r="L60" i="6" s="1"/>
  <c r="L61" i="5"/>
  <c r="L61" i="6" s="1"/>
  <c r="L62" i="5"/>
  <c r="L62" i="6" s="1"/>
  <c r="L63" i="5"/>
  <c r="L63" i="6" s="1"/>
  <c r="L67" i="5"/>
  <c r="L67" i="6" s="1"/>
  <c r="L68" i="5"/>
  <c r="L68" i="6" s="1"/>
  <c r="L69" i="5"/>
  <c r="L69" i="6" s="1"/>
  <c r="L70" i="5"/>
  <c r="L70" i="6" s="1"/>
  <c r="L71" i="5"/>
  <c r="L71" i="6" s="1"/>
  <c r="L72" i="5"/>
  <c r="L72" i="6" s="1"/>
  <c r="L73" i="5"/>
  <c r="L73" i="6" s="1"/>
  <c r="L74" i="5"/>
  <c r="L74" i="6" s="1"/>
  <c r="L75" i="5"/>
  <c r="L75" i="6" s="1"/>
  <c r="L76" i="5"/>
  <c r="L76" i="6" s="1"/>
  <c r="L77" i="5"/>
  <c r="L77" i="6" s="1"/>
  <c r="L78" i="5"/>
  <c r="L78" i="6" s="1"/>
  <c r="L79" i="5"/>
  <c r="L79" i="6" s="1"/>
  <c r="L80" i="5"/>
  <c r="L80" i="6" s="1"/>
  <c r="L81" i="5"/>
  <c r="L81" i="6" s="1"/>
  <c r="L85" i="5"/>
  <c r="L85" i="6" s="1"/>
  <c r="L86" i="5"/>
  <c r="L86" i="6" s="1"/>
  <c r="L87" i="5"/>
  <c r="L87" i="6" s="1"/>
  <c r="L88" i="5"/>
  <c r="L88" i="6" s="1"/>
  <c r="L89" i="5"/>
  <c r="L89" i="6" s="1"/>
  <c r="L90" i="5"/>
  <c r="L90" i="6" s="1"/>
  <c r="L91" i="5"/>
  <c r="L91" i="6" s="1"/>
  <c r="L92" i="5"/>
  <c r="L92" i="6" s="1"/>
  <c r="L93" i="5"/>
  <c r="L93" i="6" s="1"/>
  <c r="L94" i="5"/>
  <c r="L94" i="6" s="1"/>
  <c r="L95" i="5"/>
  <c r="L95" i="6" s="1"/>
  <c r="L96" i="5"/>
  <c r="L96" i="6" s="1"/>
  <c r="L97" i="5"/>
  <c r="L97" i="6" s="1"/>
  <c r="L102" i="5"/>
  <c r="L102" i="6" s="1"/>
  <c r="L103" i="5"/>
  <c r="L103" i="6" s="1"/>
  <c r="L104" i="5"/>
  <c r="L104" i="6" s="1"/>
  <c r="L108" i="5"/>
  <c r="L109" i="5"/>
  <c r="L109" i="6" s="1"/>
  <c r="L111" i="5"/>
  <c r="L111" i="6" s="1"/>
  <c r="L112" i="5"/>
  <c r="L112" i="6" s="1"/>
  <c r="L113" i="5"/>
  <c r="L113" i="6" s="1"/>
  <c r="L114" i="5"/>
  <c r="L114" i="6" s="1"/>
  <c r="L115" i="5"/>
  <c r="L115" i="6" s="1"/>
  <c r="L116" i="5"/>
  <c r="L116" i="6" s="1"/>
  <c r="L117" i="5"/>
  <c r="L117" i="6" s="1"/>
  <c r="L118" i="5"/>
  <c r="L118" i="6" s="1"/>
  <c r="L119" i="5"/>
  <c r="L119" i="6" s="1"/>
  <c r="L120" i="5"/>
  <c r="L120" i="6" s="1"/>
  <c r="L121" i="5"/>
  <c r="L121" i="6" s="1"/>
  <c r="L122" i="5"/>
  <c r="L122" i="6" s="1"/>
  <c r="L123" i="5"/>
  <c r="L123" i="6" s="1"/>
  <c r="L124" i="5"/>
  <c r="L124" i="6" s="1"/>
  <c r="L125" i="5"/>
  <c r="L125" i="6" s="1"/>
  <c r="L128" i="5"/>
  <c r="L128" i="6" s="1"/>
  <c r="L139" i="5"/>
  <c r="L139" i="6" s="1"/>
  <c r="L140" i="5"/>
  <c r="L140" i="6" s="1"/>
  <c r="L141" i="5"/>
  <c r="L141" i="6" s="1"/>
  <c r="L142" i="5"/>
  <c r="L142" i="6" s="1"/>
  <c r="L143" i="5"/>
  <c r="L143" i="6" s="1"/>
  <c r="L144" i="5"/>
  <c r="L144" i="6" s="1"/>
  <c r="L145" i="5"/>
  <c r="L145" i="6" s="1"/>
  <c r="L146" i="5"/>
  <c r="L146" i="6" s="1"/>
  <c r="L155" i="5"/>
  <c r="L155" i="6" s="1"/>
  <c r="L156" i="5"/>
  <c r="L156" i="6" s="1"/>
  <c r="L157" i="5"/>
  <c r="L157" i="6" s="1"/>
  <c r="L158" i="5"/>
  <c r="L158" i="6" s="1"/>
  <c r="L8" i="5"/>
  <c r="L8" i="6" s="1"/>
  <c r="K162" i="1"/>
  <c r="K150" i="1"/>
  <c r="I150" i="1"/>
  <c r="H150" i="1"/>
  <c r="G150" i="1"/>
  <c r="F150" i="1"/>
  <c r="E150" i="1"/>
  <c r="K146" i="1"/>
  <c r="K134" i="1"/>
  <c r="I134" i="1"/>
  <c r="H134" i="1"/>
  <c r="G134" i="1"/>
  <c r="F134" i="1"/>
  <c r="K128" i="1"/>
  <c r="K127" i="1"/>
  <c r="K104" i="1"/>
  <c r="K98" i="1"/>
  <c r="K81" i="1"/>
  <c r="K63" i="1"/>
  <c r="K33" i="1"/>
  <c r="K25" i="1"/>
  <c r="K17" i="1"/>
  <c r="F4" i="1"/>
  <c r="G4" i="1" s="1"/>
  <c r="H4" i="1" s="1"/>
  <c r="I4" i="1" s="1"/>
  <c r="K178" i="5" l="1"/>
  <c r="K178" i="6" s="1"/>
  <c r="K175" i="5"/>
  <c r="K181" i="5"/>
  <c r="K181" i="6" s="1"/>
  <c r="N181" i="6" s="1"/>
  <c r="J177" i="8"/>
  <c r="P177" i="8" s="1"/>
  <c r="L108" i="6"/>
  <c r="L130" i="6" s="1"/>
  <c r="L130" i="5"/>
  <c r="K180" i="5"/>
  <c r="K180" i="6" s="1"/>
  <c r="N180" i="6" s="1"/>
  <c r="K176" i="5"/>
  <c r="K176" i="6" s="1"/>
  <c r="N176" i="6" s="1"/>
  <c r="K179" i="5"/>
  <c r="K179" i="6" s="1"/>
  <c r="N179" i="6" s="1"/>
  <c r="N175" i="5"/>
  <c r="K175" i="6"/>
  <c r="N175" i="6" s="1"/>
  <c r="P30" i="5"/>
  <c r="P30" i="6" s="1"/>
  <c r="S30" i="6" s="1"/>
  <c r="P28" i="3"/>
  <c r="P32" i="5"/>
  <c r="P32" i="6" s="1"/>
  <c r="S32" i="6" s="1"/>
  <c r="P30" i="3"/>
  <c r="P10" i="5"/>
  <c r="P10" i="6" s="1"/>
  <c r="P8" i="3"/>
  <c r="P21" i="5"/>
  <c r="P19" i="3"/>
  <c r="P38" i="5"/>
  <c r="P36" i="3"/>
  <c r="P144" i="5"/>
  <c r="P144" i="6" s="1"/>
  <c r="S144" i="6" s="1"/>
  <c r="P141" i="3"/>
  <c r="P22" i="5"/>
  <c r="P22" i="6" s="1"/>
  <c r="P20" i="3"/>
  <c r="P23" i="5"/>
  <c r="P21" i="3"/>
  <c r="N177" i="6"/>
  <c r="N177" i="5"/>
  <c r="N178" i="6"/>
  <c r="N178" i="5"/>
  <c r="J12" i="3"/>
  <c r="I96" i="3"/>
  <c r="I97" i="3" s="1"/>
  <c r="J6" i="3"/>
  <c r="P6" i="3" s="1"/>
  <c r="J14" i="3"/>
  <c r="P14" i="3" s="1"/>
  <c r="J10" i="3"/>
  <c r="P10" i="3" s="1"/>
  <c r="J59" i="3"/>
  <c r="L147" i="6"/>
  <c r="L149" i="6" s="1"/>
  <c r="L106" i="6"/>
  <c r="Q131" i="6"/>
  <c r="L98" i="6"/>
  <c r="L99" i="6" s="1"/>
  <c r="L27" i="5"/>
  <c r="L27" i="6"/>
  <c r="Q147" i="5"/>
  <c r="Q149" i="5" s="1"/>
  <c r="Q147" i="6"/>
  <c r="L19" i="5"/>
  <c r="L19" i="6"/>
  <c r="L131" i="6"/>
  <c r="Q35" i="5"/>
  <c r="Q35" i="6"/>
  <c r="Q153" i="5"/>
  <c r="Q153" i="6"/>
  <c r="L83" i="6"/>
  <c r="L65" i="6"/>
  <c r="Q65" i="5"/>
  <c r="Q65" i="6"/>
  <c r="Q83" i="5"/>
  <c r="Q83" i="6"/>
  <c r="Q106" i="5"/>
  <c r="Q106" i="6"/>
  <c r="Q183" i="6"/>
  <c r="L165" i="6"/>
  <c r="L35" i="6"/>
  <c r="Q137" i="5"/>
  <c r="Q137" i="6"/>
  <c r="Q183" i="5"/>
  <c r="P16" i="5"/>
  <c r="P16" i="6" s="1"/>
  <c r="S16" i="6" s="1"/>
  <c r="P77" i="5"/>
  <c r="P95" i="5"/>
  <c r="N150" i="1"/>
  <c r="L151" i="5"/>
  <c r="L151" i="6" s="1"/>
  <c r="P176" i="5"/>
  <c r="J38" i="3"/>
  <c r="J39" i="3"/>
  <c r="J40" i="3"/>
  <c r="J41" i="3"/>
  <c r="J42" i="3"/>
  <c r="J43" i="3"/>
  <c r="J44" i="3"/>
  <c r="J45" i="3"/>
  <c r="J46" i="3"/>
  <c r="J47" i="3"/>
  <c r="J48" i="3"/>
  <c r="J49" i="3"/>
  <c r="N134" i="1"/>
  <c r="L135" i="5"/>
  <c r="I17" i="3"/>
  <c r="P63" i="5"/>
  <c r="P63" i="6" s="1"/>
  <c r="S63" i="6" s="1"/>
  <c r="P79" i="5"/>
  <c r="P180" i="5"/>
  <c r="F33" i="3"/>
  <c r="E33" i="3"/>
  <c r="I33" i="3"/>
  <c r="J29" i="3"/>
  <c r="P29" i="3" s="1"/>
  <c r="J31" i="3"/>
  <c r="P31" i="3" s="1"/>
  <c r="J53" i="3"/>
  <c r="P53" i="3" s="1"/>
  <c r="J56" i="3"/>
  <c r="J58" i="3"/>
  <c r="J60" i="3"/>
  <c r="H97" i="3"/>
  <c r="J87" i="3"/>
  <c r="P87" i="3" s="1"/>
  <c r="J89" i="3"/>
  <c r="P89" i="3" s="1"/>
  <c r="J91" i="3"/>
  <c r="P91" i="3" s="1"/>
  <c r="G96" i="3"/>
  <c r="G97" i="3" s="1"/>
  <c r="J95" i="3"/>
  <c r="P95" i="3" s="1"/>
  <c r="E104" i="3"/>
  <c r="I104" i="3"/>
  <c r="J106" i="3"/>
  <c r="J107" i="3"/>
  <c r="P107" i="3" s="1"/>
  <c r="I127" i="3"/>
  <c r="H128" i="3"/>
  <c r="J109" i="3"/>
  <c r="P109" i="3" s="1"/>
  <c r="J110" i="3"/>
  <c r="J111" i="3"/>
  <c r="P111" i="3" s="1"/>
  <c r="J112" i="3"/>
  <c r="P112" i="3" s="1"/>
  <c r="J113" i="3"/>
  <c r="P113" i="3" s="1"/>
  <c r="J114" i="3"/>
  <c r="J115" i="3"/>
  <c r="P115" i="3" s="1"/>
  <c r="H127" i="3"/>
  <c r="H130" i="3" s="1"/>
  <c r="J117" i="3"/>
  <c r="P117" i="3" s="1"/>
  <c r="F128" i="3"/>
  <c r="F130" i="3" s="1"/>
  <c r="J119" i="3"/>
  <c r="P119" i="3" s="1"/>
  <c r="I128" i="3"/>
  <c r="J120" i="3"/>
  <c r="P120" i="3" s="1"/>
  <c r="J121" i="3"/>
  <c r="P121" i="3" s="1"/>
  <c r="J122" i="3"/>
  <c r="N17" i="3"/>
  <c r="Q10" i="5"/>
  <c r="Q10" i="6" s="1"/>
  <c r="N162" i="3"/>
  <c r="Q157" i="5"/>
  <c r="Q157" i="6" s="1"/>
  <c r="P87" i="5"/>
  <c r="P59" i="5"/>
  <c r="J15" i="3"/>
  <c r="P15" i="3" s="1"/>
  <c r="J13" i="3"/>
  <c r="P13" i="3" s="1"/>
  <c r="J11" i="3"/>
  <c r="P11" i="3" s="1"/>
  <c r="E17" i="3"/>
  <c r="J9" i="3"/>
  <c r="P9" i="3" s="1"/>
  <c r="G17" i="3"/>
  <c r="H17" i="3"/>
  <c r="I146" i="3"/>
  <c r="H146" i="3"/>
  <c r="P142" i="5"/>
  <c r="P143" i="5"/>
  <c r="P143" i="6" s="1"/>
  <c r="S143" i="6" s="1"/>
  <c r="N96" i="3"/>
  <c r="Q86" i="5"/>
  <c r="Q86" i="6" s="1"/>
  <c r="P182" i="5"/>
  <c r="P25" i="5"/>
  <c r="P141" i="5"/>
  <c r="F96" i="3"/>
  <c r="F97" i="3" s="1"/>
  <c r="J153" i="3"/>
  <c r="P153" i="3" s="1"/>
  <c r="J155" i="3"/>
  <c r="P155" i="3" s="1"/>
  <c r="N25" i="3"/>
  <c r="N127" i="3"/>
  <c r="N130" i="3" s="1"/>
  <c r="J176" i="3"/>
  <c r="P176" i="3" s="1"/>
  <c r="J172" i="3"/>
  <c r="P172" i="3" s="1"/>
  <c r="H178" i="3"/>
  <c r="J178" i="3" s="1"/>
  <c r="Q108" i="5"/>
  <c r="J174" i="3"/>
  <c r="P174" i="3" s="1"/>
  <c r="J173" i="3"/>
  <c r="P173" i="3" s="1"/>
  <c r="J170" i="3"/>
  <c r="P170" i="3" s="1"/>
  <c r="J50" i="3"/>
  <c r="J65" i="3"/>
  <c r="P65" i="3" s="1"/>
  <c r="G81" i="3"/>
  <c r="J67" i="3"/>
  <c r="P67" i="3" s="1"/>
  <c r="I81" i="3"/>
  <c r="J69" i="3"/>
  <c r="P69" i="3" s="1"/>
  <c r="J71" i="3"/>
  <c r="P71" i="3" s="1"/>
  <c r="J73" i="3"/>
  <c r="P73" i="3" s="1"/>
  <c r="J79" i="3"/>
  <c r="P79" i="3" s="1"/>
  <c r="H104" i="3"/>
  <c r="J101" i="3"/>
  <c r="P101" i="3" s="1"/>
  <c r="J102" i="3"/>
  <c r="P102" i="3" s="1"/>
  <c r="J148" i="3"/>
  <c r="J150" i="3" s="1"/>
  <c r="N33" i="3"/>
  <c r="N81" i="3"/>
  <c r="Q22" i="5"/>
  <c r="Q22" i="6" s="1"/>
  <c r="L35" i="5"/>
  <c r="L83" i="5"/>
  <c r="L131" i="5"/>
  <c r="L98" i="5"/>
  <c r="Q131" i="5"/>
  <c r="L165" i="5"/>
  <c r="L147" i="5"/>
  <c r="L149" i="5" s="1"/>
  <c r="L65" i="5"/>
  <c r="L106" i="5"/>
  <c r="J177" i="4"/>
  <c r="P177" i="4" s="1"/>
  <c r="N97" i="3"/>
  <c r="H162" i="3"/>
  <c r="F146" i="3"/>
  <c r="J137" i="3"/>
  <c r="P137" i="3" s="1"/>
  <c r="J143" i="3"/>
  <c r="G127" i="3"/>
  <c r="G130" i="3" s="1"/>
  <c r="J116" i="3"/>
  <c r="P116" i="3" s="1"/>
  <c r="J118" i="3"/>
  <c r="P118" i="3" s="1"/>
  <c r="G104" i="3"/>
  <c r="J83" i="3"/>
  <c r="H81" i="3"/>
  <c r="G63" i="3"/>
  <c r="I63" i="3"/>
  <c r="F63" i="3"/>
  <c r="J37" i="3"/>
  <c r="P37" i="3" s="1"/>
  <c r="H33" i="3"/>
  <c r="H25" i="3"/>
  <c r="F25" i="3"/>
  <c r="G25" i="3"/>
  <c r="J7" i="3"/>
  <c r="P7" i="3" s="1"/>
  <c r="F17" i="3"/>
  <c r="E25" i="3"/>
  <c r="E63" i="3"/>
  <c r="E127" i="3"/>
  <c r="J142" i="3"/>
  <c r="P142" i="3" s="1"/>
  <c r="J22" i="3"/>
  <c r="P22" i="3" s="1"/>
  <c r="H63" i="3"/>
  <c r="J55" i="3"/>
  <c r="P55" i="3" s="1"/>
  <c r="J68" i="3"/>
  <c r="P68" i="3" s="1"/>
  <c r="J72" i="3"/>
  <c r="P72" i="3" s="1"/>
  <c r="J76" i="3"/>
  <c r="P76" i="3" s="1"/>
  <c r="J100" i="3"/>
  <c r="J152" i="3"/>
  <c r="I162" i="3"/>
  <c r="J156" i="3"/>
  <c r="E128" i="3"/>
  <c r="J108" i="3"/>
  <c r="P108" i="3" s="1"/>
  <c r="J27" i="3"/>
  <c r="J54" i="3"/>
  <c r="P54" i="3" s="1"/>
  <c r="J84" i="3"/>
  <c r="P84" i="3" s="1"/>
  <c r="J86" i="3"/>
  <c r="P86" i="3" s="1"/>
  <c r="J88" i="3"/>
  <c r="P88" i="3" s="1"/>
  <c r="J90" i="3"/>
  <c r="P90" i="3" s="1"/>
  <c r="J92" i="3"/>
  <c r="P92" i="3" s="1"/>
  <c r="J94" i="3"/>
  <c r="P94" i="3" s="1"/>
  <c r="J125" i="3"/>
  <c r="J136" i="3"/>
  <c r="F162" i="3"/>
  <c r="J66" i="3"/>
  <c r="P66" i="3" s="1"/>
  <c r="J70" i="3"/>
  <c r="P70" i="3" s="1"/>
  <c r="J74" i="3"/>
  <c r="P74" i="3" s="1"/>
  <c r="J78" i="3"/>
  <c r="P78" i="3" s="1"/>
  <c r="G146" i="3"/>
  <c r="N146" i="3"/>
  <c r="G162" i="3"/>
  <c r="J154" i="3"/>
  <c r="P154" i="3" s="1"/>
  <c r="E81" i="3"/>
  <c r="E162" i="3"/>
  <c r="E96" i="3"/>
  <c r="J132" i="3"/>
  <c r="N104" i="1"/>
  <c r="N33" i="1"/>
  <c r="N17" i="1"/>
  <c r="F17" i="1"/>
  <c r="J7" i="1"/>
  <c r="J11" i="1"/>
  <c r="H104" i="1"/>
  <c r="H127" i="1"/>
  <c r="F128" i="1"/>
  <c r="J109" i="1"/>
  <c r="I128" i="1"/>
  <c r="J113" i="1"/>
  <c r="I127" i="1"/>
  <c r="J116" i="1"/>
  <c r="J117" i="1"/>
  <c r="J121" i="1"/>
  <c r="N127" i="1"/>
  <c r="N130" i="1" s="1"/>
  <c r="I104" i="1"/>
  <c r="N96" i="1"/>
  <c r="J85" i="1"/>
  <c r="J89" i="1"/>
  <c r="J93" i="1"/>
  <c r="H96" i="1"/>
  <c r="E127" i="1"/>
  <c r="N25" i="1"/>
  <c r="N162" i="1"/>
  <c r="N97" i="1"/>
  <c r="J13" i="1"/>
  <c r="J54" i="1"/>
  <c r="J57" i="1"/>
  <c r="H81" i="1"/>
  <c r="J68" i="1"/>
  <c r="J72" i="1"/>
  <c r="J76" i="1"/>
  <c r="N144" i="1"/>
  <c r="N146" i="1" s="1"/>
  <c r="J14" i="1"/>
  <c r="F25" i="1"/>
  <c r="J20" i="1"/>
  <c r="H33" i="1"/>
  <c r="J29" i="1"/>
  <c r="J139" i="1"/>
  <c r="G144" i="1"/>
  <c r="G146" i="1" s="1"/>
  <c r="F144" i="1"/>
  <c r="F146" i="1" s="1"/>
  <c r="N81" i="1"/>
  <c r="N63" i="1"/>
  <c r="J8" i="1"/>
  <c r="I17" i="1"/>
  <c r="J12" i="1"/>
  <c r="J15" i="1"/>
  <c r="J27" i="1"/>
  <c r="I33" i="1"/>
  <c r="J30" i="1"/>
  <c r="J40" i="1"/>
  <c r="J44" i="1"/>
  <c r="J48" i="1"/>
  <c r="J55" i="1"/>
  <c r="J59" i="1"/>
  <c r="E81" i="1"/>
  <c r="I81" i="1"/>
  <c r="E96" i="1"/>
  <c r="I96" i="1"/>
  <c r="G104" i="1"/>
  <c r="G128" i="1"/>
  <c r="G162" i="1"/>
  <c r="J156" i="1"/>
  <c r="K159" i="5" s="1"/>
  <c r="J21" i="1"/>
  <c r="F33" i="1"/>
  <c r="J28" i="1"/>
  <c r="J37" i="1"/>
  <c r="J41" i="1"/>
  <c r="J45" i="1"/>
  <c r="J50" i="1"/>
  <c r="F81" i="1"/>
  <c r="J69" i="1"/>
  <c r="J73" i="1"/>
  <c r="J77" i="1"/>
  <c r="J86" i="1"/>
  <c r="J90" i="1"/>
  <c r="J91" i="1"/>
  <c r="F96" i="1"/>
  <c r="F104" i="1"/>
  <c r="F127" i="1"/>
  <c r="J110" i="1"/>
  <c r="J111" i="1"/>
  <c r="J114" i="1"/>
  <c r="J118" i="1"/>
  <c r="J119" i="1"/>
  <c r="J122" i="1"/>
  <c r="J138" i="1"/>
  <c r="J142" i="1"/>
  <c r="G17" i="1"/>
  <c r="J6" i="1"/>
  <c r="J9" i="1"/>
  <c r="J10" i="1"/>
  <c r="I25" i="1"/>
  <c r="J23" i="1"/>
  <c r="G33" i="1"/>
  <c r="H63" i="1"/>
  <c r="G63" i="1"/>
  <c r="J39" i="1"/>
  <c r="J43" i="1"/>
  <c r="J47" i="1"/>
  <c r="J56" i="1"/>
  <c r="J60" i="1"/>
  <c r="J67" i="1"/>
  <c r="J70" i="1"/>
  <c r="J75" i="1"/>
  <c r="J78" i="1"/>
  <c r="J88" i="1"/>
  <c r="G96" i="1"/>
  <c r="J101" i="1"/>
  <c r="J108" i="1"/>
  <c r="J120" i="1"/>
  <c r="J153" i="1"/>
  <c r="J154" i="1"/>
  <c r="E17" i="1"/>
  <c r="J22" i="1"/>
  <c r="E63" i="1"/>
  <c r="I63" i="1"/>
  <c r="J38" i="1"/>
  <c r="J46" i="1"/>
  <c r="J65" i="1"/>
  <c r="J94" i="1"/>
  <c r="J106" i="1"/>
  <c r="E128" i="1"/>
  <c r="J141" i="1"/>
  <c r="H162" i="1"/>
  <c r="J19" i="1"/>
  <c r="J143" i="1"/>
  <c r="J148" i="1"/>
  <c r="G25" i="1"/>
  <c r="J31" i="1"/>
  <c r="F63" i="1"/>
  <c r="J36" i="1"/>
  <c r="J49" i="1"/>
  <c r="J58" i="1"/>
  <c r="G81" i="1"/>
  <c r="J71" i="1"/>
  <c r="J79" i="1"/>
  <c r="J84" i="1"/>
  <c r="J92" i="1"/>
  <c r="J95" i="1"/>
  <c r="J102" i="1"/>
  <c r="G127" i="1"/>
  <c r="J107" i="1"/>
  <c r="J112" i="1"/>
  <c r="J115" i="1"/>
  <c r="H144" i="1"/>
  <c r="H146" i="1" s="1"/>
  <c r="J152" i="1"/>
  <c r="I162" i="1"/>
  <c r="E25" i="1"/>
  <c r="J125" i="1"/>
  <c r="P125" i="1" s="1"/>
  <c r="H17" i="1"/>
  <c r="H25" i="1"/>
  <c r="J42" i="1"/>
  <c r="J53" i="1"/>
  <c r="J61" i="1"/>
  <c r="J66" i="1"/>
  <c r="J74" i="1"/>
  <c r="J87" i="1"/>
  <c r="E104" i="1"/>
  <c r="J100" i="1"/>
  <c r="H128" i="1"/>
  <c r="J132" i="1"/>
  <c r="J137" i="1"/>
  <c r="J140" i="1"/>
  <c r="E144" i="1"/>
  <c r="E146" i="1" s="1"/>
  <c r="I144" i="1"/>
  <c r="I146" i="1" s="1"/>
  <c r="F162" i="1"/>
  <c r="J155" i="1"/>
  <c r="J83" i="1"/>
  <c r="J136" i="1"/>
  <c r="E33" i="1"/>
  <c r="E134" i="1"/>
  <c r="N180" i="5" l="1"/>
  <c r="L196" i="6"/>
  <c r="L195" i="6"/>
  <c r="N181" i="5"/>
  <c r="Q108" i="6"/>
  <c r="Q130" i="6" s="1"/>
  <c r="Q130" i="5"/>
  <c r="Q133" i="5" s="1"/>
  <c r="N176" i="5"/>
  <c r="N179" i="5"/>
  <c r="N98" i="3"/>
  <c r="P8" i="5"/>
  <c r="P8" i="6" s="1"/>
  <c r="S8" i="6" s="1"/>
  <c r="K159" i="6"/>
  <c r="P156" i="3"/>
  <c r="P159" i="5"/>
  <c r="F97" i="1"/>
  <c r="F98" i="1" s="1"/>
  <c r="F177" i="1"/>
  <c r="G97" i="1"/>
  <c r="G177" i="1"/>
  <c r="H97" i="1"/>
  <c r="H98" i="1" s="1"/>
  <c r="H177" i="1"/>
  <c r="N177" i="1"/>
  <c r="N178" i="10" s="1"/>
  <c r="N179" i="10" s="1"/>
  <c r="E97" i="1"/>
  <c r="E98" i="1" s="1"/>
  <c r="E177" i="1"/>
  <c r="E178" i="10" s="1"/>
  <c r="I97" i="1"/>
  <c r="I98" i="1" s="1"/>
  <c r="I177" i="1"/>
  <c r="P128" i="3"/>
  <c r="P96" i="3"/>
  <c r="J128" i="3"/>
  <c r="J17" i="3"/>
  <c r="P12" i="5"/>
  <c r="S12" i="5" s="1"/>
  <c r="S25" i="5"/>
  <c r="P25" i="6"/>
  <c r="S25" i="6" s="1"/>
  <c r="S87" i="5"/>
  <c r="P87" i="6"/>
  <c r="S87" i="6" s="1"/>
  <c r="S182" i="5"/>
  <c r="P182" i="6"/>
  <c r="S182" i="6" s="1"/>
  <c r="S142" i="5"/>
  <c r="P142" i="6"/>
  <c r="S142" i="6" s="1"/>
  <c r="S8" i="5"/>
  <c r="S95" i="5"/>
  <c r="P95" i="6"/>
  <c r="S95" i="6" s="1"/>
  <c r="S23" i="5"/>
  <c r="P23" i="6"/>
  <c r="S23" i="6" s="1"/>
  <c r="S21" i="5"/>
  <c r="P21" i="6"/>
  <c r="S21" i="6" s="1"/>
  <c r="S180" i="5"/>
  <c r="P180" i="6"/>
  <c r="S180" i="6" s="1"/>
  <c r="L135" i="6"/>
  <c r="L137" i="6" s="1"/>
  <c r="S176" i="5"/>
  <c r="P176" i="6"/>
  <c r="S176" i="6" s="1"/>
  <c r="S77" i="5"/>
  <c r="P77" i="6"/>
  <c r="S77" i="6" s="1"/>
  <c r="S141" i="5"/>
  <c r="P141" i="6"/>
  <c r="S141" i="6" s="1"/>
  <c r="S59" i="5"/>
  <c r="P59" i="6"/>
  <c r="S59" i="6" s="1"/>
  <c r="S79" i="5"/>
  <c r="P79" i="6"/>
  <c r="S79" i="6" s="1"/>
  <c r="S22" i="6"/>
  <c r="S38" i="5"/>
  <c r="P38" i="6"/>
  <c r="S38" i="6" s="1"/>
  <c r="S10" i="6"/>
  <c r="L170" i="6"/>
  <c r="P155" i="5"/>
  <c r="P152" i="3"/>
  <c r="P162" i="3" s="1"/>
  <c r="P85" i="5"/>
  <c r="P83" i="3"/>
  <c r="P81" i="3"/>
  <c r="S143" i="5"/>
  <c r="S63" i="5"/>
  <c r="P49" i="5"/>
  <c r="P47" i="3"/>
  <c r="P45" i="5"/>
  <c r="P45" i="6" s="1"/>
  <c r="S45" i="6" s="1"/>
  <c r="P43" i="3"/>
  <c r="P41" i="5"/>
  <c r="P39" i="3"/>
  <c r="S16" i="5"/>
  <c r="P14" i="5"/>
  <c r="P14" i="6" s="1"/>
  <c r="S14" i="6" s="1"/>
  <c r="P12" i="3"/>
  <c r="P17" i="3" s="1"/>
  <c r="P151" i="5"/>
  <c r="P153" i="5" s="1"/>
  <c r="P148" i="3"/>
  <c r="P150" i="3" s="1"/>
  <c r="P52" i="5"/>
  <c r="P50" i="3"/>
  <c r="P125" i="5"/>
  <c r="P122" i="3"/>
  <c r="P62" i="5"/>
  <c r="P62" i="6" s="1"/>
  <c r="S62" i="6" s="1"/>
  <c r="P60" i="3"/>
  <c r="P48" i="5"/>
  <c r="P46" i="3"/>
  <c r="P44" i="5"/>
  <c r="P42" i="3"/>
  <c r="P40" i="5"/>
  <c r="P40" i="6" s="1"/>
  <c r="S40" i="6" s="1"/>
  <c r="P38" i="3"/>
  <c r="S144" i="5"/>
  <c r="S32" i="5"/>
  <c r="P135" i="5"/>
  <c r="P137" i="5" s="1"/>
  <c r="P132" i="3"/>
  <c r="P134" i="3" s="1"/>
  <c r="P139" i="5"/>
  <c r="P136" i="3"/>
  <c r="P102" i="5"/>
  <c r="P100" i="3"/>
  <c r="P104" i="3" s="1"/>
  <c r="G98" i="3"/>
  <c r="G164" i="3" s="1"/>
  <c r="G165" i="3" s="1"/>
  <c r="G183" i="3" s="1"/>
  <c r="P146" i="5"/>
  <c r="P143" i="3"/>
  <c r="P144" i="3" s="1"/>
  <c r="P178" i="3"/>
  <c r="P117" i="5"/>
  <c r="P114" i="3"/>
  <c r="P113" i="5"/>
  <c r="P113" i="6" s="1"/>
  <c r="S113" i="6" s="1"/>
  <c r="P110" i="3"/>
  <c r="P60" i="5"/>
  <c r="P58" i="3"/>
  <c r="P51" i="5"/>
  <c r="P51" i="6" s="1"/>
  <c r="S51" i="6" s="1"/>
  <c r="P49" i="3"/>
  <c r="P47" i="5"/>
  <c r="P45" i="3"/>
  <c r="P43" i="5"/>
  <c r="P41" i="3"/>
  <c r="P25" i="3"/>
  <c r="P128" i="5"/>
  <c r="P125" i="3"/>
  <c r="P29" i="5"/>
  <c r="P27" i="3"/>
  <c r="P33" i="3" s="1"/>
  <c r="P108" i="5"/>
  <c r="P106" i="3"/>
  <c r="P58" i="5"/>
  <c r="P58" i="6" s="1"/>
  <c r="S58" i="6" s="1"/>
  <c r="P56" i="3"/>
  <c r="P50" i="5"/>
  <c r="P48" i="3"/>
  <c r="P46" i="5"/>
  <c r="P44" i="3"/>
  <c r="P42" i="5"/>
  <c r="P40" i="3"/>
  <c r="P61" i="5"/>
  <c r="P61" i="6" s="1"/>
  <c r="S61" i="6" s="1"/>
  <c r="P59" i="3"/>
  <c r="S22" i="5"/>
  <c r="S10" i="5"/>
  <c r="S30" i="5"/>
  <c r="E130" i="1"/>
  <c r="F130" i="1"/>
  <c r="L133" i="5"/>
  <c r="I130" i="3"/>
  <c r="Q149" i="6"/>
  <c r="L137" i="5"/>
  <c r="Q19" i="5"/>
  <c r="Q98" i="6"/>
  <c r="Q99" i="6" s="1"/>
  <c r="Q100" i="6" s="1"/>
  <c r="Q133" i="6"/>
  <c r="L153" i="5"/>
  <c r="L153" i="6"/>
  <c r="L133" i="6"/>
  <c r="Q98" i="5"/>
  <c r="Q99" i="5" s="1"/>
  <c r="Q100" i="5" s="1"/>
  <c r="Q165" i="6"/>
  <c r="Q27" i="6"/>
  <c r="L100" i="6"/>
  <c r="L192" i="6" s="1"/>
  <c r="Q165" i="5"/>
  <c r="Q19" i="6"/>
  <c r="Q193" i="6" s="1"/>
  <c r="Q27" i="5"/>
  <c r="L170" i="5"/>
  <c r="I130" i="1"/>
  <c r="K140" i="5"/>
  <c r="K73" i="5"/>
  <c r="K145" i="5"/>
  <c r="K92" i="5"/>
  <c r="K23" i="5"/>
  <c r="K29" i="5"/>
  <c r="K10" i="5"/>
  <c r="K116" i="5"/>
  <c r="P145" i="5"/>
  <c r="P145" i="6" s="1"/>
  <c r="S145" i="6" s="1"/>
  <c r="P71" i="5"/>
  <c r="P175" i="5"/>
  <c r="P122" i="5"/>
  <c r="P114" i="5"/>
  <c r="P91" i="5"/>
  <c r="K139" i="5"/>
  <c r="K24" i="5"/>
  <c r="K69" i="5"/>
  <c r="K11" i="5"/>
  <c r="K88" i="5"/>
  <c r="K22" i="5"/>
  <c r="K79" i="5"/>
  <c r="K52" i="5"/>
  <c r="K57" i="5"/>
  <c r="K32" i="5"/>
  <c r="K14" i="5"/>
  <c r="K142" i="5"/>
  <c r="K74" i="5"/>
  <c r="K56" i="5"/>
  <c r="K91" i="5"/>
  <c r="K119" i="5"/>
  <c r="K112" i="5"/>
  <c r="K13" i="5"/>
  <c r="N164" i="3"/>
  <c r="P76" i="5"/>
  <c r="P90" i="5"/>
  <c r="P78" i="5"/>
  <c r="H98" i="3"/>
  <c r="H164" i="3" s="1"/>
  <c r="H182" i="3" s="1"/>
  <c r="F98" i="3"/>
  <c r="P119" i="5"/>
  <c r="P104" i="5"/>
  <c r="P75" i="5"/>
  <c r="P69" i="5"/>
  <c r="P179" i="5"/>
  <c r="P177" i="5"/>
  <c r="P158" i="5"/>
  <c r="P15" i="5"/>
  <c r="P123" i="5"/>
  <c r="P120" i="5"/>
  <c r="P116" i="5"/>
  <c r="P112" i="5"/>
  <c r="P31" i="5"/>
  <c r="K63" i="5"/>
  <c r="K109" i="5"/>
  <c r="K38" i="5"/>
  <c r="K144" i="5"/>
  <c r="K72" i="5"/>
  <c r="K43" i="5"/>
  <c r="K46" i="5"/>
  <c r="K124" i="5"/>
  <c r="P157" i="5"/>
  <c r="P68" i="5"/>
  <c r="P67" i="5"/>
  <c r="P55" i="5"/>
  <c r="K135" i="5"/>
  <c r="K89" i="5"/>
  <c r="K128" i="5"/>
  <c r="K86" i="5"/>
  <c r="K146" i="5"/>
  <c r="K48" i="5"/>
  <c r="K123" i="5"/>
  <c r="K45" i="5"/>
  <c r="K141" i="5"/>
  <c r="K117" i="5"/>
  <c r="K39" i="5"/>
  <c r="K61" i="5"/>
  <c r="K42" i="5"/>
  <c r="K17" i="5"/>
  <c r="K78" i="5"/>
  <c r="J96" i="3"/>
  <c r="J97" i="3" s="1"/>
  <c r="P80" i="5"/>
  <c r="P56" i="5"/>
  <c r="P57" i="5"/>
  <c r="P140" i="5"/>
  <c r="K85" i="5"/>
  <c r="K76" i="5"/>
  <c r="K44" i="5"/>
  <c r="K118" i="5"/>
  <c r="K104" i="5"/>
  <c r="K60" i="5"/>
  <c r="K33" i="5"/>
  <c r="K21" i="5"/>
  <c r="K108" i="5"/>
  <c r="K40" i="5"/>
  <c r="K111" i="5"/>
  <c r="K80" i="5"/>
  <c r="K62" i="5"/>
  <c r="K41" i="5"/>
  <c r="K25" i="5"/>
  <c r="K8" i="5"/>
  <c r="K125" i="5"/>
  <c r="K114" i="5"/>
  <c r="K30" i="5"/>
  <c r="K158" i="5"/>
  <c r="K143" i="5"/>
  <c r="K102" i="5"/>
  <c r="K68" i="5"/>
  <c r="K115" i="5"/>
  <c r="K97" i="5"/>
  <c r="K81" i="5"/>
  <c r="K51" i="5"/>
  <c r="K96" i="5"/>
  <c r="K157" i="5"/>
  <c r="K103" i="5"/>
  <c r="K77" i="5"/>
  <c r="K58" i="5"/>
  <c r="K122" i="5"/>
  <c r="K113" i="5"/>
  <c r="K93" i="5"/>
  <c r="K75" i="5"/>
  <c r="K47" i="5"/>
  <c r="K50" i="5"/>
  <c r="K31" i="5"/>
  <c r="K16" i="5"/>
  <c r="K70" i="5"/>
  <c r="K15" i="5"/>
  <c r="K87" i="5"/>
  <c r="K9" i="5"/>
  <c r="P72" i="5"/>
  <c r="P96" i="5"/>
  <c r="P88" i="5"/>
  <c r="P111" i="5"/>
  <c r="P74" i="5"/>
  <c r="P24" i="5"/>
  <c r="I98" i="3"/>
  <c r="P103" i="5"/>
  <c r="P73" i="5"/>
  <c r="P181" i="5"/>
  <c r="P156" i="5"/>
  <c r="P11" i="5"/>
  <c r="P17" i="5"/>
  <c r="P115" i="5"/>
  <c r="P93" i="5"/>
  <c r="K155" i="5"/>
  <c r="K94" i="5"/>
  <c r="K151" i="5"/>
  <c r="K151" i="6" s="1"/>
  <c r="K67" i="5"/>
  <c r="K156" i="5"/>
  <c r="K49" i="5"/>
  <c r="K12" i="5"/>
  <c r="K121" i="5"/>
  <c r="K71" i="5"/>
  <c r="P94" i="5"/>
  <c r="P86" i="5"/>
  <c r="P70" i="5"/>
  <c r="P9" i="5"/>
  <c r="P118" i="5"/>
  <c r="K55" i="5"/>
  <c r="K90" i="5"/>
  <c r="K59" i="5"/>
  <c r="K95" i="5"/>
  <c r="K120" i="5"/>
  <c r="P92" i="5"/>
  <c r="J127" i="3"/>
  <c r="P39" i="5"/>
  <c r="P121" i="5"/>
  <c r="P81" i="5"/>
  <c r="P178" i="5"/>
  <c r="P13" i="5"/>
  <c r="P124" i="5"/>
  <c r="P109" i="5"/>
  <c r="P97" i="5"/>
  <c r="P89" i="5"/>
  <c r="P33" i="5"/>
  <c r="U181" i="5"/>
  <c r="X181" i="5" s="1"/>
  <c r="L99" i="5"/>
  <c r="L100" i="5" s="1"/>
  <c r="E130" i="3"/>
  <c r="E97" i="3"/>
  <c r="E98" i="3" s="1"/>
  <c r="J25" i="3"/>
  <c r="F164" i="3"/>
  <c r="F165" i="3" s="1"/>
  <c r="F183" i="3" s="1"/>
  <c r="J33" i="3"/>
  <c r="J104" i="3"/>
  <c r="J81" i="3"/>
  <c r="J162" i="3"/>
  <c r="J63" i="3"/>
  <c r="J144" i="3"/>
  <c r="J146" i="3" s="1"/>
  <c r="J134" i="3"/>
  <c r="N98" i="1"/>
  <c r="N164" i="1" s="1"/>
  <c r="G130" i="1"/>
  <c r="H130" i="1"/>
  <c r="J96" i="1"/>
  <c r="J97" i="1" s="1"/>
  <c r="J33" i="1"/>
  <c r="O29" i="1" s="1"/>
  <c r="O29" i="10" s="1"/>
  <c r="P29" i="10" s="1"/>
  <c r="J127" i="1"/>
  <c r="O115" i="1" s="1"/>
  <c r="G98" i="1"/>
  <c r="J144" i="1"/>
  <c r="J81" i="1"/>
  <c r="J134" i="1"/>
  <c r="J25" i="1"/>
  <c r="O21" i="1" s="1"/>
  <c r="O21" i="10" s="1"/>
  <c r="P21" i="10" s="1"/>
  <c r="J162" i="1"/>
  <c r="O157" i="1" s="1"/>
  <c r="O158" i="10" s="1"/>
  <c r="P158" i="10" s="1"/>
  <c r="J17" i="1"/>
  <c r="O10" i="1" s="1"/>
  <c r="J104" i="1"/>
  <c r="E162" i="1"/>
  <c r="J63" i="1"/>
  <c r="J150" i="1"/>
  <c r="O148" i="1" s="1"/>
  <c r="J128" i="1"/>
  <c r="O112" i="1" s="1"/>
  <c r="O113" i="10" s="1"/>
  <c r="P113" i="10" s="1"/>
  <c r="L193" i="6" l="1"/>
  <c r="L199" i="6" s="1"/>
  <c r="H178" i="1"/>
  <c r="H178" i="10"/>
  <c r="H179" i="10" s="1"/>
  <c r="F178" i="1"/>
  <c r="F178" i="10"/>
  <c r="F179" i="10" s="1"/>
  <c r="E179" i="10"/>
  <c r="G178" i="1"/>
  <c r="G178" i="10"/>
  <c r="G179" i="10" s="1"/>
  <c r="Q196" i="6"/>
  <c r="Q199" i="6" s="1"/>
  <c r="Q195" i="6"/>
  <c r="Q192" i="6"/>
  <c r="Q198" i="6" s="1"/>
  <c r="I178" i="1"/>
  <c r="I178" i="10"/>
  <c r="I179" i="10" s="1"/>
  <c r="N183" i="10"/>
  <c r="N184" i="10"/>
  <c r="M118" i="5"/>
  <c r="M118" i="6" s="1"/>
  <c r="O116" i="10"/>
  <c r="P116" i="10" s="1"/>
  <c r="M151" i="5"/>
  <c r="M151" i="6" s="1"/>
  <c r="M153" i="6" s="1"/>
  <c r="O149" i="10"/>
  <c r="M12" i="5"/>
  <c r="M12" i="6" s="1"/>
  <c r="O10" i="10"/>
  <c r="P10" i="10" s="1"/>
  <c r="K130" i="5"/>
  <c r="P130" i="5"/>
  <c r="E164" i="1"/>
  <c r="O28" i="1"/>
  <c r="O28" i="10" s="1"/>
  <c r="P28" i="10" s="1"/>
  <c r="O107" i="1"/>
  <c r="O107" i="10" s="1"/>
  <c r="P107" i="10" s="1"/>
  <c r="P157" i="1"/>
  <c r="M160" i="5"/>
  <c r="S159" i="5"/>
  <c r="P159" i="6"/>
  <c r="S159" i="6" s="1"/>
  <c r="O116" i="1"/>
  <c r="P116" i="1" s="1"/>
  <c r="O158" i="1"/>
  <c r="O159" i="10" s="1"/>
  <c r="P159" i="10" s="1"/>
  <c r="O113" i="1"/>
  <c r="O159" i="1"/>
  <c r="O160" i="10" s="1"/>
  <c r="P160" i="10" s="1"/>
  <c r="H164" i="1"/>
  <c r="F164" i="1"/>
  <c r="F165" i="1" s="1"/>
  <c r="F183" i="1" s="1"/>
  <c r="O154" i="1"/>
  <c r="O111" i="1"/>
  <c r="O112" i="10" s="1"/>
  <c r="P112" i="10" s="1"/>
  <c r="O27" i="1"/>
  <c r="P27" i="1" s="1"/>
  <c r="O14" i="1"/>
  <c r="O153" i="1"/>
  <c r="O110" i="1"/>
  <c r="P110" i="1" s="1"/>
  <c r="O122" i="1"/>
  <c r="O11" i="1"/>
  <c r="O114" i="1"/>
  <c r="O12" i="1"/>
  <c r="O12" i="10" s="1"/>
  <c r="P12" i="10" s="1"/>
  <c r="O31" i="1"/>
  <c r="P31" i="1" s="1"/>
  <c r="M23" i="5"/>
  <c r="M23" i="6" s="1"/>
  <c r="P21" i="1"/>
  <c r="M109" i="5"/>
  <c r="M109" i="6" s="1"/>
  <c r="O19" i="1"/>
  <c r="O19" i="10" s="1"/>
  <c r="O119" i="1"/>
  <c r="O120" i="10" s="1"/>
  <c r="P120" i="10" s="1"/>
  <c r="O109" i="1"/>
  <c r="O110" i="10" s="1"/>
  <c r="P110" i="10" s="1"/>
  <c r="O117" i="1"/>
  <c r="O118" i="10" s="1"/>
  <c r="P118" i="10" s="1"/>
  <c r="O101" i="1"/>
  <c r="O101" i="10" s="1"/>
  <c r="P101" i="10" s="1"/>
  <c r="O102" i="1"/>
  <c r="O102" i="10" s="1"/>
  <c r="P102" i="10" s="1"/>
  <c r="M31" i="5"/>
  <c r="M31" i="6" s="1"/>
  <c r="P29" i="1"/>
  <c r="O22" i="1"/>
  <c r="O22" i="10" s="1"/>
  <c r="P22" i="10" s="1"/>
  <c r="O30" i="1"/>
  <c r="O30" i="10" s="1"/>
  <c r="P30" i="10" s="1"/>
  <c r="O118" i="1"/>
  <c r="O119" i="10" s="1"/>
  <c r="P119" i="10" s="1"/>
  <c r="O20" i="1"/>
  <c r="O20" i="10" s="1"/>
  <c r="P20" i="10" s="1"/>
  <c r="M115" i="5"/>
  <c r="M115" i="6" s="1"/>
  <c r="P112" i="1"/>
  <c r="O23" i="1"/>
  <c r="O23" i="10" s="1"/>
  <c r="P23" i="10" s="1"/>
  <c r="P10" i="1"/>
  <c r="P115" i="1"/>
  <c r="O100" i="1"/>
  <c r="O100" i="10" s="1"/>
  <c r="O108" i="1"/>
  <c r="O109" i="10" s="1"/>
  <c r="O15" i="1"/>
  <c r="O15" i="10" s="1"/>
  <c r="P15" i="10" s="1"/>
  <c r="O156" i="1"/>
  <c r="O152" i="1"/>
  <c r="O153" i="10" s="1"/>
  <c r="P148" i="1"/>
  <c r="P150" i="1" s="1"/>
  <c r="O155" i="1"/>
  <c r="O156" i="10" s="1"/>
  <c r="P156" i="10" s="1"/>
  <c r="O13" i="1"/>
  <c r="O13" i="10" s="1"/>
  <c r="P13" i="10" s="1"/>
  <c r="O7" i="1"/>
  <c r="O7" i="10" s="1"/>
  <c r="P7" i="10" s="1"/>
  <c r="E178" i="1"/>
  <c r="J178" i="1" s="1"/>
  <c r="J177" i="1"/>
  <c r="O6" i="1"/>
  <c r="O6" i="10" s="1"/>
  <c r="O8" i="1"/>
  <c r="O8" i="10" s="1"/>
  <c r="P8" i="10" s="1"/>
  <c r="P113" i="1"/>
  <c r="O106" i="1"/>
  <c r="O106" i="10" s="1"/>
  <c r="J130" i="3"/>
  <c r="P97" i="3"/>
  <c r="O9" i="1"/>
  <c r="O9" i="10" s="1"/>
  <c r="P9" i="10" s="1"/>
  <c r="O120" i="1"/>
  <c r="O121" i="10" s="1"/>
  <c r="P121" i="10" s="1"/>
  <c r="N178" i="1"/>
  <c r="L182" i="5"/>
  <c r="O121" i="1"/>
  <c r="O122" i="10" s="1"/>
  <c r="P122" i="10" s="1"/>
  <c r="I164" i="3"/>
  <c r="P12" i="6"/>
  <c r="S12" i="6" s="1"/>
  <c r="I164" i="1"/>
  <c r="I182" i="1" s="1"/>
  <c r="S97" i="5"/>
  <c r="P97" i="6"/>
  <c r="S97" i="6" s="1"/>
  <c r="S178" i="5"/>
  <c r="P178" i="6"/>
  <c r="S178" i="6" s="1"/>
  <c r="K95" i="6"/>
  <c r="S118" i="5"/>
  <c r="P118" i="6"/>
  <c r="S118" i="6" s="1"/>
  <c r="S94" i="5"/>
  <c r="P94" i="6"/>
  <c r="S94" i="6" s="1"/>
  <c r="K49" i="6"/>
  <c r="K94" i="6"/>
  <c r="S115" i="5"/>
  <c r="P115" i="6"/>
  <c r="S115" i="6" s="1"/>
  <c r="S181" i="5"/>
  <c r="P181" i="6"/>
  <c r="S181" i="6" s="1"/>
  <c r="S24" i="5"/>
  <c r="S27" i="5" s="1"/>
  <c r="P24" i="6"/>
  <c r="S24" i="6" s="1"/>
  <c r="S27" i="6" s="1"/>
  <c r="S96" i="5"/>
  <c r="P96" i="6"/>
  <c r="S96" i="6" s="1"/>
  <c r="K15" i="6"/>
  <c r="K50" i="6"/>
  <c r="K113" i="6"/>
  <c r="K103" i="6"/>
  <c r="K81" i="6"/>
  <c r="K102" i="6"/>
  <c r="K114" i="6"/>
  <c r="K41" i="6"/>
  <c r="K40" i="6"/>
  <c r="K60" i="6"/>
  <c r="K76" i="6"/>
  <c r="S56" i="5"/>
  <c r="P56" i="6"/>
  <c r="S56" i="6" s="1"/>
  <c r="K17" i="6"/>
  <c r="K39" i="6"/>
  <c r="K123" i="6"/>
  <c r="N128" i="5"/>
  <c r="K128" i="6"/>
  <c r="N128" i="6" s="1"/>
  <c r="S67" i="5"/>
  <c r="P67" i="6"/>
  <c r="S67" i="6" s="1"/>
  <c r="K46" i="6"/>
  <c r="K38" i="6"/>
  <c r="S112" i="5"/>
  <c r="P112" i="6"/>
  <c r="S112" i="6" s="1"/>
  <c r="S15" i="5"/>
  <c r="P15" i="6"/>
  <c r="S15" i="6" s="1"/>
  <c r="S69" i="5"/>
  <c r="P69" i="6"/>
  <c r="S69" i="6" s="1"/>
  <c r="S76" i="5"/>
  <c r="P76" i="6"/>
  <c r="S76" i="6" s="1"/>
  <c r="K119" i="6"/>
  <c r="K142" i="6"/>
  <c r="K52" i="6"/>
  <c r="K11" i="6"/>
  <c r="S91" i="5"/>
  <c r="P91" i="6"/>
  <c r="S91" i="6" s="1"/>
  <c r="S71" i="5"/>
  <c r="P71" i="6"/>
  <c r="S71" i="6" s="1"/>
  <c r="K29" i="6"/>
  <c r="K73" i="6"/>
  <c r="S42" i="5"/>
  <c r="P42" i="6"/>
  <c r="S42" i="6" s="1"/>
  <c r="S50" i="5"/>
  <c r="P50" i="6"/>
  <c r="S50" i="6" s="1"/>
  <c r="S108" i="5"/>
  <c r="P108" i="6"/>
  <c r="S128" i="5"/>
  <c r="P128" i="6"/>
  <c r="S128" i="6" s="1"/>
  <c r="S47" i="5"/>
  <c r="P47" i="6"/>
  <c r="S47" i="6" s="1"/>
  <c r="S60" i="5"/>
  <c r="P60" i="6"/>
  <c r="S60" i="6" s="1"/>
  <c r="S117" i="5"/>
  <c r="P117" i="6"/>
  <c r="S117" i="6" s="1"/>
  <c r="S146" i="5"/>
  <c r="P146" i="6"/>
  <c r="S146" i="6" s="1"/>
  <c r="S147" i="6" s="1"/>
  <c r="S155" i="5"/>
  <c r="P155" i="6"/>
  <c r="S155" i="6" s="1"/>
  <c r="S109" i="5"/>
  <c r="P109" i="6"/>
  <c r="S109" i="6" s="1"/>
  <c r="S81" i="5"/>
  <c r="P81" i="6"/>
  <c r="S81" i="6" s="1"/>
  <c r="K59" i="6"/>
  <c r="K71" i="6"/>
  <c r="K156" i="6"/>
  <c r="K155" i="6"/>
  <c r="S17" i="5"/>
  <c r="P17" i="6"/>
  <c r="S17" i="6" s="1"/>
  <c r="S73" i="5"/>
  <c r="P73" i="6"/>
  <c r="S73" i="6" s="1"/>
  <c r="S74" i="5"/>
  <c r="P74" i="6"/>
  <c r="S74" i="6" s="1"/>
  <c r="S72" i="5"/>
  <c r="P72" i="6"/>
  <c r="S72" i="6" s="1"/>
  <c r="K70" i="6"/>
  <c r="K47" i="6"/>
  <c r="K122" i="6"/>
  <c r="K157" i="6"/>
  <c r="K97" i="6"/>
  <c r="K143" i="6"/>
  <c r="K125" i="6"/>
  <c r="K62" i="6"/>
  <c r="K108" i="6"/>
  <c r="K104" i="6"/>
  <c r="K85" i="6"/>
  <c r="S80" i="5"/>
  <c r="P80" i="6"/>
  <c r="S80" i="6" s="1"/>
  <c r="K42" i="6"/>
  <c r="K117" i="6"/>
  <c r="K48" i="6"/>
  <c r="K89" i="6"/>
  <c r="S68" i="5"/>
  <c r="P68" i="6"/>
  <c r="S68" i="6" s="1"/>
  <c r="K43" i="6"/>
  <c r="K109" i="6"/>
  <c r="S116" i="5"/>
  <c r="P116" i="6"/>
  <c r="S116" i="6" s="1"/>
  <c r="S158" i="5"/>
  <c r="P158" i="6"/>
  <c r="S158" i="6" s="1"/>
  <c r="S75" i="5"/>
  <c r="P75" i="6"/>
  <c r="S75" i="6" s="1"/>
  <c r="K91" i="6"/>
  <c r="K14" i="6"/>
  <c r="K79" i="6"/>
  <c r="K69" i="6"/>
  <c r="S114" i="5"/>
  <c r="P114" i="6"/>
  <c r="S114" i="6" s="1"/>
  <c r="K23" i="6"/>
  <c r="K140" i="6"/>
  <c r="S139" i="5"/>
  <c r="P139" i="6"/>
  <c r="S139" i="6" s="1"/>
  <c r="S48" i="5"/>
  <c r="P48" i="6"/>
  <c r="S48" i="6" s="1"/>
  <c r="S125" i="5"/>
  <c r="P125" i="6"/>
  <c r="S125" i="6" s="1"/>
  <c r="S151" i="5"/>
  <c r="S153" i="5" s="1"/>
  <c r="P151" i="6"/>
  <c r="S151" i="6" s="1"/>
  <c r="S153" i="6" s="1"/>
  <c r="S41" i="5"/>
  <c r="P41" i="6"/>
  <c r="S41" i="6" s="1"/>
  <c r="S49" i="5"/>
  <c r="P49" i="6"/>
  <c r="S49" i="6" s="1"/>
  <c r="S9" i="5"/>
  <c r="P9" i="6"/>
  <c r="S9" i="6" s="1"/>
  <c r="S33" i="5"/>
  <c r="P33" i="6"/>
  <c r="S33" i="6" s="1"/>
  <c r="S124" i="5"/>
  <c r="P124" i="6"/>
  <c r="S124" i="6" s="1"/>
  <c r="S121" i="5"/>
  <c r="P121" i="6"/>
  <c r="S121" i="6" s="1"/>
  <c r="S92" i="5"/>
  <c r="P92" i="6"/>
  <c r="S92" i="6" s="1"/>
  <c r="K90" i="6"/>
  <c r="S70" i="5"/>
  <c r="P70" i="6"/>
  <c r="S70" i="6" s="1"/>
  <c r="K121" i="6"/>
  <c r="K67" i="6"/>
  <c r="S11" i="5"/>
  <c r="P11" i="6"/>
  <c r="S11" i="6" s="1"/>
  <c r="S103" i="5"/>
  <c r="P103" i="6"/>
  <c r="S103" i="6" s="1"/>
  <c r="S111" i="5"/>
  <c r="P111" i="6"/>
  <c r="S111" i="6" s="1"/>
  <c r="K9" i="6"/>
  <c r="K16" i="6"/>
  <c r="K75" i="6"/>
  <c r="K58" i="6"/>
  <c r="K96" i="6"/>
  <c r="K115" i="6"/>
  <c r="K158" i="6"/>
  <c r="K8" i="6"/>
  <c r="K80" i="6"/>
  <c r="K21" i="6"/>
  <c r="K118" i="6"/>
  <c r="S140" i="5"/>
  <c r="P140" i="6"/>
  <c r="S140" i="6" s="1"/>
  <c r="K61" i="6"/>
  <c r="K141" i="6"/>
  <c r="K146" i="6"/>
  <c r="K135" i="6"/>
  <c r="S157" i="5"/>
  <c r="P157" i="6"/>
  <c r="S157" i="6" s="1"/>
  <c r="K72" i="6"/>
  <c r="K63" i="6"/>
  <c r="S120" i="5"/>
  <c r="P120" i="6"/>
  <c r="S120" i="6" s="1"/>
  <c r="S177" i="5"/>
  <c r="P177" i="6"/>
  <c r="S177" i="6" s="1"/>
  <c r="S104" i="5"/>
  <c r="P104" i="6"/>
  <c r="S104" i="6" s="1"/>
  <c r="S78" i="5"/>
  <c r="P78" i="6"/>
  <c r="S78" i="6" s="1"/>
  <c r="K13" i="6"/>
  <c r="K56" i="6"/>
  <c r="K32" i="6"/>
  <c r="K22" i="6"/>
  <c r="K24" i="6"/>
  <c r="S122" i="5"/>
  <c r="P122" i="6"/>
  <c r="S122" i="6" s="1"/>
  <c r="K116" i="6"/>
  <c r="K92" i="6"/>
  <c r="S46" i="5"/>
  <c r="P46" i="6"/>
  <c r="S46" i="6" s="1"/>
  <c r="S29" i="5"/>
  <c r="P29" i="6"/>
  <c r="S29" i="6" s="1"/>
  <c r="S43" i="5"/>
  <c r="P43" i="6"/>
  <c r="S43" i="6" s="1"/>
  <c r="S85" i="5"/>
  <c r="P85" i="6"/>
  <c r="S85" i="6" s="1"/>
  <c r="S89" i="5"/>
  <c r="P89" i="6"/>
  <c r="S89" i="6" s="1"/>
  <c r="S13" i="5"/>
  <c r="P13" i="6"/>
  <c r="S13" i="6" s="1"/>
  <c r="S39" i="5"/>
  <c r="P39" i="6"/>
  <c r="S39" i="6" s="1"/>
  <c r="K120" i="6"/>
  <c r="K55" i="6"/>
  <c r="S86" i="5"/>
  <c r="P86" i="6"/>
  <c r="S86" i="6" s="1"/>
  <c r="K12" i="6"/>
  <c r="S93" i="5"/>
  <c r="P93" i="6"/>
  <c r="S93" i="6" s="1"/>
  <c r="S156" i="5"/>
  <c r="P156" i="6"/>
  <c r="S156" i="6" s="1"/>
  <c r="S88" i="5"/>
  <c r="P88" i="6"/>
  <c r="S88" i="6" s="1"/>
  <c r="K87" i="6"/>
  <c r="K31" i="6"/>
  <c r="K93" i="6"/>
  <c r="K77" i="6"/>
  <c r="K51" i="6"/>
  <c r="K68" i="6"/>
  <c r="K30" i="6"/>
  <c r="K25" i="6"/>
  <c r="K111" i="6"/>
  <c r="K33" i="6"/>
  <c r="K44" i="6"/>
  <c r="S57" i="5"/>
  <c r="P57" i="6"/>
  <c r="S57" i="6" s="1"/>
  <c r="K78" i="6"/>
  <c r="K45" i="6"/>
  <c r="K86" i="6"/>
  <c r="S55" i="5"/>
  <c r="P55" i="6"/>
  <c r="S55" i="6" s="1"/>
  <c r="K124" i="6"/>
  <c r="K144" i="6"/>
  <c r="S31" i="5"/>
  <c r="P31" i="6"/>
  <c r="S31" i="6" s="1"/>
  <c r="S123" i="5"/>
  <c r="P123" i="6"/>
  <c r="S123" i="6" s="1"/>
  <c r="S179" i="5"/>
  <c r="P179" i="6"/>
  <c r="S179" i="6" s="1"/>
  <c r="S119" i="5"/>
  <c r="P119" i="6"/>
  <c r="S119" i="6" s="1"/>
  <c r="S90" i="5"/>
  <c r="P90" i="6"/>
  <c r="S90" i="6" s="1"/>
  <c r="K112" i="6"/>
  <c r="K74" i="6"/>
  <c r="K57" i="6"/>
  <c r="K88" i="6"/>
  <c r="K139" i="6"/>
  <c r="S175" i="5"/>
  <c r="P175" i="6"/>
  <c r="S175" i="6" s="1"/>
  <c r="K10" i="6"/>
  <c r="K145" i="6"/>
  <c r="P63" i="3"/>
  <c r="P127" i="3"/>
  <c r="P130" i="3" s="1"/>
  <c r="P146" i="3"/>
  <c r="S102" i="5"/>
  <c r="P102" i="6"/>
  <c r="S102" i="6" s="1"/>
  <c r="S135" i="5"/>
  <c r="S137" i="5" s="1"/>
  <c r="P135" i="6"/>
  <c r="S135" i="6" s="1"/>
  <c r="S137" i="6" s="1"/>
  <c r="S44" i="5"/>
  <c r="P44" i="6"/>
  <c r="S44" i="6" s="1"/>
  <c r="S52" i="5"/>
  <c r="P52" i="6"/>
  <c r="S52" i="6" s="1"/>
  <c r="S61" i="5"/>
  <c r="S58" i="5"/>
  <c r="S14" i="5"/>
  <c r="G164" i="1"/>
  <c r="N165" i="1"/>
  <c r="N183" i="1" s="1"/>
  <c r="N182" i="1"/>
  <c r="S62" i="5"/>
  <c r="N165" i="3"/>
  <c r="N183" i="3" s="1"/>
  <c r="N182" i="3"/>
  <c r="P147" i="5"/>
  <c r="P149" i="5" s="1"/>
  <c r="S145" i="5"/>
  <c r="S51" i="5"/>
  <c r="S113" i="5"/>
  <c r="S40" i="5"/>
  <c r="S45" i="5"/>
  <c r="K137" i="5"/>
  <c r="J98" i="3"/>
  <c r="J164" i="3" s="1"/>
  <c r="Q170" i="6"/>
  <c r="K106" i="5"/>
  <c r="P106" i="5"/>
  <c r="P35" i="5"/>
  <c r="Q167" i="6"/>
  <c r="K153" i="6"/>
  <c r="P27" i="5"/>
  <c r="P131" i="5"/>
  <c r="P98" i="5"/>
  <c r="P99" i="5" s="1"/>
  <c r="K98" i="5"/>
  <c r="K19" i="5"/>
  <c r="K27" i="5"/>
  <c r="L167" i="6"/>
  <c r="U181" i="6"/>
  <c r="X181" i="6" s="1"/>
  <c r="P65" i="5"/>
  <c r="K131" i="5"/>
  <c r="P165" i="5"/>
  <c r="P83" i="5"/>
  <c r="Q170" i="5"/>
  <c r="P19" i="5"/>
  <c r="Q167" i="5"/>
  <c r="Q187" i="5" s="1"/>
  <c r="I182" i="3"/>
  <c r="I165" i="3"/>
  <c r="I183" i="3" s="1"/>
  <c r="G165" i="1"/>
  <c r="G183" i="1" s="1"/>
  <c r="G182" i="1"/>
  <c r="K165" i="5"/>
  <c r="K83" i="5"/>
  <c r="G182" i="3"/>
  <c r="P183" i="5"/>
  <c r="K35" i="5"/>
  <c r="K147" i="5"/>
  <c r="K149" i="5" s="1"/>
  <c r="H165" i="1"/>
  <c r="H183" i="1" s="1"/>
  <c r="H182" i="1"/>
  <c r="K153" i="5"/>
  <c r="K65" i="5"/>
  <c r="L167" i="5"/>
  <c r="E164" i="3"/>
  <c r="E165" i="3" s="1"/>
  <c r="H165" i="3"/>
  <c r="H183" i="3" s="1"/>
  <c r="F182" i="3"/>
  <c r="E165" i="1"/>
  <c r="J146" i="1"/>
  <c r="J98" i="1"/>
  <c r="J130" i="1"/>
  <c r="L198" i="6" l="1"/>
  <c r="J178" i="10"/>
  <c r="P178" i="10" s="1"/>
  <c r="P179" i="10" s="1"/>
  <c r="N12" i="6"/>
  <c r="N23" i="5"/>
  <c r="J179" i="10"/>
  <c r="E183" i="10"/>
  <c r="E184" i="10"/>
  <c r="M153" i="5"/>
  <c r="N151" i="5"/>
  <c r="N153" i="5" s="1"/>
  <c r="M114" i="5"/>
  <c r="M114" i="6" s="1"/>
  <c r="N114" i="6" s="1"/>
  <c r="P111" i="1"/>
  <c r="P107" i="1"/>
  <c r="M14" i="5"/>
  <c r="M14" i="6" s="1"/>
  <c r="N14" i="6" s="1"/>
  <c r="P28" i="1"/>
  <c r="P12" i="1"/>
  <c r="M117" i="5"/>
  <c r="M117" i="6" s="1"/>
  <c r="O115" i="10"/>
  <c r="P115" i="10" s="1"/>
  <c r="M156" i="5"/>
  <c r="M156" i="6" s="1"/>
  <c r="N156" i="6" s="1"/>
  <c r="O154" i="10"/>
  <c r="P154" i="10" s="1"/>
  <c r="M157" i="5"/>
  <c r="M157" i="6" s="1"/>
  <c r="N157" i="6" s="1"/>
  <c r="O155" i="10"/>
  <c r="P155" i="10" s="1"/>
  <c r="M116" i="5"/>
  <c r="O114" i="10"/>
  <c r="P114" i="10" s="1"/>
  <c r="P153" i="10"/>
  <c r="M30" i="5"/>
  <c r="M13" i="5"/>
  <c r="O11" i="10"/>
  <c r="P11" i="10" s="1"/>
  <c r="M16" i="5"/>
  <c r="M16" i="6" s="1"/>
  <c r="O14" i="10"/>
  <c r="P14" i="10" s="1"/>
  <c r="N12" i="5"/>
  <c r="N118" i="6"/>
  <c r="P106" i="10"/>
  <c r="P6" i="10"/>
  <c r="M159" i="5"/>
  <c r="M159" i="6" s="1"/>
  <c r="N159" i="6" s="1"/>
  <c r="O157" i="10"/>
  <c r="P157" i="10" s="1"/>
  <c r="O129" i="10"/>
  <c r="P109" i="10"/>
  <c r="P129" i="10" s="1"/>
  <c r="M33" i="5"/>
  <c r="M33" i="6" s="1"/>
  <c r="N33" i="6" s="1"/>
  <c r="O31" i="10"/>
  <c r="P31" i="10" s="1"/>
  <c r="P122" i="1"/>
  <c r="O123" i="10"/>
  <c r="P123" i="10" s="1"/>
  <c r="M29" i="5"/>
  <c r="N29" i="5" s="1"/>
  <c r="O27" i="10"/>
  <c r="M119" i="5"/>
  <c r="O117" i="10"/>
  <c r="P117" i="10" s="1"/>
  <c r="O151" i="10"/>
  <c r="P149" i="10"/>
  <c r="P151" i="10" s="1"/>
  <c r="N118" i="5"/>
  <c r="O104" i="10"/>
  <c r="P100" i="10"/>
  <c r="P104" i="10" s="1"/>
  <c r="O25" i="10"/>
  <c r="P19" i="10"/>
  <c r="P25" i="10" s="1"/>
  <c r="M113" i="5"/>
  <c r="M113" i="6" s="1"/>
  <c r="N113" i="6" s="1"/>
  <c r="O111" i="10"/>
  <c r="P111" i="10" s="1"/>
  <c r="K130" i="6"/>
  <c r="S108" i="6"/>
  <c r="S130" i="6" s="1"/>
  <c r="P130" i="6"/>
  <c r="S130" i="5"/>
  <c r="P114" i="1"/>
  <c r="N115" i="6"/>
  <c r="N31" i="6"/>
  <c r="N109" i="5"/>
  <c r="S106" i="5"/>
  <c r="N31" i="5"/>
  <c r="N115" i="5"/>
  <c r="F182" i="1"/>
  <c r="N16" i="6"/>
  <c r="E182" i="1"/>
  <c r="N23" i="6"/>
  <c r="M125" i="5"/>
  <c r="M125" i="6" s="1"/>
  <c r="N125" i="6" s="1"/>
  <c r="P159" i="1"/>
  <c r="M162" i="5"/>
  <c r="P158" i="1"/>
  <c r="M161" i="5"/>
  <c r="N160" i="5"/>
  <c r="M160" i="6"/>
  <c r="N160" i="6" s="1"/>
  <c r="S98" i="5"/>
  <c r="S99" i="5" s="1"/>
  <c r="P14" i="1"/>
  <c r="N117" i="6"/>
  <c r="S147" i="5"/>
  <c r="S149" i="5" s="1"/>
  <c r="N109" i="6"/>
  <c r="P153" i="1"/>
  <c r="P154" i="1"/>
  <c r="N117" i="5"/>
  <c r="S183" i="5"/>
  <c r="N151" i="6"/>
  <c r="N153" i="6" s="1"/>
  <c r="P11" i="1"/>
  <c r="O132" i="1"/>
  <c r="O133" i="10" s="1"/>
  <c r="M123" i="5"/>
  <c r="P120" i="1"/>
  <c r="M17" i="5"/>
  <c r="P15" i="1"/>
  <c r="M102" i="5"/>
  <c r="P100" i="1"/>
  <c r="M22" i="5"/>
  <c r="P20" i="1"/>
  <c r="M32" i="5"/>
  <c r="P30" i="1"/>
  <c r="M104" i="5"/>
  <c r="P102" i="1"/>
  <c r="M122" i="5"/>
  <c r="P119" i="1"/>
  <c r="S83" i="5"/>
  <c r="S131" i="5"/>
  <c r="M124" i="5"/>
  <c r="P121" i="1"/>
  <c r="M11" i="5"/>
  <c r="P9" i="1"/>
  <c r="M108" i="5"/>
  <c r="P106" i="1"/>
  <c r="M10" i="5"/>
  <c r="P8" i="1"/>
  <c r="M9" i="5"/>
  <c r="P7" i="1"/>
  <c r="M25" i="5"/>
  <c r="P23" i="1"/>
  <c r="M121" i="5"/>
  <c r="P118" i="1"/>
  <c r="M103" i="5"/>
  <c r="P101" i="1"/>
  <c r="M21" i="5"/>
  <c r="P19" i="1"/>
  <c r="S35" i="5"/>
  <c r="S165" i="5"/>
  <c r="S170" i="5" s="1"/>
  <c r="L182" i="6"/>
  <c r="L183" i="6" s="1"/>
  <c r="L187" i="6" s="1"/>
  <c r="L183" i="5"/>
  <c r="L187" i="5" s="1"/>
  <c r="M8" i="5"/>
  <c r="P6" i="1"/>
  <c r="M15" i="5"/>
  <c r="P13" i="1"/>
  <c r="M155" i="5"/>
  <c r="P152" i="1"/>
  <c r="M120" i="5"/>
  <c r="P117" i="1"/>
  <c r="O83" i="1"/>
  <c r="O83" i="10" s="1"/>
  <c r="P83" i="10" s="1"/>
  <c r="O73" i="1"/>
  <c r="O73" i="10" s="1"/>
  <c r="P73" i="10" s="1"/>
  <c r="O70" i="1"/>
  <c r="O70" i="10" s="1"/>
  <c r="P70" i="10" s="1"/>
  <c r="O36" i="1"/>
  <c r="O36" i="10" s="1"/>
  <c r="O65" i="1"/>
  <c r="O65" i="10" s="1"/>
  <c r="O46" i="1"/>
  <c r="O46" i="10" s="1"/>
  <c r="P46" i="10" s="1"/>
  <c r="O67" i="1"/>
  <c r="O67" i="10" s="1"/>
  <c r="P67" i="10" s="1"/>
  <c r="O58" i="1"/>
  <c r="O58" i="10" s="1"/>
  <c r="P58" i="10" s="1"/>
  <c r="O39" i="1"/>
  <c r="O39" i="10" s="1"/>
  <c r="P39" i="10" s="1"/>
  <c r="O55" i="1"/>
  <c r="O55" i="10" s="1"/>
  <c r="P55" i="10" s="1"/>
  <c r="O95" i="1"/>
  <c r="O95" i="10" s="1"/>
  <c r="P95" i="10" s="1"/>
  <c r="O90" i="1"/>
  <c r="O90" i="10" s="1"/>
  <c r="P90" i="10" s="1"/>
  <c r="O41" i="1"/>
  <c r="O41" i="10" s="1"/>
  <c r="P41" i="10" s="1"/>
  <c r="O44" i="1"/>
  <c r="O44" i="10" s="1"/>
  <c r="P44" i="10" s="1"/>
  <c r="O87" i="1"/>
  <c r="O87" i="10" s="1"/>
  <c r="P87" i="10" s="1"/>
  <c r="O84" i="1"/>
  <c r="O84" i="10" s="1"/>
  <c r="P84" i="10" s="1"/>
  <c r="O38" i="1"/>
  <c r="O38" i="10" s="1"/>
  <c r="P38" i="10" s="1"/>
  <c r="O60" i="1"/>
  <c r="O60" i="10" s="1"/>
  <c r="P60" i="10" s="1"/>
  <c r="O77" i="1"/>
  <c r="O77" i="10" s="1"/>
  <c r="P77" i="10" s="1"/>
  <c r="O72" i="1"/>
  <c r="O72" i="10" s="1"/>
  <c r="P72" i="10" s="1"/>
  <c r="O94" i="1"/>
  <c r="O94" i="10" s="1"/>
  <c r="O75" i="1"/>
  <c r="O75" i="10" s="1"/>
  <c r="P75" i="10" s="1"/>
  <c r="O45" i="1"/>
  <c r="O45" i="10" s="1"/>
  <c r="P45" i="10" s="1"/>
  <c r="O66" i="1"/>
  <c r="O66" i="10" s="1"/>
  <c r="P66" i="10" s="1"/>
  <c r="O92" i="1"/>
  <c r="O92" i="10" s="1"/>
  <c r="P92" i="10" s="1"/>
  <c r="O86" i="1"/>
  <c r="O86" i="10" s="1"/>
  <c r="P86" i="10" s="1"/>
  <c r="O59" i="1"/>
  <c r="O59" i="10" s="1"/>
  <c r="P59" i="10" s="1"/>
  <c r="O76" i="1"/>
  <c r="O76" i="10" s="1"/>
  <c r="P76" i="10" s="1"/>
  <c r="O93" i="1"/>
  <c r="O93" i="10" s="1"/>
  <c r="P93" i="10" s="1"/>
  <c r="O54" i="1"/>
  <c r="O54" i="10" s="1"/>
  <c r="P54" i="10" s="1"/>
  <c r="O74" i="1"/>
  <c r="O74" i="10" s="1"/>
  <c r="P74" i="10" s="1"/>
  <c r="O49" i="1"/>
  <c r="O49" i="10" s="1"/>
  <c r="P49" i="10" s="1"/>
  <c r="O47" i="1"/>
  <c r="O47" i="10" s="1"/>
  <c r="P47" i="10" s="1"/>
  <c r="O42" i="1"/>
  <c r="O42" i="10" s="1"/>
  <c r="P42" i="10" s="1"/>
  <c r="O91" i="1"/>
  <c r="O91" i="10" s="1"/>
  <c r="P91" i="10" s="1"/>
  <c r="O88" i="1"/>
  <c r="O88" i="10" s="1"/>
  <c r="P88" i="10" s="1"/>
  <c r="O71" i="1"/>
  <c r="O71" i="10" s="1"/>
  <c r="P71" i="10" s="1"/>
  <c r="O79" i="1"/>
  <c r="O79" i="10" s="1"/>
  <c r="P79" i="10" s="1"/>
  <c r="O48" i="1"/>
  <c r="O48" i="10" s="1"/>
  <c r="P48" i="10" s="1"/>
  <c r="O78" i="1"/>
  <c r="O78" i="10" s="1"/>
  <c r="P78" i="10" s="1"/>
  <c r="O50" i="1"/>
  <c r="O50" i="10" s="1"/>
  <c r="P50" i="10" s="1"/>
  <c r="O53" i="1"/>
  <c r="O53" i="10" s="1"/>
  <c r="P53" i="10" s="1"/>
  <c r="O68" i="1"/>
  <c r="O68" i="10" s="1"/>
  <c r="P68" i="10" s="1"/>
  <c r="O61" i="1"/>
  <c r="O61" i="10" s="1"/>
  <c r="P61" i="10" s="1"/>
  <c r="O43" i="1"/>
  <c r="O43" i="10" s="1"/>
  <c r="P43" i="10" s="1"/>
  <c r="O69" i="1"/>
  <c r="O69" i="10" s="1"/>
  <c r="P69" i="10" s="1"/>
  <c r="O89" i="1"/>
  <c r="O89" i="10" s="1"/>
  <c r="P89" i="10" s="1"/>
  <c r="O56" i="1"/>
  <c r="O56" i="10" s="1"/>
  <c r="P56" i="10" s="1"/>
  <c r="O85" i="1"/>
  <c r="O85" i="10" s="1"/>
  <c r="P85" i="10" s="1"/>
  <c r="O37" i="1"/>
  <c r="O37" i="10" s="1"/>
  <c r="P37" i="10" s="1"/>
  <c r="O40" i="1"/>
  <c r="O40" i="10" s="1"/>
  <c r="P40" i="10" s="1"/>
  <c r="O57" i="1"/>
  <c r="O57" i="10" s="1"/>
  <c r="P57" i="10" s="1"/>
  <c r="P137" i="6"/>
  <c r="P98" i="3"/>
  <c r="P164" i="3" s="1"/>
  <c r="P177" i="1"/>
  <c r="P178" i="1" s="1"/>
  <c r="K182" i="5"/>
  <c r="M158" i="5"/>
  <c r="P155" i="1"/>
  <c r="P156" i="1"/>
  <c r="M111" i="5"/>
  <c r="P108" i="1"/>
  <c r="M24" i="5"/>
  <c r="P22" i="1"/>
  <c r="M112" i="5"/>
  <c r="P109" i="1"/>
  <c r="I165" i="1"/>
  <c r="I183" i="1" s="1"/>
  <c r="P153" i="6"/>
  <c r="S65" i="5"/>
  <c r="S19" i="5"/>
  <c r="S65" i="6"/>
  <c r="S19" i="6"/>
  <c r="S131" i="6"/>
  <c r="S83" i="6"/>
  <c r="S165" i="6"/>
  <c r="S170" i="6" s="1"/>
  <c r="S183" i="6"/>
  <c r="S35" i="6"/>
  <c r="S106" i="6"/>
  <c r="S195" i="6"/>
  <c r="S149" i="6"/>
  <c r="S98" i="6"/>
  <c r="S99" i="6" s="1"/>
  <c r="P35" i="6"/>
  <c r="P133" i="5"/>
  <c r="E182" i="3"/>
  <c r="K133" i="5"/>
  <c r="P183" i="6"/>
  <c r="K65" i="6"/>
  <c r="P83" i="6"/>
  <c r="K147" i="6"/>
  <c r="K149" i="6" s="1"/>
  <c r="K83" i="6"/>
  <c r="P106" i="6"/>
  <c r="K35" i="6"/>
  <c r="P19" i="6"/>
  <c r="P100" i="5"/>
  <c r="P170" i="5"/>
  <c r="P65" i="6"/>
  <c r="K27" i="6"/>
  <c r="K106" i="6"/>
  <c r="P131" i="6"/>
  <c r="P27" i="6"/>
  <c r="Q168" i="6"/>
  <c r="Q188" i="6" s="1"/>
  <c r="Q187" i="6"/>
  <c r="P147" i="6"/>
  <c r="P149" i="6" s="1"/>
  <c r="L168" i="6"/>
  <c r="K19" i="6"/>
  <c r="P98" i="6"/>
  <c r="P99" i="6" s="1"/>
  <c r="Q201" i="6"/>
  <c r="K137" i="6"/>
  <c r="K131" i="6"/>
  <c r="P165" i="6"/>
  <c r="K98" i="6"/>
  <c r="K99" i="6" s="1"/>
  <c r="K165" i="6"/>
  <c r="Q168" i="5"/>
  <c r="Q188" i="5" s="1"/>
  <c r="K170" i="5"/>
  <c r="E183" i="1"/>
  <c r="L168" i="5"/>
  <c r="J182" i="3"/>
  <c r="E183" i="3"/>
  <c r="J165" i="3"/>
  <c r="J164" i="1"/>
  <c r="P196" i="6" l="1"/>
  <c r="P195" i="6"/>
  <c r="P198" i="6" s="1"/>
  <c r="S193" i="6"/>
  <c r="K193" i="6"/>
  <c r="K196" i="6"/>
  <c r="K195" i="6"/>
  <c r="P193" i="6"/>
  <c r="N33" i="5"/>
  <c r="N159" i="5"/>
  <c r="N114" i="5"/>
  <c r="P33" i="1"/>
  <c r="M29" i="6"/>
  <c r="N29" i="6" s="1"/>
  <c r="N14" i="5"/>
  <c r="O17" i="10"/>
  <c r="N113" i="5"/>
  <c r="M130" i="5"/>
  <c r="N156" i="5"/>
  <c r="P163" i="10"/>
  <c r="M119" i="6"/>
  <c r="N119" i="6" s="1"/>
  <c r="N119" i="5"/>
  <c r="O135" i="10"/>
  <c r="N16" i="5"/>
  <c r="O33" i="10"/>
  <c r="P27" i="10"/>
  <c r="P33" i="10" s="1"/>
  <c r="P128" i="10"/>
  <c r="P131" i="10" s="1"/>
  <c r="O163" i="10"/>
  <c r="O96" i="10"/>
  <c r="O97" i="10" s="1"/>
  <c r="P94" i="10"/>
  <c r="P96" i="10" s="1"/>
  <c r="O81" i="10"/>
  <c r="P65" i="10"/>
  <c r="P81" i="10" s="1"/>
  <c r="O128" i="10"/>
  <c r="O131" i="10" s="1"/>
  <c r="M13" i="6"/>
  <c r="N13" i="6" s="1"/>
  <c r="N13" i="5"/>
  <c r="O63" i="10"/>
  <c r="P36" i="10"/>
  <c r="P63" i="10" s="1"/>
  <c r="P127" i="1"/>
  <c r="N157" i="5"/>
  <c r="O157" i="5" s="1"/>
  <c r="P17" i="10"/>
  <c r="M30" i="6"/>
  <c r="N30" i="6" s="1"/>
  <c r="N30" i="5"/>
  <c r="M116" i="6"/>
  <c r="N116" i="6" s="1"/>
  <c r="N116" i="5"/>
  <c r="S133" i="5"/>
  <c r="N125" i="5"/>
  <c r="N161" i="5"/>
  <c r="M161" i="6"/>
  <c r="N161" i="6" s="1"/>
  <c r="J165" i="1"/>
  <c r="J183" i="1" s="1"/>
  <c r="N162" i="5"/>
  <c r="M162" i="6"/>
  <c r="N162" i="6" s="1"/>
  <c r="S100" i="5"/>
  <c r="S167" i="5" s="1"/>
  <c r="S187" i="5" s="1"/>
  <c r="L188" i="6"/>
  <c r="L188" i="5"/>
  <c r="P182" i="3"/>
  <c r="L201" i="6"/>
  <c r="P162" i="1"/>
  <c r="M131" i="5"/>
  <c r="M111" i="6"/>
  <c r="N111" i="5"/>
  <c r="M158" i="6"/>
  <c r="N158" i="6" s="1"/>
  <c r="N158" i="5"/>
  <c r="M59" i="5"/>
  <c r="P57" i="1"/>
  <c r="M58" i="5"/>
  <c r="P56" i="1"/>
  <c r="M63" i="5"/>
  <c r="P61" i="1"/>
  <c r="M80" i="5"/>
  <c r="P78" i="1"/>
  <c r="M90" i="5"/>
  <c r="P88" i="1"/>
  <c r="M51" i="5"/>
  <c r="P49" i="1"/>
  <c r="M78" i="5"/>
  <c r="P76" i="1"/>
  <c r="M68" i="5"/>
  <c r="P66" i="1"/>
  <c r="M74" i="5"/>
  <c r="P72" i="1"/>
  <c r="M86" i="5"/>
  <c r="P84" i="1"/>
  <c r="M92" i="5"/>
  <c r="P90" i="1"/>
  <c r="M60" i="5"/>
  <c r="P58" i="1"/>
  <c r="M38" i="5"/>
  <c r="O63" i="1"/>
  <c r="P25" i="1"/>
  <c r="M10" i="6"/>
  <c r="N10" i="6" s="1"/>
  <c r="N10" i="5"/>
  <c r="M11" i="6"/>
  <c r="N11" i="6" s="1"/>
  <c r="N11" i="5"/>
  <c r="M104" i="6"/>
  <c r="N104" i="6" s="1"/>
  <c r="N104" i="5"/>
  <c r="M22" i="6"/>
  <c r="N22" i="6" s="1"/>
  <c r="N22" i="5"/>
  <c r="M106" i="5"/>
  <c r="M102" i="6"/>
  <c r="N102" i="5"/>
  <c r="M123" i="6"/>
  <c r="N123" i="6" s="1"/>
  <c r="N123" i="5"/>
  <c r="M24" i="6"/>
  <c r="N24" i="6" s="1"/>
  <c r="N24" i="5"/>
  <c r="K183" i="5"/>
  <c r="N182" i="5"/>
  <c r="N183" i="5" s="1"/>
  <c r="K182" i="6"/>
  <c r="M42" i="5"/>
  <c r="P40" i="1"/>
  <c r="M91" i="5"/>
  <c r="P89" i="1"/>
  <c r="M70" i="5"/>
  <c r="P68" i="1"/>
  <c r="M50" i="5"/>
  <c r="P48" i="1"/>
  <c r="M93" i="5"/>
  <c r="P91" i="1"/>
  <c r="M76" i="5"/>
  <c r="P74" i="1"/>
  <c r="M61" i="5"/>
  <c r="P59" i="1"/>
  <c r="M47" i="5"/>
  <c r="P45" i="1"/>
  <c r="M79" i="5"/>
  <c r="P77" i="1"/>
  <c r="M89" i="5"/>
  <c r="P87" i="1"/>
  <c r="M97" i="5"/>
  <c r="P95" i="1"/>
  <c r="M69" i="5"/>
  <c r="P67" i="1"/>
  <c r="M72" i="5"/>
  <c r="P70" i="1"/>
  <c r="M120" i="6"/>
  <c r="N120" i="6" s="1"/>
  <c r="N120" i="5"/>
  <c r="M15" i="6"/>
  <c r="N15" i="6" s="1"/>
  <c r="N15" i="5"/>
  <c r="M27" i="5"/>
  <c r="M21" i="6"/>
  <c r="N21" i="5"/>
  <c r="M121" i="6"/>
  <c r="N121" i="6" s="1"/>
  <c r="N121" i="5"/>
  <c r="M135" i="5"/>
  <c r="P132" i="1"/>
  <c r="P134" i="1" s="1"/>
  <c r="M39" i="5"/>
  <c r="P37" i="1"/>
  <c r="M71" i="5"/>
  <c r="P69" i="1"/>
  <c r="M55" i="5"/>
  <c r="P53" i="1"/>
  <c r="M81" i="5"/>
  <c r="P79" i="1"/>
  <c r="M44" i="5"/>
  <c r="P42" i="1"/>
  <c r="M56" i="5"/>
  <c r="P54" i="1"/>
  <c r="M88" i="5"/>
  <c r="P86" i="1"/>
  <c r="M77" i="5"/>
  <c r="P75" i="1"/>
  <c r="M62" i="5"/>
  <c r="P60" i="1"/>
  <c r="M46" i="5"/>
  <c r="P44" i="1"/>
  <c r="M57" i="5"/>
  <c r="P55" i="1"/>
  <c r="M48" i="5"/>
  <c r="P46" i="1"/>
  <c r="M75" i="5"/>
  <c r="P73" i="1"/>
  <c r="P17" i="1"/>
  <c r="M9" i="6"/>
  <c r="N9" i="6" s="1"/>
  <c r="N9" i="5"/>
  <c r="M108" i="6"/>
  <c r="N108" i="5"/>
  <c r="M124" i="6"/>
  <c r="N124" i="6" s="1"/>
  <c r="N124" i="5"/>
  <c r="M122" i="6"/>
  <c r="N122" i="6" s="1"/>
  <c r="N122" i="5"/>
  <c r="M32" i="6"/>
  <c r="N32" i="6" s="1"/>
  <c r="N32" i="5"/>
  <c r="M35" i="5"/>
  <c r="M17" i="6"/>
  <c r="N17" i="6" s="1"/>
  <c r="N17" i="5"/>
  <c r="O141" i="1"/>
  <c r="O142" i="10" s="1"/>
  <c r="P142" i="10" s="1"/>
  <c r="O138" i="1"/>
  <c r="O139" i="10" s="1"/>
  <c r="P139" i="10" s="1"/>
  <c r="O142" i="1"/>
  <c r="O143" i="10" s="1"/>
  <c r="P143" i="10" s="1"/>
  <c r="O140" i="1"/>
  <c r="O141" i="10" s="1"/>
  <c r="P141" i="10" s="1"/>
  <c r="O136" i="1"/>
  <c r="O137" i="10" s="1"/>
  <c r="P137" i="10" s="1"/>
  <c r="O139" i="1"/>
  <c r="O140" i="10" s="1"/>
  <c r="P140" i="10" s="1"/>
  <c r="O137" i="1"/>
  <c r="O138" i="10" s="1"/>
  <c r="P138" i="10" s="1"/>
  <c r="O143" i="1"/>
  <c r="O144" i="10" s="1"/>
  <c r="O164" i="1"/>
  <c r="P165" i="3"/>
  <c r="P183" i="3" s="1"/>
  <c r="M112" i="6"/>
  <c r="N112" i="6" s="1"/>
  <c r="N112" i="5"/>
  <c r="P128" i="1"/>
  <c r="M87" i="5"/>
  <c r="P85" i="1"/>
  <c r="M45" i="5"/>
  <c r="P43" i="1"/>
  <c r="M52" i="5"/>
  <c r="P50" i="1"/>
  <c r="M73" i="5"/>
  <c r="P71" i="1"/>
  <c r="M49" i="5"/>
  <c r="P47" i="1"/>
  <c r="M95" i="5"/>
  <c r="P93" i="1"/>
  <c r="M94" i="5"/>
  <c r="P92" i="1"/>
  <c r="M96" i="5"/>
  <c r="O96" i="1"/>
  <c r="P94" i="1"/>
  <c r="M40" i="5"/>
  <c r="P38" i="1"/>
  <c r="M43" i="5"/>
  <c r="P41" i="1"/>
  <c r="M41" i="5"/>
  <c r="P39" i="1"/>
  <c r="M67" i="5"/>
  <c r="O81" i="1"/>
  <c r="P65" i="1"/>
  <c r="M85" i="5"/>
  <c r="O97" i="1"/>
  <c r="P83" i="1"/>
  <c r="M165" i="5"/>
  <c r="M155" i="6"/>
  <c r="N155" i="5"/>
  <c r="M19" i="5"/>
  <c r="M8" i="6"/>
  <c r="N8" i="5"/>
  <c r="M103" i="6"/>
  <c r="N103" i="6" s="1"/>
  <c r="N103" i="5"/>
  <c r="M25" i="6"/>
  <c r="N25" i="6" s="1"/>
  <c r="N25" i="5"/>
  <c r="P104" i="1"/>
  <c r="S196" i="6"/>
  <c r="S100" i="6"/>
  <c r="S192" i="6" s="1"/>
  <c r="P167" i="5"/>
  <c r="P168" i="5" s="1"/>
  <c r="S133" i="6"/>
  <c r="J182" i="1"/>
  <c r="P133" i="6"/>
  <c r="K100" i="6"/>
  <c r="K192" i="6" s="1"/>
  <c r="P170" i="6"/>
  <c r="K170" i="6"/>
  <c r="P100" i="6"/>
  <c r="P192" i="6" s="1"/>
  <c r="P199" i="6" s="1"/>
  <c r="K133" i="6"/>
  <c r="J183" i="3"/>
  <c r="M131" i="6" l="1"/>
  <c r="M130" i="6"/>
  <c r="K199" i="6"/>
  <c r="K198" i="6"/>
  <c r="N35" i="6"/>
  <c r="P130" i="1"/>
  <c r="N35" i="5"/>
  <c r="O156" i="5"/>
  <c r="P97" i="10"/>
  <c r="P98" i="10" s="1"/>
  <c r="O98" i="10"/>
  <c r="O145" i="10"/>
  <c r="O147" i="10" s="1"/>
  <c r="P144" i="10"/>
  <c r="P145" i="10" s="1"/>
  <c r="N130" i="5"/>
  <c r="S198" i="6"/>
  <c r="P187" i="5"/>
  <c r="M133" i="5"/>
  <c r="S199" i="6"/>
  <c r="S201" i="6" s="1"/>
  <c r="S204" i="6" s="1"/>
  <c r="N106" i="5"/>
  <c r="M170" i="5"/>
  <c r="S167" i="6"/>
  <c r="S187" i="6" s="1"/>
  <c r="O155" i="5"/>
  <c r="N165" i="5"/>
  <c r="M83" i="5"/>
  <c r="M67" i="6"/>
  <c r="N67" i="5"/>
  <c r="M43" i="6"/>
  <c r="N43" i="6" s="1"/>
  <c r="N43" i="5"/>
  <c r="O165" i="1"/>
  <c r="O183" i="1" s="1"/>
  <c r="O182" i="1"/>
  <c r="M139" i="5"/>
  <c r="P136" i="1"/>
  <c r="M144" i="5"/>
  <c r="P141" i="1"/>
  <c r="M27" i="6"/>
  <c r="N21" i="6"/>
  <c r="N27" i="6" s="1"/>
  <c r="N182" i="6"/>
  <c r="N183" i="6" s="1"/>
  <c r="K183" i="6"/>
  <c r="M106" i="6"/>
  <c r="N102" i="6"/>
  <c r="N106" i="6" s="1"/>
  <c r="M65" i="5"/>
  <c r="M38" i="6"/>
  <c r="N38" i="5"/>
  <c r="M92" i="6"/>
  <c r="N92" i="6" s="1"/>
  <c r="N92" i="5"/>
  <c r="M74" i="6"/>
  <c r="N74" i="6" s="1"/>
  <c r="N74" i="5"/>
  <c r="M78" i="6"/>
  <c r="N78" i="6" s="1"/>
  <c r="N78" i="5"/>
  <c r="M90" i="6"/>
  <c r="N90" i="6" s="1"/>
  <c r="N90" i="5"/>
  <c r="M63" i="6"/>
  <c r="N63" i="6" s="1"/>
  <c r="N63" i="5"/>
  <c r="M59" i="6"/>
  <c r="N59" i="6" s="1"/>
  <c r="N59" i="5"/>
  <c r="N111" i="6"/>
  <c r="N131" i="6" s="1"/>
  <c r="S168" i="5"/>
  <c r="S188" i="5" s="1"/>
  <c r="S190" i="5" s="1"/>
  <c r="N19" i="5"/>
  <c r="M165" i="6"/>
  <c r="N155" i="6"/>
  <c r="N165" i="6" s="1"/>
  <c r="M85" i="6"/>
  <c r="N85" i="5"/>
  <c r="M98" i="5"/>
  <c r="M99" i="5" s="1"/>
  <c r="M96" i="6"/>
  <c r="N96" i="5"/>
  <c r="M95" i="6"/>
  <c r="N95" i="6" s="1"/>
  <c r="N95" i="5"/>
  <c r="M73" i="6"/>
  <c r="N73" i="6" s="1"/>
  <c r="N73" i="5"/>
  <c r="M45" i="6"/>
  <c r="N45" i="6" s="1"/>
  <c r="N45" i="5"/>
  <c r="M146" i="5"/>
  <c r="O144" i="1"/>
  <c r="P143" i="1"/>
  <c r="M143" i="5"/>
  <c r="P140" i="1"/>
  <c r="M75" i="6"/>
  <c r="N75" i="6" s="1"/>
  <c r="N75" i="5"/>
  <c r="M57" i="6"/>
  <c r="N57" i="6" s="1"/>
  <c r="N57" i="5"/>
  <c r="M62" i="6"/>
  <c r="N62" i="6" s="1"/>
  <c r="N62" i="5"/>
  <c r="M88" i="6"/>
  <c r="N88" i="6" s="1"/>
  <c r="N88" i="5"/>
  <c r="M44" i="6"/>
  <c r="N44" i="6" s="1"/>
  <c r="N44" i="5"/>
  <c r="M55" i="6"/>
  <c r="N55" i="6" s="1"/>
  <c r="N55" i="5"/>
  <c r="M39" i="6"/>
  <c r="N39" i="6" s="1"/>
  <c r="N39" i="5"/>
  <c r="M69" i="6"/>
  <c r="N69" i="6" s="1"/>
  <c r="N69" i="5"/>
  <c r="M89" i="6"/>
  <c r="N89" i="6" s="1"/>
  <c r="N89" i="5"/>
  <c r="M47" i="6"/>
  <c r="N47" i="6" s="1"/>
  <c r="N47" i="5"/>
  <c r="M76" i="6"/>
  <c r="N76" i="6" s="1"/>
  <c r="N76" i="5"/>
  <c r="M50" i="6"/>
  <c r="N50" i="6" s="1"/>
  <c r="N50" i="5"/>
  <c r="M91" i="6"/>
  <c r="N91" i="6" s="1"/>
  <c r="N91" i="5"/>
  <c r="M19" i="6"/>
  <c r="N8" i="6"/>
  <c r="N19" i="6" s="1"/>
  <c r="P81" i="1"/>
  <c r="M41" i="6"/>
  <c r="N41" i="6" s="1"/>
  <c r="N41" i="5"/>
  <c r="M40" i="6"/>
  <c r="N40" i="6" s="1"/>
  <c r="N40" i="5"/>
  <c r="M140" i="5"/>
  <c r="P137" i="1"/>
  <c r="M145" i="5"/>
  <c r="P142" i="1"/>
  <c r="M137" i="5"/>
  <c r="M135" i="6"/>
  <c r="N135" i="5"/>
  <c r="N137" i="5" s="1"/>
  <c r="M60" i="6"/>
  <c r="N60" i="6" s="1"/>
  <c r="N60" i="5"/>
  <c r="M86" i="6"/>
  <c r="N86" i="6" s="1"/>
  <c r="N86" i="5"/>
  <c r="M68" i="6"/>
  <c r="N68" i="6" s="1"/>
  <c r="N68" i="5"/>
  <c r="M51" i="6"/>
  <c r="N51" i="6" s="1"/>
  <c r="N51" i="5"/>
  <c r="M80" i="6"/>
  <c r="N80" i="6" s="1"/>
  <c r="N80" i="5"/>
  <c r="M58" i="6"/>
  <c r="N58" i="6" s="1"/>
  <c r="N58" i="5"/>
  <c r="P96" i="1"/>
  <c r="P97" i="1" s="1"/>
  <c r="M94" i="6"/>
  <c r="N94" i="6" s="1"/>
  <c r="N94" i="5"/>
  <c r="M49" i="6"/>
  <c r="N49" i="6" s="1"/>
  <c r="N49" i="5"/>
  <c r="M52" i="6"/>
  <c r="N52" i="6" s="1"/>
  <c r="N52" i="5"/>
  <c r="M87" i="6"/>
  <c r="N87" i="6" s="1"/>
  <c r="N87" i="5"/>
  <c r="M142" i="5"/>
  <c r="P139" i="1"/>
  <c r="M141" i="5"/>
  <c r="P138" i="1"/>
  <c r="N108" i="6"/>
  <c r="M48" i="6"/>
  <c r="N48" i="6" s="1"/>
  <c r="N48" i="5"/>
  <c r="M46" i="6"/>
  <c r="N46" i="6" s="1"/>
  <c r="N46" i="5"/>
  <c r="M77" i="6"/>
  <c r="N77" i="6" s="1"/>
  <c r="N77" i="5"/>
  <c r="M56" i="6"/>
  <c r="N56" i="6" s="1"/>
  <c r="N56" i="5"/>
  <c r="M81" i="6"/>
  <c r="N81" i="6" s="1"/>
  <c r="N81" i="5"/>
  <c r="M71" i="6"/>
  <c r="N71" i="6" s="1"/>
  <c r="N71" i="5"/>
  <c r="M35" i="6"/>
  <c r="N27" i="5"/>
  <c r="M72" i="6"/>
  <c r="N72" i="6" s="1"/>
  <c r="N72" i="5"/>
  <c r="M97" i="6"/>
  <c r="N97" i="6" s="1"/>
  <c r="N97" i="5"/>
  <c r="M79" i="6"/>
  <c r="N79" i="6" s="1"/>
  <c r="N79" i="5"/>
  <c r="M61" i="6"/>
  <c r="N61" i="6" s="1"/>
  <c r="N61" i="5"/>
  <c r="M93" i="6"/>
  <c r="N93" i="6" s="1"/>
  <c r="N93" i="5"/>
  <c r="M70" i="6"/>
  <c r="N70" i="6" s="1"/>
  <c r="N70" i="5"/>
  <c r="M42" i="6"/>
  <c r="N42" i="6" s="1"/>
  <c r="N42" i="5"/>
  <c r="N131" i="5"/>
  <c r="K167" i="6"/>
  <c r="K168" i="6" s="1"/>
  <c r="P201" i="6"/>
  <c r="P167" i="6"/>
  <c r="P188" i="5"/>
  <c r="M196" i="6" l="1"/>
  <c r="M195" i="6"/>
  <c r="K188" i="6"/>
  <c r="K201" i="6"/>
  <c r="M133" i="6"/>
  <c r="O165" i="10"/>
  <c r="O183" i="10" s="1"/>
  <c r="N170" i="5"/>
  <c r="P147" i="10"/>
  <c r="N130" i="6"/>
  <c r="N133" i="6" s="1"/>
  <c r="M100" i="5"/>
  <c r="S168" i="6"/>
  <c r="S188" i="6" s="1"/>
  <c r="S190" i="6" s="1"/>
  <c r="N133" i="5"/>
  <c r="P144" i="1"/>
  <c r="P146" i="1" s="1"/>
  <c r="M140" i="6"/>
  <c r="N140" i="6" s="1"/>
  <c r="N140" i="5"/>
  <c r="N65" i="5"/>
  <c r="M170" i="6"/>
  <c r="M139" i="6"/>
  <c r="N139" i="6" s="1"/>
  <c r="N139" i="5"/>
  <c r="M141" i="6"/>
  <c r="N141" i="6" s="1"/>
  <c r="N141" i="5"/>
  <c r="N98" i="5"/>
  <c r="N99" i="5" s="1"/>
  <c r="N85" i="6"/>
  <c r="M65" i="6"/>
  <c r="N38" i="6"/>
  <c r="N65" i="6" s="1"/>
  <c r="N83" i="5"/>
  <c r="M137" i="6"/>
  <c r="N135" i="6"/>
  <c r="N137" i="6" s="1"/>
  <c r="M145" i="6"/>
  <c r="N145" i="6" s="1"/>
  <c r="N145" i="5"/>
  <c r="M147" i="5"/>
  <c r="M149" i="5" s="1"/>
  <c r="M146" i="6"/>
  <c r="N146" i="5"/>
  <c r="M98" i="6"/>
  <c r="M99" i="6" s="1"/>
  <c r="N96" i="6"/>
  <c r="N98" i="6" s="1"/>
  <c r="M144" i="6"/>
  <c r="N144" i="6" s="1"/>
  <c r="N144" i="5"/>
  <c r="M83" i="6"/>
  <c r="N67" i="6"/>
  <c r="N83" i="6" s="1"/>
  <c r="M142" i="6"/>
  <c r="N142" i="6" s="1"/>
  <c r="N142" i="5"/>
  <c r="M143" i="6"/>
  <c r="N143" i="6" s="1"/>
  <c r="N143" i="5"/>
  <c r="N196" i="6"/>
  <c r="N195" i="6"/>
  <c r="N170" i="6"/>
  <c r="K187" i="6"/>
  <c r="P168" i="6"/>
  <c r="P188" i="6" s="1"/>
  <c r="P187" i="6"/>
  <c r="O166" i="10" l="1"/>
  <c r="O184" i="10" s="1"/>
  <c r="M167" i="5"/>
  <c r="M168" i="5" s="1"/>
  <c r="M188" i="5" s="1"/>
  <c r="N147" i="5"/>
  <c r="N149" i="5" s="1"/>
  <c r="M147" i="6"/>
  <c r="M149" i="6" s="1"/>
  <c r="M193" i="6" s="1"/>
  <c r="N146" i="6"/>
  <c r="N147" i="6" s="1"/>
  <c r="N149" i="6" s="1"/>
  <c r="N193" i="6" s="1"/>
  <c r="N100" i="5"/>
  <c r="N99" i="6"/>
  <c r="N100" i="6" s="1"/>
  <c r="N192" i="6" s="1"/>
  <c r="M100" i="6"/>
  <c r="M192" i="6" s="1"/>
  <c r="K99" i="5"/>
  <c r="K100" i="5" s="1"/>
  <c r="K167" i="5" s="1"/>
  <c r="K168" i="5" s="1"/>
  <c r="M199" i="6" l="1"/>
  <c r="M198" i="6"/>
  <c r="M187" i="5"/>
  <c r="N167" i="5"/>
  <c r="N168" i="5" s="1"/>
  <c r="N188" i="5" s="1"/>
  <c r="N167" i="6"/>
  <c r="N199" i="6"/>
  <c r="N201" i="6" s="1"/>
  <c r="N204" i="6" s="1"/>
  <c r="M167" i="6"/>
  <c r="K187" i="5"/>
  <c r="N187" i="5" l="1"/>
  <c r="N198" i="6"/>
  <c r="M168" i="6"/>
  <c r="M188" i="6" s="1"/>
  <c r="M187" i="6"/>
  <c r="N168" i="6"/>
  <c r="N188" i="6" s="1"/>
  <c r="N187" i="6"/>
  <c r="M201" i="6"/>
  <c r="K188" i="5"/>
  <c r="P36" i="1" l="1"/>
  <c r="P63" i="1" s="1"/>
  <c r="P98" i="1" s="1"/>
  <c r="P164" i="1" s="1"/>
  <c r="P182" i="1" l="1"/>
  <c r="P165" i="1"/>
  <c r="P183" i="1" s="1"/>
  <c r="N190" i="6" l="1"/>
  <c r="N190" i="5"/>
  <c r="G171" i="8" l="1"/>
  <c r="F171" i="8"/>
  <c r="H171" i="8"/>
  <c r="E171" i="8"/>
  <c r="I171" i="8"/>
  <c r="J171" i="8" l="1"/>
  <c r="J171" i="4"/>
  <c r="U175" i="5" l="1"/>
  <c r="U175" i="6" l="1"/>
  <c r="O171" i="8" l="1"/>
  <c r="P171" i="8" l="1"/>
  <c r="W175" i="5"/>
  <c r="P171" i="4"/>
  <c r="W175" i="6" l="1"/>
  <c r="X175" i="5"/>
  <c r="X175" i="6" l="1"/>
  <c r="G174" i="8" l="1"/>
  <c r="F172" i="8"/>
  <c r="I173" i="8"/>
  <c r="H174" i="8"/>
  <c r="H173" i="8"/>
  <c r="G172" i="8"/>
  <c r="F173" i="8"/>
  <c r="I174" i="8"/>
  <c r="I172" i="8"/>
  <c r="H172" i="8"/>
  <c r="G173" i="8"/>
  <c r="F174" i="8"/>
  <c r="E174" i="8" l="1"/>
  <c r="J174" i="8" s="1"/>
  <c r="J174" i="4"/>
  <c r="E172" i="8"/>
  <c r="J172" i="8" s="1"/>
  <c r="J172" i="4"/>
  <c r="E175" i="8"/>
  <c r="E173" i="8"/>
  <c r="J173" i="8" s="1"/>
  <c r="J173" i="4"/>
  <c r="U178" i="5" l="1"/>
  <c r="U177" i="5"/>
  <c r="U176" i="5"/>
  <c r="U177" i="6" l="1"/>
  <c r="U176" i="6"/>
  <c r="U178" i="6"/>
  <c r="H175" i="8" l="1"/>
  <c r="H176" i="8"/>
  <c r="I175" i="8"/>
  <c r="G183" i="5"/>
  <c r="F176" i="8"/>
  <c r="I176" i="8"/>
  <c r="G175" i="8"/>
  <c r="G176" i="8"/>
  <c r="G183" i="6" l="1"/>
  <c r="H183" i="5"/>
  <c r="J183" i="5"/>
  <c r="I183" i="5"/>
  <c r="H183" i="6"/>
  <c r="F175" i="8"/>
  <c r="J175" i="8" s="1"/>
  <c r="J175" i="4"/>
  <c r="I183" i="6"/>
  <c r="J183" i="6"/>
  <c r="U179" i="5" l="1"/>
  <c r="U179" i="6" l="1"/>
  <c r="O174" i="8" l="1"/>
  <c r="P174" i="8" s="1"/>
  <c r="W178" i="5"/>
  <c r="P174" i="4"/>
  <c r="O172" i="8"/>
  <c r="P172" i="8" s="1"/>
  <c r="W176" i="5"/>
  <c r="P172" i="4"/>
  <c r="O173" i="8"/>
  <c r="P173" i="8" s="1"/>
  <c r="W177" i="5"/>
  <c r="P173" i="4"/>
  <c r="W178" i="6" l="1"/>
  <c r="X178" i="6" s="1"/>
  <c r="X178" i="5"/>
  <c r="W177" i="6"/>
  <c r="X177" i="6" s="1"/>
  <c r="X177" i="5"/>
  <c r="W176" i="6"/>
  <c r="X176" i="6" s="1"/>
  <c r="X176" i="5"/>
  <c r="F183" i="5" l="1"/>
  <c r="F183" i="6"/>
  <c r="E176" i="8" l="1"/>
  <c r="J176" i="4"/>
  <c r="U180" i="5" l="1"/>
  <c r="J176" i="8"/>
  <c r="U180" i="6" l="1"/>
  <c r="O176" i="8" l="1"/>
  <c r="P176" i="8" s="1"/>
  <c r="W180" i="5"/>
  <c r="P176" i="4"/>
  <c r="W180" i="6" l="1"/>
  <c r="X180" i="6" s="1"/>
  <c r="X180" i="5"/>
  <c r="O175" i="8" l="1"/>
  <c r="W179" i="5"/>
  <c r="P175" i="4"/>
  <c r="W179" i="6" l="1"/>
  <c r="X179" i="5"/>
  <c r="P175" i="8"/>
  <c r="X179" i="6" l="1"/>
  <c r="F158" i="8" l="1"/>
  <c r="G158" i="8"/>
  <c r="H158" i="8"/>
  <c r="I158" i="8"/>
  <c r="J158" i="4" l="1"/>
  <c r="U160" i="5" s="1"/>
  <c r="U160" i="6" s="1"/>
  <c r="E158" i="8"/>
  <c r="J158" i="8" s="1"/>
  <c r="F93" i="8" l="1"/>
  <c r="H142" i="8"/>
  <c r="I93" i="8"/>
  <c r="H93" i="8"/>
  <c r="F142" i="8"/>
  <c r="G142" i="8"/>
  <c r="I147" i="6"/>
  <c r="G93" i="8"/>
  <c r="I142" i="8"/>
  <c r="F147" i="6" l="1"/>
  <c r="H147" i="6"/>
  <c r="J147" i="6"/>
  <c r="I147" i="5"/>
  <c r="H147" i="5"/>
  <c r="E256" i="7"/>
  <c r="E256" i="11"/>
  <c r="G143" i="8"/>
  <c r="G147" i="6"/>
  <c r="G256" i="7"/>
  <c r="I143" i="8"/>
  <c r="G256" i="11"/>
  <c r="F256" i="7"/>
  <c r="H143" i="8"/>
  <c r="F256" i="11"/>
  <c r="I145" i="4"/>
  <c r="I144" i="8"/>
  <c r="J142" i="4"/>
  <c r="U144" i="5" s="1"/>
  <c r="U144" i="6" s="1"/>
  <c r="E142" i="8"/>
  <c r="J142" i="8" s="1"/>
  <c r="J94" i="4"/>
  <c r="U96" i="5" s="1"/>
  <c r="E94" i="8"/>
  <c r="F144" i="8"/>
  <c r="F145" i="4"/>
  <c r="F143" i="8"/>
  <c r="D256" i="11"/>
  <c r="D256" i="7"/>
  <c r="G94" i="8"/>
  <c r="J144" i="4"/>
  <c r="E145" i="4"/>
  <c r="E144" i="8"/>
  <c r="F94" i="8"/>
  <c r="G145" i="4"/>
  <c r="G144" i="8"/>
  <c r="H94" i="8"/>
  <c r="H144" i="8"/>
  <c r="H145" i="4"/>
  <c r="F147" i="5"/>
  <c r="G147" i="5"/>
  <c r="E143" i="8"/>
  <c r="J143" i="4"/>
  <c r="U145" i="5" s="1"/>
  <c r="U145" i="6" s="1"/>
  <c r="C256" i="11"/>
  <c r="C256" i="7"/>
  <c r="I94" i="8"/>
  <c r="J93" i="4"/>
  <c r="U95" i="5" s="1"/>
  <c r="U95" i="6" s="1"/>
  <c r="E93" i="8"/>
  <c r="J93" i="8" s="1"/>
  <c r="J147" i="5"/>
  <c r="F145" i="8" l="1"/>
  <c r="G145" i="8"/>
  <c r="H145" i="8"/>
  <c r="U96" i="6"/>
  <c r="J143" i="8"/>
  <c r="E145" i="8"/>
  <c r="J144" i="8"/>
  <c r="U146" i="5"/>
  <c r="J145" i="4"/>
  <c r="J94" i="8"/>
  <c r="I145" i="8"/>
  <c r="U147" i="5" l="1"/>
  <c r="U146" i="6"/>
  <c r="U147" i="6" s="1"/>
  <c r="J145" i="8"/>
  <c r="H75" i="8" l="1"/>
  <c r="F123" i="8"/>
  <c r="F141" i="8"/>
  <c r="H77" i="8"/>
  <c r="I75" i="8"/>
  <c r="G95" i="8"/>
  <c r="G123" i="8"/>
  <c r="H115" i="8"/>
  <c r="G141" i="8"/>
  <c r="F77" i="8"/>
  <c r="G75" i="8"/>
  <c r="I95" i="8"/>
  <c r="I123" i="8"/>
  <c r="F115" i="8"/>
  <c r="I141" i="8"/>
  <c r="G77" i="8"/>
  <c r="F95" i="8"/>
  <c r="G115" i="8"/>
  <c r="I77" i="8"/>
  <c r="F75" i="8"/>
  <c r="H95" i="8"/>
  <c r="H123" i="8"/>
  <c r="I115" i="8"/>
  <c r="H141" i="8"/>
  <c r="G111" i="8" l="1"/>
  <c r="I118" i="8"/>
  <c r="E79" i="8"/>
  <c r="J79" i="4"/>
  <c r="U81" i="5" s="1"/>
  <c r="U81" i="6" s="1"/>
  <c r="C12" i="11"/>
  <c r="C12" i="7"/>
  <c r="F118" i="8"/>
  <c r="G137" i="8"/>
  <c r="F22" i="8"/>
  <c r="H30" i="8"/>
  <c r="F23" i="7"/>
  <c r="H65" i="8"/>
  <c r="F23" i="11"/>
  <c r="F137" i="8"/>
  <c r="J118" i="4"/>
  <c r="U120" i="5" s="1"/>
  <c r="U120" i="6" s="1"/>
  <c r="E118" i="8"/>
  <c r="J137" i="4"/>
  <c r="E137" i="8"/>
  <c r="G22" i="8"/>
  <c r="F12" i="11"/>
  <c r="H79" i="8"/>
  <c r="F12" i="7"/>
  <c r="I137" i="8"/>
  <c r="G12" i="11"/>
  <c r="I79" i="8"/>
  <c r="G12" i="7"/>
  <c r="G118" i="8"/>
  <c r="I22" i="8"/>
  <c r="G30" i="8"/>
  <c r="H137" i="8"/>
  <c r="E115" i="8"/>
  <c r="J115" i="8" s="1"/>
  <c r="J115" i="4"/>
  <c r="U117" i="5" s="1"/>
  <c r="U117" i="6" s="1"/>
  <c r="H118" i="8"/>
  <c r="J77" i="4"/>
  <c r="U79" i="5" s="1"/>
  <c r="U79" i="6" s="1"/>
  <c r="E77" i="8"/>
  <c r="J77" i="8" s="1"/>
  <c r="E95" i="8"/>
  <c r="J95" i="8" s="1"/>
  <c r="J95" i="4"/>
  <c r="U97" i="5" s="1"/>
  <c r="U97" i="6" s="1"/>
  <c r="D23" i="11"/>
  <c r="F65" i="8"/>
  <c r="D23" i="7"/>
  <c r="I111" i="8"/>
  <c r="E12" i="11"/>
  <c r="E12" i="7"/>
  <c r="G79" i="8"/>
  <c r="C23" i="11"/>
  <c r="E65" i="8"/>
  <c r="C23" i="7"/>
  <c r="J65" i="4"/>
  <c r="I30" i="8"/>
  <c r="G23" i="11"/>
  <c r="G23" i="7"/>
  <c r="I65" i="8"/>
  <c r="H22" i="8"/>
  <c r="F30" i="8"/>
  <c r="F111" i="8"/>
  <c r="E141" i="8"/>
  <c r="J141" i="8" s="1"/>
  <c r="J141" i="4"/>
  <c r="U143" i="5" s="1"/>
  <c r="U143" i="6" s="1"/>
  <c r="J111" i="4"/>
  <c r="U113" i="5" s="1"/>
  <c r="U113" i="6" s="1"/>
  <c r="E111" i="8"/>
  <c r="E75" i="8"/>
  <c r="J75" i="8" s="1"/>
  <c r="J75" i="4"/>
  <c r="U77" i="5" s="1"/>
  <c r="U77" i="6" s="1"/>
  <c r="E23" i="11"/>
  <c r="G65" i="8"/>
  <c r="E23" i="7"/>
  <c r="H111" i="8"/>
  <c r="D12" i="11"/>
  <c r="F79" i="8"/>
  <c r="D12" i="7"/>
  <c r="E30" i="8" l="1"/>
  <c r="J30" i="8" s="1"/>
  <c r="J30" i="4"/>
  <c r="U32" i="5" s="1"/>
  <c r="U32" i="6" s="1"/>
  <c r="J111" i="8"/>
  <c r="J31" i="4"/>
  <c r="U33" i="5" s="1"/>
  <c r="U33" i="6" s="1"/>
  <c r="C106" i="7"/>
  <c r="E31" i="8"/>
  <c r="C106" i="11"/>
  <c r="E22" i="8"/>
  <c r="J22" i="8" s="1"/>
  <c r="J22" i="4"/>
  <c r="U24" i="5" s="1"/>
  <c r="U24" i="6" s="1"/>
  <c r="G106" i="7"/>
  <c r="G106" i="11"/>
  <c r="I31" i="8"/>
  <c r="U67" i="5"/>
  <c r="D106" i="11"/>
  <c r="F31" i="8"/>
  <c r="D106" i="7"/>
  <c r="J137" i="8"/>
  <c r="J118" i="8"/>
  <c r="F106" i="11"/>
  <c r="H31" i="8"/>
  <c r="F106" i="7"/>
  <c r="J65" i="8"/>
  <c r="U139" i="5"/>
  <c r="E106" i="11"/>
  <c r="E106" i="7"/>
  <c r="G31" i="8"/>
  <c r="J79" i="8"/>
  <c r="U139" i="6" l="1"/>
  <c r="J31" i="8"/>
  <c r="U67" i="6"/>
  <c r="E244" i="7" l="1"/>
  <c r="E244" i="11"/>
  <c r="E228" i="11"/>
  <c r="E242" i="11" s="1"/>
  <c r="E228" i="7"/>
  <c r="E242" i="7" s="1"/>
  <c r="D244" i="11"/>
  <c r="D244" i="7"/>
  <c r="D228" i="11"/>
  <c r="D242" i="11" s="1"/>
  <c r="D228" i="7"/>
  <c r="D242" i="7" s="1"/>
  <c r="F228" i="11"/>
  <c r="F242" i="11" s="1"/>
  <c r="F228" i="7"/>
  <c r="F242" i="7" s="1"/>
  <c r="F244" i="11"/>
  <c r="F244" i="7"/>
  <c r="G228" i="11"/>
  <c r="G242" i="11" s="1"/>
  <c r="G244" i="11"/>
  <c r="G244" i="7"/>
  <c r="G228" i="7"/>
  <c r="G242" i="7" s="1"/>
  <c r="L235" i="11" l="1"/>
  <c r="L227" i="11"/>
  <c r="L236" i="11"/>
  <c r="L240" i="11"/>
  <c r="L225" i="11"/>
  <c r="L226" i="11"/>
  <c r="L239" i="11"/>
  <c r="L233" i="11"/>
  <c r="L230" i="11"/>
  <c r="L237" i="11"/>
  <c r="L234" i="11"/>
  <c r="L238" i="11"/>
  <c r="L228" i="11"/>
  <c r="F245" i="11"/>
  <c r="L229" i="11"/>
  <c r="L232" i="11"/>
  <c r="L224" i="11"/>
  <c r="L231" i="11"/>
  <c r="J240" i="11"/>
  <c r="J226" i="11"/>
  <c r="J235" i="11"/>
  <c r="D245" i="11"/>
  <c r="J238" i="11"/>
  <c r="J225" i="11"/>
  <c r="J232" i="11"/>
  <c r="J224" i="11"/>
  <c r="J227" i="11"/>
  <c r="J239" i="11"/>
  <c r="J230" i="11"/>
  <c r="J236" i="11"/>
  <c r="J228" i="11"/>
  <c r="J237" i="11"/>
  <c r="J233" i="11"/>
  <c r="J234" i="11"/>
  <c r="J231" i="11"/>
  <c r="J229" i="11"/>
  <c r="L234" i="7"/>
  <c r="L228" i="7"/>
  <c r="L227" i="7"/>
  <c r="L237" i="7"/>
  <c r="L238" i="7"/>
  <c r="L235" i="7"/>
  <c r="L224" i="7"/>
  <c r="L240" i="7"/>
  <c r="L230" i="7"/>
  <c r="L233" i="7"/>
  <c r="L236" i="7"/>
  <c r="L225" i="7"/>
  <c r="L231" i="7"/>
  <c r="L226" i="7"/>
  <c r="L232" i="7"/>
  <c r="L239" i="7"/>
  <c r="F245" i="7"/>
  <c r="L229" i="7"/>
  <c r="M225" i="7"/>
  <c r="M240" i="7"/>
  <c r="M229" i="7"/>
  <c r="M233" i="7"/>
  <c r="M239" i="7"/>
  <c r="M238" i="7"/>
  <c r="M235" i="7"/>
  <c r="G245" i="7"/>
  <c r="M232" i="7"/>
  <c r="M224" i="7"/>
  <c r="M237" i="7"/>
  <c r="M228" i="7"/>
  <c r="M231" i="7"/>
  <c r="M236" i="7"/>
  <c r="M230" i="7"/>
  <c r="M227" i="7"/>
  <c r="M234" i="7"/>
  <c r="M226" i="7"/>
  <c r="J235" i="7"/>
  <c r="J226" i="7"/>
  <c r="J238" i="7"/>
  <c r="J237" i="7"/>
  <c r="J239" i="7"/>
  <c r="J233" i="7"/>
  <c r="J227" i="7"/>
  <c r="J236" i="7"/>
  <c r="J230" i="7"/>
  <c r="J225" i="7"/>
  <c r="D245" i="7"/>
  <c r="J229" i="7"/>
  <c r="J232" i="7"/>
  <c r="J234" i="7"/>
  <c r="J228" i="7"/>
  <c r="J240" i="7"/>
  <c r="J224" i="7"/>
  <c r="J231" i="7"/>
  <c r="M230" i="11"/>
  <c r="G245" i="11"/>
  <c r="M227" i="11"/>
  <c r="M232" i="11"/>
  <c r="M229" i="11"/>
  <c r="M224" i="11"/>
  <c r="M235" i="11"/>
  <c r="M237" i="11"/>
  <c r="M236" i="11"/>
  <c r="M228" i="11"/>
  <c r="M233" i="11"/>
  <c r="M238" i="11"/>
  <c r="M240" i="11"/>
  <c r="M234" i="11"/>
  <c r="M226" i="11"/>
  <c r="M239" i="11"/>
  <c r="M225" i="11"/>
  <c r="M231" i="11"/>
  <c r="K234" i="7"/>
  <c r="K238" i="7"/>
  <c r="K230" i="7"/>
  <c r="K235" i="7"/>
  <c r="K224" i="7"/>
  <c r="K229" i="7"/>
  <c r="K228" i="7"/>
  <c r="K233" i="7"/>
  <c r="K225" i="7"/>
  <c r="K231" i="7"/>
  <c r="K239" i="7"/>
  <c r="K240" i="7"/>
  <c r="K232" i="7"/>
  <c r="K237" i="7"/>
  <c r="K236" i="7"/>
  <c r="K227" i="7"/>
  <c r="E245" i="7"/>
  <c r="K226" i="7"/>
  <c r="K233" i="11"/>
  <c r="K228" i="11"/>
  <c r="K230" i="11"/>
  <c r="K231" i="11"/>
  <c r="K235" i="11"/>
  <c r="K240" i="11"/>
  <c r="K232" i="11"/>
  <c r="K239" i="11"/>
  <c r="K225" i="11"/>
  <c r="K234" i="11"/>
  <c r="E245" i="11"/>
  <c r="K238" i="11"/>
  <c r="K227" i="11"/>
  <c r="K237" i="11"/>
  <c r="K229" i="11"/>
  <c r="K236" i="11"/>
  <c r="K226" i="11"/>
  <c r="K224" i="11"/>
  <c r="L242" i="7" l="1"/>
  <c r="K242" i="7"/>
  <c r="J242" i="7"/>
  <c r="L242" i="11"/>
  <c r="M242" i="7"/>
  <c r="K242" i="11"/>
  <c r="M242" i="11"/>
  <c r="J242" i="11"/>
  <c r="C228" i="11" l="1"/>
  <c r="C242" i="11" s="1"/>
  <c r="C244" i="11"/>
  <c r="C228" i="7"/>
  <c r="C242" i="7" s="1"/>
  <c r="C244" i="7"/>
  <c r="I238" i="7" l="1"/>
  <c r="I231" i="7"/>
  <c r="I234" i="7"/>
  <c r="I239" i="7"/>
  <c r="I235" i="7"/>
  <c r="C245" i="7"/>
  <c r="I229" i="7"/>
  <c r="I228" i="7"/>
  <c r="I226" i="7"/>
  <c r="I224" i="7"/>
  <c r="I227" i="7"/>
  <c r="I230" i="7"/>
  <c r="I225" i="7"/>
  <c r="I232" i="7"/>
  <c r="I233" i="7"/>
  <c r="I240" i="7"/>
  <c r="I237" i="7"/>
  <c r="I236" i="7"/>
  <c r="I229" i="11"/>
  <c r="C245" i="11"/>
  <c r="I232" i="11"/>
  <c r="I233" i="11"/>
  <c r="I227" i="11"/>
  <c r="I240" i="11"/>
  <c r="I230" i="11"/>
  <c r="I224" i="11"/>
  <c r="I231" i="11"/>
  <c r="I237" i="11"/>
  <c r="I234" i="11"/>
  <c r="I236" i="11"/>
  <c r="I235" i="11"/>
  <c r="I228" i="11"/>
  <c r="I239" i="11"/>
  <c r="I225" i="11"/>
  <c r="I226" i="11"/>
  <c r="I238" i="11"/>
  <c r="I242" i="11" l="1"/>
  <c r="I242" i="7"/>
  <c r="G32" i="11"/>
  <c r="G32" i="7"/>
  <c r="I11" i="8"/>
  <c r="G98" i="6" l="1"/>
  <c r="G98" i="5"/>
  <c r="F98" i="5"/>
  <c r="F98" i="6"/>
  <c r="H98" i="6"/>
  <c r="H98" i="5"/>
  <c r="J98" i="5"/>
  <c r="J98" i="6"/>
  <c r="I98" i="6"/>
  <c r="I98" i="5"/>
  <c r="I84" i="8" l="1"/>
  <c r="I96" i="8" s="1"/>
  <c r="I96" i="4"/>
  <c r="H84" i="8"/>
  <c r="H96" i="8" s="1"/>
  <c r="H96" i="4"/>
  <c r="E84" i="8"/>
  <c r="J84" i="4"/>
  <c r="U86" i="5" s="1"/>
  <c r="E96" i="4"/>
  <c r="G84" i="8"/>
  <c r="G96" i="8" s="1"/>
  <c r="G96" i="4"/>
  <c r="F84" i="8"/>
  <c r="F96" i="8" s="1"/>
  <c r="F96" i="4"/>
  <c r="H179" i="4" l="1"/>
  <c r="H178" i="8"/>
  <c r="H179" i="8" s="1"/>
  <c r="F179" i="4"/>
  <c r="F178" i="8"/>
  <c r="F179" i="8" s="1"/>
  <c r="U86" i="6"/>
  <c r="U98" i="6" s="1"/>
  <c r="U98" i="5"/>
  <c r="G179" i="4"/>
  <c r="G178" i="8"/>
  <c r="G179" i="8" s="1"/>
  <c r="I179" i="4"/>
  <c r="I178" i="8"/>
  <c r="I179" i="8" s="1"/>
  <c r="J84" i="8"/>
  <c r="E96" i="8"/>
  <c r="J96" i="8" s="1"/>
  <c r="J96" i="4"/>
  <c r="J178" i="4" l="1"/>
  <c r="E178" i="8"/>
  <c r="E179" i="4"/>
  <c r="J179" i="4" s="1"/>
  <c r="U182" i="5" l="1"/>
  <c r="J178" i="8"/>
  <c r="E179" i="8"/>
  <c r="J179" i="8" s="1"/>
  <c r="U182" i="6" l="1"/>
  <c r="U183" i="5"/>
  <c r="U183" i="6" l="1"/>
  <c r="N178" i="8" l="1"/>
  <c r="N179" i="4"/>
  <c r="V182" i="5"/>
  <c r="V182" i="6" l="1"/>
  <c r="V183" i="5"/>
  <c r="N179" i="8"/>
  <c r="V183" i="6" l="1"/>
  <c r="O178" i="8" l="1"/>
  <c r="W182" i="5"/>
  <c r="O179" i="4"/>
  <c r="P178" i="4"/>
  <c r="P179" i="4" s="1"/>
  <c r="W182" i="6" l="1"/>
  <c r="W183" i="5"/>
  <c r="X182" i="5"/>
  <c r="X183" i="5" s="1"/>
  <c r="O179" i="8"/>
  <c r="P178" i="8"/>
  <c r="P179" i="8" s="1"/>
  <c r="W183" i="6" l="1"/>
  <c r="X182" i="6"/>
  <c r="X183" i="6" l="1"/>
  <c r="I46" i="8" l="1"/>
  <c r="H46" i="8"/>
  <c r="G46" i="8"/>
  <c r="F46" i="8"/>
  <c r="J46" i="4" l="1"/>
  <c r="U48" i="5" s="1"/>
  <c r="U48" i="6" s="1"/>
  <c r="E46" i="8"/>
  <c r="J46" i="8" s="1"/>
  <c r="E37" i="8"/>
  <c r="G44" i="8" l="1"/>
  <c r="H55" i="8"/>
  <c r="F42" i="8"/>
  <c r="H58" i="8"/>
  <c r="I49" i="8"/>
  <c r="G61" i="8"/>
  <c r="I59" i="8"/>
  <c r="F58" i="8"/>
  <c r="H56" i="8"/>
  <c r="G49" i="8"/>
  <c r="I47" i="8"/>
  <c r="F41" i="8"/>
  <c r="F44" i="8"/>
  <c r="H42" i="8"/>
  <c r="I60" i="8"/>
  <c r="F59" i="8"/>
  <c r="F47" i="8"/>
  <c r="H44" i="8"/>
  <c r="H41" i="8"/>
  <c r="I58" i="8"/>
  <c r="F60" i="8"/>
  <c r="H45" i="8"/>
  <c r="G42" i="8"/>
  <c r="G41" i="8"/>
  <c r="G116" i="8"/>
  <c r="F56" i="8"/>
  <c r="G47" i="8"/>
  <c r="I42" i="8"/>
  <c r="H116" i="8"/>
  <c r="G60" i="8"/>
  <c r="I45" i="8"/>
  <c r="I61" i="8"/>
  <c r="F45" i="8"/>
  <c r="G55" i="8"/>
  <c r="I44" i="8"/>
  <c r="F61" i="8"/>
  <c r="H59" i="8"/>
  <c r="G56" i="8"/>
  <c r="F49" i="8"/>
  <c r="H47" i="8"/>
  <c r="G59" i="8"/>
  <c r="I116" i="8"/>
  <c r="H60" i="8"/>
  <c r="I55" i="8"/>
  <c r="I41" i="8"/>
  <c r="F116" i="8"/>
  <c r="H61" i="8"/>
  <c r="G58" i="8"/>
  <c r="I56" i="8"/>
  <c r="F55" i="8"/>
  <c r="H49" i="8"/>
  <c r="G45" i="8"/>
  <c r="G40" i="8" l="1"/>
  <c r="H43" i="8"/>
  <c r="F48" i="8"/>
  <c r="I48" i="8"/>
  <c r="I57" i="8"/>
  <c r="G48" i="8"/>
  <c r="I40" i="8"/>
  <c r="I43" i="8"/>
  <c r="G57" i="8"/>
  <c r="I53" i="8"/>
  <c r="G53" i="8"/>
  <c r="F43" i="8"/>
  <c r="H48" i="8"/>
  <c r="F40" i="8"/>
  <c r="H57" i="8"/>
  <c r="H40" i="8"/>
  <c r="G43" i="8"/>
  <c r="F53" i="8"/>
  <c r="F57" i="8"/>
  <c r="H53" i="8"/>
  <c r="E176" i="7" l="1"/>
  <c r="G107" i="8"/>
  <c r="E176" i="11"/>
  <c r="I36" i="8"/>
  <c r="G10" i="7"/>
  <c r="G10" i="11"/>
  <c r="H36" i="8"/>
  <c r="F10" i="11"/>
  <c r="F10" i="7"/>
  <c r="G36" i="8"/>
  <c r="E10" i="7"/>
  <c r="E10" i="11"/>
  <c r="F37" i="8"/>
  <c r="J37" i="4"/>
  <c r="J56" i="4"/>
  <c r="E56" i="8"/>
  <c r="J56" i="8" s="1"/>
  <c r="E44" i="8"/>
  <c r="J44" i="8" s="1"/>
  <c r="J44" i="4"/>
  <c r="I37" i="8"/>
  <c r="J59" i="4"/>
  <c r="E59" i="8"/>
  <c r="J59" i="8" s="1"/>
  <c r="J43" i="4"/>
  <c r="E43" i="8"/>
  <c r="J43" i="8" s="1"/>
  <c r="J58" i="4"/>
  <c r="E58" i="8"/>
  <c r="J58" i="8" s="1"/>
  <c r="E55" i="8"/>
  <c r="J55" i="8" s="1"/>
  <c r="J55" i="4"/>
  <c r="H37" i="8"/>
  <c r="J40" i="4"/>
  <c r="E40" i="8"/>
  <c r="J40" i="8" s="1"/>
  <c r="J53" i="4"/>
  <c r="E53" i="8"/>
  <c r="J53" i="8" s="1"/>
  <c r="G176" i="7"/>
  <c r="I107" i="8"/>
  <c r="G176" i="11"/>
  <c r="J45" i="4"/>
  <c r="E45" i="8"/>
  <c r="J45" i="8" s="1"/>
  <c r="E41" i="8"/>
  <c r="J41" i="8" s="1"/>
  <c r="J41" i="4"/>
  <c r="J116" i="4"/>
  <c r="E116" i="8"/>
  <c r="J116" i="8" s="1"/>
  <c r="E49" i="8"/>
  <c r="J49" i="8" s="1"/>
  <c r="J49" i="4"/>
  <c r="G37" i="8"/>
  <c r="C176" i="11"/>
  <c r="C176" i="7"/>
  <c r="J107" i="4"/>
  <c r="E107" i="8"/>
  <c r="F107" i="8"/>
  <c r="D176" i="11"/>
  <c r="D176" i="7"/>
  <c r="C10" i="11"/>
  <c r="C10" i="7"/>
  <c r="J36" i="4"/>
  <c r="E36" i="8"/>
  <c r="E47" i="8"/>
  <c r="J47" i="8" s="1"/>
  <c r="J47" i="4"/>
  <c r="F36" i="8"/>
  <c r="D10" i="7"/>
  <c r="D10" i="11"/>
  <c r="E57" i="8"/>
  <c r="J57" i="8" s="1"/>
  <c r="J57" i="4"/>
  <c r="F176" i="7"/>
  <c r="F176" i="11"/>
  <c r="H107" i="8"/>
  <c r="J60" i="4"/>
  <c r="E60" i="8"/>
  <c r="J60" i="8" s="1"/>
  <c r="J61" i="4"/>
  <c r="E61" i="8"/>
  <c r="J61" i="8" s="1"/>
  <c r="E42" i="8"/>
  <c r="J42" i="8" s="1"/>
  <c r="J42" i="4"/>
  <c r="E48" i="8"/>
  <c r="J48" i="8" s="1"/>
  <c r="J48" i="4"/>
  <c r="J36" i="8" l="1"/>
  <c r="U61" i="5"/>
  <c r="U62" i="5"/>
  <c r="J107" i="8"/>
  <c r="G160" i="8"/>
  <c r="U57" i="5"/>
  <c r="U60" i="5"/>
  <c r="U50" i="5"/>
  <c r="U63" i="5"/>
  <c r="U38" i="5"/>
  <c r="U109" i="5"/>
  <c r="U55" i="5"/>
  <c r="J37" i="8"/>
  <c r="H160" i="8"/>
  <c r="H159" i="8"/>
  <c r="F160" i="8"/>
  <c r="U49" i="5"/>
  <c r="U43" i="5"/>
  <c r="H157" i="8"/>
  <c r="U42" i="5"/>
  <c r="U45" i="5"/>
  <c r="U58" i="5"/>
  <c r="U39" i="5"/>
  <c r="F159" i="8"/>
  <c r="U44" i="5"/>
  <c r="U59" i="5"/>
  <c r="I159" i="8"/>
  <c r="U51" i="5"/>
  <c r="U118" i="5"/>
  <c r="U47" i="5"/>
  <c r="U46" i="5"/>
  <c r="G159" i="8"/>
  <c r="I157" i="8"/>
  <c r="I160" i="8"/>
  <c r="F157" i="8"/>
  <c r="G157" i="8"/>
  <c r="U51" i="6" l="1"/>
  <c r="U42" i="6"/>
  <c r="U60" i="6"/>
  <c r="U62" i="6"/>
  <c r="U47" i="6"/>
  <c r="U118" i="6"/>
  <c r="U44" i="6"/>
  <c r="U45" i="6"/>
  <c r="U43" i="6"/>
  <c r="U49" i="6"/>
  <c r="U38" i="6"/>
  <c r="U50" i="6"/>
  <c r="U57" i="6"/>
  <c r="U61" i="6"/>
  <c r="U39" i="6"/>
  <c r="U58" i="6"/>
  <c r="U55" i="6"/>
  <c r="U63" i="6"/>
  <c r="U46" i="6"/>
  <c r="U59" i="6"/>
  <c r="U109" i="6"/>
  <c r="G83" i="7" l="1"/>
  <c r="G83" i="11"/>
  <c r="I156" i="8"/>
  <c r="D83" i="11"/>
  <c r="F156" i="8"/>
  <c r="D83" i="7"/>
  <c r="E83" i="11"/>
  <c r="G156" i="8"/>
  <c r="E83" i="7"/>
  <c r="H21" i="8"/>
  <c r="I155" i="8"/>
  <c r="I21" i="8"/>
  <c r="F155" i="8"/>
  <c r="H155" i="8"/>
  <c r="F21" i="8"/>
  <c r="F83" i="11"/>
  <c r="F83" i="7"/>
  <c r="H156" i="8"/>
  <c r="E157" i="8"/>
  <c r="J157" i="8" s="1"/>
  <c r="J157" i="4"/>
  <c r="G21" i="8"/>
  <c r="J160" i="4"/>
  <c r="E160" i="8"/>
  <c r="J160" i="8" s="1"/>
  <c r="G155" i="8"/>
  <c r="E159" i="8"/>
  <c r="J159" i="8" s="1"/>
  <c r="J159" i="4"/>
  <c r="E58" i="11" l="1"/>
  <c r="G20" i="8"/>
  <c r="E58" i="7"/>
  <c r="F59" i="11"/>
  <c r="H23" i="8"/>
  <c r="F59" i="7"/>
  <c r="U159" i="5"/>
  <c r="C83" i="11"/>
  <c r="J156" i="4"/>
  <c r="E156" i="8"/>
  <c r="J156" i="8" s="1"/>
  <c r="C83" i="7"/>
  <c r="J27" i="6"/>
  <c r="I20" i="8"/>
  <c r="G58" i="11"/>
  <c r="G58" i="7"/>
  <c r="E59" i="11"/>
  <c r="E59" i="7"/>
  <c r="G23" i="8"/>
  <c r="I27" i="5"/>
  <c r="I27" i="6"/>
  <c r="F154" i="8"/>
  <c r="D82" i="7"/>
  <c r="D82" i="11"/>
  <c r="I23" i="8"/>
  <c r="G59" i="7"/>
  <c r="G59" i="11"/>
  <c r="H165" i="6"/>
  <c r="H165" i="5"/>
  <c r="F82" i="11"/>
  <c r="F82" i="7"/>
  <c r="H154" i="8"/>
  <c r="H27" i="6"/>
  <c r="U161" i="5"/>
  <c r="H27" i="5"/>
  <c r="G82" i="11"/>
  <c r="I154" i="8"/>
  <c r="G82" i="7"/>
  <c r="G27" i="5"/>
  <c r="G27" i="6"/>
  <c r="J165" i="5"/>
  <c r="J165" i="6"/>
  <c r="I165" i="6"/>
  <c r="I165" i="5"/>
  <c r="U162" i="5"/>
  <c r="E82" i="7"/>
  <c r="G154" i="8"/>
  <c r="E82" i="11"/>
  <c r="J27" i="5"/>
  <c r="G165" i="6"/>
  <c r="G165" i="5"/>
  <c r="H20" i="8"/>
  <c r="F58" i="7"/>
  <c r="F58" i="11"/>
  <c r="D58" i="11"/>
  <c r="D58" i="7"/>
  <c r="F20" i="8"/>
  <c r="D59" i="7"/>
  <c r="D59" i="11"/>
  <c r="F23" i="8"/>
  <c r="F27" i="6" l="1"/>
  <c r="F165" i="6"/>
  <c r="D100" i="11"/>
  <c r="F163" i="4"/>
  <c r="F153" i="8"/>
  <c r="F163" i="8" s="1"/>
  <c r="D100" i="7"/>
  <c r="D87" i="11"/>
  <c r="D98" i="11" s="1"/>
  <c r="D87" i="7"/>
  <c r="D98" i="7" s="1"/>
  <c r="F87" i="11"/>
  <c r="F98" i="11" s="1"/>
  <c r="F100" i="11"/>
  <c r="F87" i="7"/>
  <c r="F98" i="7" s="1"/>
  <c r="H153" i="8"/>
  <c r="H163" i="8" s="1"/>
  <c r="H163" i="4"/>
  <c r="F100" i="7"/>
  <c r="F27" i="5"/>
  <c r="C100" i="7"/>
  <c r="E153" i="8"/>
  <c r="C87" i="7"/>
  <c r="C100" i="11"/>
  <c r="J153" i="4"/>
  <c r="C87" i="11"/>
  <c r="E163" i="4"/>
  <c r="G163" i="4"/>
  <c r="E87" i="7"/>
  <c r="E98" i="7" s="1"/>
  <c r="E100" i="11"/>
  <c r="E100" i="7"/>
  <c r="G153" i="8"/>
  <c r="G163" i="8" s="1"/>
  <c r="E87" i="11"/>
  <c r="E98" i="11" s="1"/>
  <c r="E21" i="8"/>
  <c r="J21" i="8" s="1"/>
  <c r="J21" i="4"/>
  <c r="F63" i="11"/>
  <c r="F74" i="11" s="1"/>
  <c r="F63" i="7"/>
  <c r="F74" i="7" s="1"/>
  <c r="H19" i="8"/>
  <c r="H25" i="8" s="1"/>
  <c r="F76" i="7"/>
  <c r="F76" i="11"/>
  <c r="H25" i="4"/>
  <c r="U158" i="5"/>
  <c r="U159" i="6"/>
  <c r="G100" i="11"/>
  <c r="G87" i="11"/>
  <c r="G98" i="11" s="1"/>
  <c r="G100" i="7"/>
  <c r="I153" i="8"/>
  <c r="I163" i="8" s="1"/>
  <c r="G87" i="7"/>
  <c r="G98" i="7" s="1"/>
  <c r="I163" i="4"/>
  <c r="C63" i="11"/>
  <c r="J19" i="4"/>
  <c r="E19" i="8"/>
  <c r="C63" i="7"/>
  <c r="C76" i="7"/>
  <c r="E25" i="4"/>
  <c r="C76" i="11"/>
  <c r="F165" i="5"/>
  <c r="C82" i="7"/>
  <c r="C82" i="11"/>
  <c r="J154" i="4"/>
  <c r="E154" i="8"/>
  <c r="J154" i="8" s="1"/>
  <c r="G63" i="11"/>
  <c r="G74" i="11" s="1"/>
  <c r="I19" i="8"/>
  <c r="G63" i="7"/>
  <c r="G74" i="7" s="1"/>
  <c r="I25" i="4"/>
  <c r="G76" i="11"/>
  <c r="G76" i="7"/>
  <c r="E63" i="11"/>
  <c r="E74" i="11" s="1"/>
  <c r="E63" i="7"/>
  <c r="E74" i="7" s="1"/>
  <c r="G19" i="8"/>
  <c r="G25" i="8" s="1"/>
  <c r="E76" i="11"/>
  <c r="E76" i="7"/>
  <c r="G25" i="4"/>
  <c r="E23" i="8"/>
  <c r="J23" i="8" s="1"/>
  <c r="C59" i="11"/>
  <c r="C59" i="7"/>
  <c r="J23" i="4"/>
  <c r="J155" i="4"/>
  <c r="E155" i="8"/>
  <c r="J155" i="8" s="1"/>
  <c r="U162" i="6"/>
  <c r="C58" i="7"/>
  <c r="J20" i="4"/>
  <c r="E20" i="8"/>
  <c r="J20" i="8" s="1"/>
  <c r="C58" i="11"/>
  <c r="I25" i="8"/>
  <c r="D63" i="11"/>
  <c r="D74" i="11" s="1"/>
  <c r="D63" i="7"/>
  <c r="D74" i="7" s="1"/>
  <c r="F19" i="8"/>
  <c r="F25" i="8" s="1"/>
  <c r="F25" i="4"/>
  <c r="D76" i="7"/>
  <c r="D76" i="11"/>
  <c r="U161" i="6"/>
  <c r="C98" i="7" l="1"/>
  <c r="I96" i="7" s="1"/>
  <c r="C98" i="11"/>
  <c r="I83" i="11" s="1"/>
  <c r="C74" i="7"/>
  <c r="C77" i="7" s="1"/>
  <c r="C74" i="11"/>
  <c r="I67" i="11" s="1"/>
  <c r="J58" i="7"/>
  <c r="J67" i="7"/>
  <c r="J60" i="7"/>
  <c r="D77" i="7"/>
  <c r="J57" i="7"/>
  <c r="J64" i="7"/>
  <c r="J65" i="7"/>
  <c r="J66" i="7"/>
  <c r="J61" i="7"/>
  <c r="J70" i="7"/>
  <c r="J63" i="7"/>
  <c r="J59" i="7"/>
  <c r="J71" i="7"/>
  <c r="J72" i="7"/>
  <c r="J62" i="7"/>
  <c r="J68" i="7"/>
  <c r="J69" i="7"/>
  <c r="J56" i="7"/>
  <c r="J71" i="11"/>
  <c r="J56" i="11"/>
  <c r="J72" i="11"/>
  <c r="J68" i="11"/>
  <c r="J63" i="11"/>
  <c r="J64" i="11"/>
  <c r="J59" i="11"/>
  <c r="J65" i="11"/>
  <c r="J61" i="11"/>
  <c r="J60" i="11"/>
  <c r="J69" i="11"/>
  <c r="J58" i="11"/>
  <c r="J57" i="11"/>
  <c r="J62" i="11"/>
  <c r="J67" i="11"/>
  <c r="J70" i="11"/>
  <c r="D77" i="11"/>
  <c r="J66" i="11"/>
  <c r="M61" i="7"/>
  <c r="M67" i="7"/>
  <c r="M58" i="7"/>
  <c r="M63" i="7"/>
  <c r="G77" i="7"/>
  <c r="M69" i="7"/>
  <c r="M65" i="7"/>
  <c r="M56" i="7"/>
  <c r="M64" i="7"/>
  <c r="M60" i="7"/>
  <c r="M59" i="7"/>
  <c r="M71" i="7"/>
  <c r="M68" i="7"/>
  <c r="M57" i="7"/>
  <c r="M62" i="7"/>
  <c r="M66" i="7"/>
  <c r="M72" i="7"/>
  <c r="M70" i="7"/>
  <c r="M63" i="11"/>
  <c r="M66" i="11"/>
  <c r="M65" i="11"/>
  <c r="M67" i="11"/>
  <c r="M71" i="11"/>
  <c r="M69" i="11"/>
  <c r="M70" i="11"/>
  <c r="M58" i="11"/>
  <c r="G77" i="11"/>
  <c r="M64" i="11"/>
  <c r="M61" i="11"/>
  <c r="M56" i="11"/>
  <c r="M68" i="11"/>
  <c r="M60" i="11"/>
  <c r="M59" i="11"/>
  <c r="M62" i="11"/>
  <c r="M72" i="11"/>
  <c r="M57" i="11"/>
  <c r="K72" i="11"/>
  <c r="K59" i="11"/>
  <c r="K68" i="11"/>
  <c r="K58" i="11"/>
  <c r="K62" i="11"/>
  <c r="K60" i="11"/>
  <c r="K69" i="11"/>
  <c r="K57" i="11"/>
  <c r="E77" i="11"/>
  <c r="K67" i="11"/>
  <c r="K65" i="11"/>
  <c r="K66" i="11"/>
  <c r="K56" i="11"/>
  <c r="K63" i="11"/>
  <c r="K64" i="11"/>
  <c r="K70" i="11"/>
  <c r="K71" i="11"/>
  <c r="K61" i="11"/>
  <c r="G48" i="7"/>
  <c r="G48" i="11"/>
  <c r="I15" i="8"/>
  <c r="H137" i="5"/>
  <c r="H137" i="6"/>
  <c r="E38" i="7"/>
  <c r="G7" i="8"/>
  <c r="E38" i="11"/>
  <c r="U157" i="5"/>
  <c r="L65" i="11"/>
  <c r="L64" i="11"/>
  <c r="L62" i="11"/>
  <c r="L68" i="11"/>
  <c r="L70" i="11"/>
  <c r="L61" i="11"/>
  <c r="L60" i="11"/>
  <c r="L69" i="11"/>
  <c r="L71" i="11"/>
  <c r="L72" i="11"/>
  <c r="L59" i="11"/>
  <c r="L67" i="11"/>
  <c r="L66" i="11"/>
  <c r="L63" i="11"/>
  <c r="F77" i="11"/>
  <c r="L56" i="11"/>
  <c r="L58" i="11"/>
  <c r="L57" i="11"/>
  <c r="U25" i="5"/>
  <c r="F48" i="11"/>
  <c r="F48" i="7"/>
  <c r="H15" i="8"/>
  <c r="J19" i="8"/>
  <c r="E25" i="8"/>
  <c r="U155" i="5"/>
  <c r="J163" i="4"/>
  <c r="F101" i="11"/>
  <c r="L94" i="11"/>
  <c r="L96" i="11"/>
  <c r="L85" i="11"/>
  <c r="L91" i="11"/>
  <c r="L90" i="11"/>
  <c r="L86" i="11"/>
  <c r="L82" i="11"/>
  <c r="L81" i="11"/>
  <c r="L80" i="11"/>
  <c r="L95" i="11"/>
  <c r="L84" i="11"/>
  <c r="L88" i="11"/>
  <c r="L83" i="11"/>
  <c r="L92" i="11"/>
  <c r="L89" i="11"/>
  <c r="L93" i="11"/>
  <c r="L87" i="11"/>
  <c r="E48" i="7"/>
  <c r="G15" i="8"/>
  <c r="E48" i="11"/>
  <c r="I137" i="6"/>
  <c r="I137" i="5"/>
  <c r="F38" i="7"/>
  <c r="F38" i="11"/>
  <c r="H7" i="8"/>
  <c r="U22" i="5"/>
  <c r="D48" i="11"/>
  <c r="D48" i="7"/>
  <c r="F15" i="8"/>
  <c r="U156" i="5"/>
  <c r="J25" i="4"/>
  <c r="U21" i="5"/>
  <c r="G137" i="5"/>
  <c r="G137" i="6"/>
  <c r="K56" i="7"/>
  <c r="K65" i="7"/>
  <c r="K64" i="7"/>
  <c r="K71" i="7"/>
  <c r="E77" i="7"/>
  <c r="K57" i="7"/>
  <c r="K63" i="7"/>
  <c r="K62" i="7"/>
  <c r="K61" i="7"/>
  <c r="K59" i="7"/>
  <c r="K70" i="7"/>
  <c r="K58" i="7"/>
  <c r="K67" i="7"/>
  <c r="K72" i="7"/>
  <c r="K68" i="7"/>
  <c r="K66" i="7"/>
  <c r="K60" i="7"/>
  <c r="K69" i="7"/>
  <c r="I93" i="11"/>
  <c r="I81" i="11"/>
  <c r="I89" i="11"/>
  <c r="M84" i="11"/>
  <c r="G101" i="11"/>
  <c r="M85" i="11"/>
  <c r="M86" i="11"/>
  <c r="M89" i="11"/>
  <c r="M90" i="11"/>
  <c r="M96" i="11"/>
  <c r="M91" i="11"/>
  <c r="M87" i="11"/>
  <c r="M94" i="11"/>
  <c r="M95" i="11"/>
  <c r="M82" i="11"/>
  <c r="M83" i="11"/>
  <c r="M92" i="11"/>
  <c r="M93" i="11"/>
  <c r="M80" i="11"/>
  <c r="M81" i="11"/>
  <c r="M88" i="11"/>
  <c r="D38" i="11"/>
  <c r="D38" i="7"/>
  <c r="F7" i="8"/>
  <c r="U158" i="6"/>
  <c r="L90" i="7"/>
  <c r="F101" i="7"/>
  <c r="L84" i="7"/>
  <c r="L93" i="7"/>
  <c r="L80" i="7"/>
  <c r="L95" i="7"/>
  <c r="L96" i="7"/>
  <c r="L85" i="7"/>
  <c r="L91" i="7"/>
  <c r="L89" i="7"/>
  <c r="L92" i="7"/>
  <c r="L82" i="7"/>
  <c r="L83" i="7"/>
  <c r="L81" i="7"/>
  <c r="L86" i="7"/>
  <c r="L87" i="7"/>
  <c r="L88" i="7"/>
  <c r="L94" i="7"/>
  <c r="J81" i="7"/>
  <c r="J87" i="7"/>
  <c r="J93" i="7"/>
  <c r="J83" i="7"/>
  <c r="J94" i="7"/>
  <c r="J92" i="7"/>
  <c r="J82" i="7"/>
  <c r="J90" i="7"/>
  <c r="J96" i="7"/>
  <c r="J86" i="7"/>
  <c r="J84" i="7"/>
  <c r="J91" i="7"/>
  <c r="J88" i="7"/>
  <c r="J85" i="7"/>
  <c r="J89" i="7"/>
  <c r="J95" i="7"/>
  <c r="D101" i="7"/>
  <c r="J80" i="7"/>
  <c r="L70" i="7"/>
  <c r="L58" i="7"/>
  <c r="L72" i="7"/>
  <c r="L69" i="7"/>
  <c r="L59" i="7"/>
  <c r="L68" i="7"/>
  <c r="L62" i="7"/>
  <c r="L67" i="7"/>
  <c r="L57" i="7"/>
  <c r="L66" i="7"/>
  <c r="L56" i="7"/>
  <c r="L60" i="7"/>
  <c r="F77" i="7"/>
  <c r="L64" i="7"/>
  <c r="L63" i="7"/>
  <c r="L61" i="7"/>
  <c r="L65" i="7"/>
  <c r="L71" i="7"/>
  <c r="I90" i="7"/>
  <c r="I95" i="7"/>
  <c r="I85" i="7"/>
  <c r="I84" i="7"/>
  <c r="G101" i="7"/>
  <c r="M93" i="7"/>
  <c r="M94" i="7"/>
  <c r="M81" i="7"/>
  <c r="M96" i="7"/>
  <c r="M84" i="7"/>
  <c r="M90" i="7"/>
  <c r="M80" i="7"/>
  <c r="M92" i="7"/>
  <c r="M87" i="7"/>
  <c r="M89" i="7"/>
  <c r="M95" i="7"/>
  <c r="M85" i="7"/>
  <c r="M86" i="7"/>
  <c r="M88" i="7"/>
  <c r="M83" i="7"/>
  <c r="M82" i="7"/>
  <c r="M91" i="7"/>
  <c r="I7" i="8"/>
  <c r="G38" i="11"/>
  <c r="G38" i="7"/>
  <c r="U23" i="5"/>
  <c r="K92" i="11"/>
  <c r="K90" i="11"/>
  <c r="K96" i="11"/>
  <c r="K81" i="11"/>
  <c r="K93" i="11"/>
  <c r="K91" i="11"/>
  <c r="K94" i="11"/>
  <c r="K88" i="11"/>
  <c r="K86" i="11"/>
  <c r="K87" i="11"/>
  <c r="K89" i="11"/>
  <c r="K80" i="11"/>
  <c r="K95" i="11"/>
  <c r="K85" i="11"/>
  <c r="E101" i="11"/>
  <c r="K83" i="11"/>
  <c r="K84" i="11"/>
  <c r="K82" i="11"/>
  <c r="K96" i="7"/>
  <c r="K82" i="7"/>
  <c r="K80" i="7"/>
  <c r="K87" i="7"/>
  <c r="K85" i="7"/>
  <c r="K83" i="7"/>
  <c r="K94" i="7"/>
  <c r="K89" i="7"/>
  <c r="K95" i="7"/>
  <c r="K93" i="7"/>
  <c r="K90" i="7"/>
  <c r="K88" i="7"/>
  <c r="K92" i="7"/>
  <c r="E101" i="7"/>
  <c r="K91" i="7"/>
  <c r="K81" i="7"/>
  <c r="K86" i="7"/>
  <c r="K84" i="7"/>
  <c r="J137" i="5"/>
  <c r="J137" i="6"/>
  <c r="E163" i="8"/>
  <c r="J153" i="8"/>
  <c r="J90" i="11"/>
  <c r="J80" i="11"/>
  <c r="J92" i="11"/>
  <c r="D101" i="11"/>
  <c r="J87" i="11"/>
  <c r="J96" i="11"/>
  <c r="J86" i="11"/>
  <c r="J84" i="11"/>
  <c r="J88" i="11"/>
  <c r="J95" i="11"/>
  <c r="J85" i="11"/>
  <c r="J83" i="11"/>
  <c r="J81" i="11"/>
  <c r="J93" i="11"/>
  <c r="J94" i="11"/>
  <c r="J82" i="11"/>
  <c r="J91" i="11"/>
  <c r="J89" i="11"/>
  <c r="I81" i="7" l="1"/>
  <c r="I93" i="7"/>
  <c r="I80" i="7"/>
  <c r="I92" i="7"/>
  <c r="I88" i="7"/>
  <c r="I86" i="7"/>
  <c r="I83" i="7"/>
  <c r="C101" i="7"/>
  <c r="I94" i="7"/>
  <c r="I89" i="7"/>
  <c r="I91" i="7"/>
  <c r="I87" i="7"/>
  <c r="I82" i="7"/>
  <c r="I80" i="11"/>
  <c r="I91" i="11"/>
  <c r="I66" i="7"/>
  <c r="I92" i="11"/>
  <c r="I96" i="11"/>
  <c r="I90" i="11"/>
  <c r="I87" i="11"/>
  <c r="I82" i="11"/>
  <c r="I84" i="11"/>
  <c r="I94" i="11"/>
  <c r="I95" i="11"/>
  <c r="I86" i="11"/>
  <c r="I88" i="11"/>
  <c r="I85" i="11"/>
  <c r="C101" i="11"/>
  <c r="I62" i="7"/>
  <c r="I56" i="7"/>
  <c r="I70" i="7"/>
  <c r="I72" i="11"/>
  <c r="I64" i="7"/>
  <c r="I56" i="11"/>
  <c r="I69" i="11"/>
  <c r="I57" i="7"/>
  <c r="I59" i="7"/>
  <c r="I58" i="7"/>
  <c r="I67" i="7"/>
  <c r="I60" i="7"/>
  <c r="I72" i="7"/>
  <c r="I68" i="7"/>
  <c r="I61" i="7"/>
  <c r="I69" i="7"/>
  <c r="I71" i="7"/>
  <c r="I63" i="7"/>
  <c r="I65" i="7"/>
  <c r="I65" i="11"/>
  <c r="I71" i="11"/>
  <c r="I68" i="11"/>
  <c r="I64" i="11"/>
  <c r="C77" i="11"/>
  <c r="I70" i="11"/>
  <c r="I63" i="11"/>
  <c r="I60" i="11"/>
  <c r="I62" i="11"/>
  <c r="I58" i="11"/>
  <c r="I66" i="11"/>
  <c r="I59" i="11"/>
  <c r="I61" i="11"/>
  <c r="I57" i="11"/>
  <c r="J98" i="11"/>
  <c r="U23" i="6"/>
  <c r="M98" i="7"/>
  <c r="J98" i="7"/>
  <c r="M98" i="11"/>
  <c r="U165" i="5"/>
  <c r="U155" i="6"/>
  <c r="U157" i="6"/>
  <c r="J74" i="11"/>
  <c r="J163" i="8"/>
  <c r="K98" i="7"/>
  <c r="L98" i="7"/>
  <c r="K74" i="7"/>
  <c r="U156" i="6"/>
  <c r="U22" i="6"/>
  <c r="L98" i="11"/>
  <c r="J25" i="8"/>
  <c r="M74" i="11"/>
  <c r="K98" i="11"/>
  <c r="I98" i="7"/>
  <c r="F133" i="8"/>
  <c r="F135" i="8" s="1"/>
  <c r="F133" i="9"/>
  <c r="F133" i="10"/>
  <c r="F135" i="4"/>
  <c r="U25" i="6"/>
  <c r="L74" i="11"/>
  <c r="K74" i="11"/>
  <c r="J74" i="7"/>
  <c r="I133" i="8"/>
  <c r="I135" i="8" s="1"/>
  <c r="I135" i="4"/>
  <c r="I133" i="10"/>
  <c r="I135" i="10" s="1"/>
  <c r="I165" i="10" s="1"/>
  <c r="I133" i="9"/>
  <c r="I135" i="9" s="1"/>
  <c r="I165" i="9" s="1"/>
  <c r="L74" i="7"/>
  <c r="C48" i="11"/>
  <c r="E15" i="8"/>
  <c r="J15" i="8" s="1"/>
  <c r="C48" i="7"/>
  <c r="J15" i="4"/>
  <c r="U27" i="5"/>
  <c r="U21" i="6"/>
  <c r="H133" i="8"/>
  <c r="H135" i="8" s="1"/>
  <c r="H133" i="9"/>
  <c r="H135" i="9" s="1"/>
  <c r="H165" i="9" s="1"/>
  <c r="H133" i="10"/>
  <c r="H135" i="10" s="1"/>
  <c r="H165" i="10" s="1"/>
  <c r="H135" i="4"/>
  <c r="E7" i="8"/>
  <c r="J7" i="8" s="1"/>
  <c r="C38" i="7"/>
  <c r="J7" i="4"/>
  <c r="C38" i="11"/>
  <c r="G135" i="4"/>
  <c r="G133" i="10"/>
  <c r="G135" i="10" s="1"/>
  <c r="G165" i="10" s="1"/>
  <c r="G133" i="9"/>
  <c r="G135" i="9" s="1"/>
  <c r="G165" i="9" s="1"/>
  <c r="G133" i="8"/>
  <c r="G135" i="8" s="1"/>
  <c r="M74" i="7"/>
  <c r="I98" i="11" l="1"/>
  <c r="U170" i="5"/>
  <c r="I74" i="7"/>
  <c r="I74" i="11"/>
  <c r="H166" i="9"/>
  <c r="H183" i="9"/>
  <c r="U17" i="5"/>
  <c r="H183" i="10"/>
  <c r="H166" i="10"/>
  <c r="I88" i="8"/>
  <c r="G72" i="8"/>
  <c r="F135" i="9"/>
  <c r="F165" i="9" s="1"/>
  <c r="J133" i="9"/>
  <c r="H9" i="8"/>
  <c r="I91" i="8"/>
  <c r="G73" i="8"/>
  <c r="I9" i="8"/>
  <c r="I12" i="8"/>
  <c r="F113" i="8"/>
  <c r="I92" i="8"/>
  <c r="G89" i="8"/>
  <c r="H78" i="8"/>
  <c r="H140" i="8"/>
  <c r="F120" i="8"/>
  <c r="H90" i="8"/>
  <c r="F88" i="8"/>
  <c r="I85" i="8"/>
  <c r="G78" i="8"/>
  <c r="F73" i="8"/>
  <c r="F121" i="8"/>
  <c r="F101" i="8"/>
  <c r="G102" i="8"/>
  <c r="H86" i="8"/>
  <c r="G70" i="8"/>
  <c r="G113" i="8"/>
  <c r="I90" i="8"/>
  <c r="F69" i="8"/>
  <c r="H54" i="8"/>
  <c r="F9" i="8"/>
  <c r="F12" i="8"/>
  <c r="H102" i="8"/>
  <c r="F86" i="8"/>
  <c r="G121" i="8"/>
  <c r="H101" i="8"/>
  <c r="H91" i="8"/>
  <c r="I86" i="8"/>
  <c r="H70" i="8"/>
  <c r="H68" i="8"/>
  <c r="G12" i="8"/>
  <c r="H85" i="8"/>
  <c r="G91" i="8"/>
  <c r="H87" i="8"/>
  <c r="H73" i="8"/>
  <c r="F54" i="8"/>
  <c r="F90" i="8"/>
  <c r="G92" i="8"/>
  <c r="F70" i="8"/>
  <c r="G183" i="9"/>
  <c r="G166" i="9"/>
  <c r="I166" i="9"/>
  <c r="I183" i="9"/>
  <c r="G166" i="10"/>
  <c r="G183" i="10"/>
  <c r="U27" i="6"/>
  <c r="I166" i="10"/>
  <c r="I183" i="10"/>
  <c r="H39" i="8"/>
  <c r="G68" i="8"/>
  <c r="H120" i="8"/>
  <c r="G88" i="8"/>
  <c r="G54" i="8"/>
  <c r="F39" i="8"/>
  <c r="F91" i="8"/>
  <c r="G86" i="8"/>
  <c r="H121" i="8"/>
  <c r="F92" i="8"/>
  <c r="F89" i="8"/>
  <c r="F87" i="8"/>
  <c r="I87" i="8"/>
  <c r="G120" i="8"/>
  <c r="G85" i="8"/>
  <c r="G87" i="8"/>
  <c r="F72" i="8"/>
  <c r="U165" i="6"/>
  <c r="H92" i="8"/>
  <c r="H88" i="8"/>
  <c r="G140" i="8"/>
  <c r="F85" i="8"/>
  <c r="F78" i="8"/>
  <c r="H72" i="8"/>
  <c r="H69" i="8"/>
  <c r="G9" i="8"/>
  <c r="H113" i="8"/>
  <c r="G90" i="8"/>
  <c r="F140" i="8"/>
  <c r="G101" i="8"/>
  <c r="I89" i="8"/>
  <c r="G69" i="8"/>
  <c r="G39" i="8"/>
  <c r="H12" i="8"/>
  <c r="F68" i="8"/>
  <c r="F102" i="8"/>
  <c r="H89" i="8"/>
  <c r="U9" i="5"/>
  <c r="F135" i="10"/>
  <c r="F165" i="10" s="1"/>
  <c r="J133" i="10"/>
  <c r="U9" i="6" l="1"/>
  <c r="I101" i="8"/>
  <c r="I139" i="8"/>
  <c r="F8" i="8"/>
  <c r="D34" i="7"/>
  <c r="D34" i="11"/>
  <c r="G106" i="5"/>
  <c r="G106" i="6"/>
  <c r="F22" i="11"/>
  <c r="F22" i="7"/>
  <c r="H74" i="8"/>
  <c r="D36" i="11"/>
  <c r="F10" i="8"/>
  <c r="D36" i="7"/>
  <c r="F34" i="7"/>
  <c r="H8" i="8"/>
  <c r="F34" i="11"/>
  <c r="G35" i="6"/>
  <c r="G35" i="5"/>
  <c r="D104" i="11"/>
  <c r="D104" i="7"/>
  <c r="F28" i="8"/>
  <c r="G117" i="8"/>
  <c r="E154" i="7"/>
  <c r="E154" i="11"/>
  <c r="H65" i="5"/>
  <c r="H65" i="6"/>
  <c r="I167" i="10"/>
  <c r="I184" i="10"/>
  <c r="G184" i="10"/>
  <c r="G167" i="10"/>
  <c r="I68" i="8"/>
  <c r="I113" i="8"/>
  <c r="I184" i="9"/>
  <c r="I167" i="9"/>
  <c r="I69" i="8"/>
  <c r="E184" i="7"/>
  <c r="G112" i="8"/>
  <c r="E184" i="11"/>
  <c r="E264" i="7"/>
  <c r="G139" i="8"/>
  <c r="E264" i="11"/>
  <c r="I153" i="6"/>
  <c r="I153" i="5"/>
  <c r="D43" i="11"/>
  <c r="D43" i="7"/>
  <c r="F14" i="8"/>
  <c r="I35" i="6"/>
  <c r="I35" i="5"/>
  <c r="J99" i="5"/>
  <c r="J99" i="6"/>
  <c r="G104" i="7"/>
  <c r="G104" i="11"/>
  <c r="I28" i="8"/>
  <c r="H106" i="5"/>
  <c r="H106" i="6"/>
  <c r="G43" i="7"/>
  <c r="G43" i="11"/>
  <c r="I14" i="8"/>
  <c r="G8" i="8"/>
  <c r="E34" i="7"/>
  <c r="E34" i="11"/>
  <c r="E104" i="7"/>
  <c r="E104" i="11"/>
  <c r="G28" i="8"/>
  <c r="E36" i="11"/>
  <c r="E36" i="7"/>
  <c r="G10" i="8"/>
  <c r="D22" i="11"/>
  <c r="F74" i="8"/>
  <c r="D22" i="7"/>
  <c r="I99" i="5"/>
  <c r="I99" i="6"/>
  <c r="E120" i="7"/>
  <c r="G29" i="8"/>
  <c r="E120" i="11"/>
  <c r="G149" i="6"/>
  <c r="G149" i="5"/>
  <c r="D184" i="7"/>
  <c r="F112" i="8"/>
  <c r="D184" i="11"/>
  <c r="H149" i="5"/>
  <c r="H149" i="6"/>
  <c r="F36" i="7"/>
  <c r="F36" i="11"/>
  <c r="H10" i="8"/>
  <c r="E43" i="7"/>
  <c r="G14" i="8"/>
  <c r="E43" i="11"/>
  <c r="G120" i="11"/>
  <c r="G120" i="7"/>
  <c r="I29" i="8"/>
  <c r="F104" i="7"/>
  <c r="F104" i="11"/>
  <c r="H28" i="8"/>
  <c r="G65" i="5"/>
  <c r="G65" i="6"/>
  <c r="I106" i="5"/>
  <c r="I106" i="6"/>
  <c r="I72" i="8"/>
  <c r="H184" i="9"/>
  <c r="H167" i="9"/>
  <c r="P133" i="10"/>
  <c r="P135" i="10" s="1"/>
  <c r="P165" i="10" s="1"/>
  <c r="J135" i="10"/>
  <c r="J165" i="10" s="1"/>
  <c r="J183" i="10" s="1"/>
  <c r="E54" i="8"/>
  <c r="I78" i="8"/>
  <c r="E22" i="7"/>
  <c r="E22" i="11"/>
  <c r="G74" i="8"/>
  <c r="F154" i="7"/>
  <c r="H117" i="8"/>
  <c r="F154" i="11"/>
  <c r="G119" i="8"/>
  <c r="E166" i="7"/>
  <c r="E166" i="11"/>
  <c r="H50" i="8"/>
  <c r="F9" i="11"/>
  <c r="F9" i="7"/>
  <c r="F119" i="8"/>
  <c r="D166" i="11"/>
  <c r="D166" i="7"/>
  <c r="G50" i="8"/>
  <c r="E9" i="7"/>
  <c r="E9" i="11"/>
  <c r="I149" i="5"/>
  <c r="I149" i="6"/>
  <c r="I10" i="8"/>
  <c r="G36" i="7"/>
  <c r="G36" i="11"/>
  <c r="G99" i="6"/>
  <c r="G99" i="5"/>
  <c r="I140" i="8"/>
  <c r="I102" i="8"/>
  <c r="I70" i="8"/>
  <c r="I120" i="8"/>
  <c r="I73" i="8"/>
  <c r="E190" i="11"/>
  <c r="E190" i="7"/>
  <c r="G114" i="8"/>
  <c r="F43" i="11"/>
  <c r="F43" i="7"/>
  <c r="H14" i="8"/>
  <c r="F120" i="7"/>
  <c r="H29" i="8"/>
  <c r="F120" i="11"/>
  <c r="I65" i="6"/>
  <c r="I65" i="5"/>
  <c r="H99" i="5"/>
  <c r="H99" i="6"/>
  <c r="G153" i="6"/>
  <c r="G153" i="5"/>
  <c r="H119" i="8"/>
  <c r="F166" i="7"/>
  <c r="F166" i="11"/>
  <c r="D264" i="7"/>
  <c r="D264" i="11"/>
  <c r="F139" i="8"/>
  <c r="F50" i="8"/>
  <c r="D9" i="7"/>
  <c r="D9" i="11"/>
  <c r="J135" i="9"/>
  <c r="J165" i="9" s="1"/>
  <c r="J183" i="9" s="1"/>
  <c r="P133" i="9"/>
  <c r="P135" i="9" s="1"/>
  <c r="P165" i="9" s="1"/>
  <c r="H153" i="6"/>
  <c r="H153" i="5"/>
  <c r="U17" i="6"/>
  <c r="F166" i="10"/>
  <c r="F183" i="10"/>
  <c r="H112" i="8"/>
  <c r="F184" i="7"/>
  <c r="F184" i="11"/>
  <c r="H139" i="8"/>
  <c r="F264" i="7"/>
  <c r="F264" i="11"/>
  <c r="J153" i="6"/>
  <c r="J153" i="5"/>
  <c r="F114" i="8"/>
  <c r="D190" i="7"/>
  <c r="D190" i="11"/>
  <c r="J35" i="6"/>
  <c r="J35" i="5"/>
  <c r="U196" i="6"/>
  <c r="U170" i="6"/>
  <c r="U195" i="6"/>
  <c r="G184" i="9"/>
  <c r="G167" i="9"/>
  <c r="I39" i="8"/>
  <c r="H35" i="5"/>
  <c r="H35" i="6"/>
  <c r="G34" i="7"/>
  <c r="I8" i="8"/>
  <c r="G34" i="11"/>
  <c r="F117" i="8"/>
  <c r="D154" i="7"/>
  <c r="D154" i="11"/>
  <c r="D120" i="11"/>
  <c r="D120" i="7"/>
  <c r="F29" i="8"/>
  <c r="H114" i="8"/>
  <c r="F190" i="7"/>
  <c r="F190" i="11"/>
  <c r="F137" i="6"/>
  <c r="F137" i="5"/>
  <c r="F183" i="9"/>
  <c r="F166" i="9"/>
  <c r="H184" i="10"/>
  <c r="H167" i="10"/>
  <c r="I121" i="8"/>
  <c r="J109" i="4" l="1"/>
  <c r="E133" i="8"/>
  <c r="C252" i="11"/>
  <c r="J133" i="4"/>
  <c r="C268" i="7"/>
  <c r="E135" i="4"/>
  <c r="C252" i="7"/>
  <c r="C268" i="11"/>
  <c r="C190" i="11"/>
  <c r="J114" i="4"/>
  <c r="E114" i="8"/>
  <c r="C190" i="7"/>
  <c r="I27" i="8"/>
  <c r="I33" i="8" s="1"/>
  <c r="G124" i="7"/>
  <c r="I33" i="4"/>
  <c r="G118" i="11"/>
  <c r="G122" i="11" s="1"/>
  <c r="G118" i="7"/>
  <c r="G122" i="7" s="1"/>
  <c r="G124" i="11"/>
  <c r="C166" i="11"/>
  <c r="C166" i="7"/>
  <c r="E119" i="8"/>
  <c r="J119" i="4"/>
  <c r="J78" i="4"/>
  <c r="E78" i="8"/>
  <c r="J78" i="8" s="1"/>
  <c r="J39" i="4"/>
  <c r="E39" i="8"/>
  <c r="J39" i="8" s="1"/>
  <c r="J86" i="4"/>
  <c r="E86" i="8"/>
  <c r="J86" i="8" s="1"/>
  <c r="F83" i="8"/>
  <c r="F97" i="8" s="1"/>
  <c r="D15" i="11"/>
  <c r="D15" i="7"/>
  <c r="F97" i="4"/>
  <c r="J19" i="6"/>
  <c r="F106" i="5"/>
  <c r="E38" i="8"/>
  <c r="C21" i="7"/>
  <c r="C21" i="11"/>
  <c r="E63" i="4"/>
  <c r="F126" i="8"/>
  <c r="D286" i="11"/>
  <c r="D290" i="11" s="1"/>
  <c r="D292" i="11"/>
  <c r="D286" i="7"/>
  <c r="D290" i="7" s="1"/>
  <c r="D292" i="7"/>
  <c r="F149" i="5"/>
  <c r="F138" i="8"/>
  <c r="F147" i="8" s="1"/>
  <c r="F147" i="4"/>
  <c r="D252" i="11"/>
  <c r="D266" i="11" s="1"/>
  <c r="D268" i="7"/>
  <c r="D268" i="11"/>
  <c r="D252" i="7"/>
  <c r="D266" i="7" s="1"/>
  <c r="J10" i="4"/>
  <c r="C36" i="7"/>
  <c r="E10" i="8"/>
  <c r="J10" i="8" s="1"/>
  <c r="C36" i="11"/>
  <c r="H83" i="8"/>
  <c r="H97" i="8" s="1"/>
  <c r="F15" i="7"/>
  <c r="F15" i="11"/>
  <c r="H97" i="4"/>
  <c r="G126" i="8"/>
  <c r="E292" i="11"/>
  <c r="E286" i="11"/>
  <c r="E290" i="11" s="1"/>
  <c r="E292" i="7"/>
  <c r="E286" i="7"/>
  <c r="E290" i="7" s="1"/>
  <c r="E140" i="8"/>
  <c r="J140" i="8" s="1"/>
  <c r="J140" i="4"/>
  <c r="F35" i="6"/>
  <c r="H126" i="8"/>
  <c r="F286" i="11"/>
  <c r="F290" i="11" s="1"/>
  <c r="F292" i="11"/>
  <c r="F286" i="7"/>
  <c r="F290" i="7" s="1"/>
  <c r="F292" i="7"/>
  <c r="J106" i="4"/>
  <c r="E106" i="8"/>
  <c r="C178" i="11"/>
  <c r="C178" i="7"/>
  <c r="E12" i="8"/>
  <c r="J12" i="8" s="1"/>
  <c r="J12" i="4"/>
  <c r="F109" i="8"/>
  <c r="J100" i="4"/>
  <c r="J106" i="6"/>
  <c r="J106" i="5"/>
  <c r="J121" i="4"/>
  <c r="E121" i="8"/>
  <c r="J121" i="8" s="1"/>
  <c r="G33" i="4"/>
  <c r="G27" i="8"/>
  <c r="G33" i="8" s="1"/>
  <c r="E124" i="11"/>
  <c r="E118" i="7"/>
  <c r="E122" i="7" s="1"/>
  <c r="E118" i="11"/>
  <c r="E122" i="11" s="1"/>
  <c r="E124" i="7"/>
  <c r="E68" i="8"/>
  <c r="J68" i="8" s="1"/>
  <c r="J68" i="4"/>
  <c r="G203" i="11"/>
  <c r="G218" i="11" s="1"/>
  <c r="I149" i="8"/>
  <c r="I151" i="8" s="1"/>
  <c r="I151" i="4"/>
  <c r="G220" i="11"/>
  <c r="G220" i="7"/>
  <c r="G203" i="7"/>
  <c r="G218" i="7" s="1"/>
  <c r="J102" i="4"/>
  <c r="E102" i="8"/>
  <c r="J102" i="8" s="1"/>
  <c r="E72" i="8"/>
  <c r="J72" i="8" s="1"/>
  <c r="J72" i="4"/>
  <c r="E109" i="8"/>
  <c r="E120" i="8"/>
  <c r="J120" i="8" s="1"/>
  <c r="J120" i="4"/>
  <c r="J85" i="4"/>
  <c r="E85" i="8"/>
  <c r="J85" i="8" s="1"/>
  <c r="J166" i="10"/>
  <c r="J184" i="10" s="1"/>
  <c r="F167" i="10"/>
  <c r="F184" i="10"/>
  <c r="G83" i="8"/>
  <c r="G97" i="8" s="1"/>
  <c r="E15" i="11"/>
  <c r="E15" i="7"/>
  <c r="G97" i="4"/>
  <c r="F106" i="6"/>
  <c r="F65" i="6"/>
  <c r="C264" i="11"/>
  <c r="J139" i="4"/>
  <c r="E139" i="8"/>
  <c r="J139" i="8" s="1"/>
  <c r="C264" i="7"/>
  <c r="J13" i="4"/>
  <c r="C47" i="7"/>
  <c r="C47" i="11"/>
  <c r="E13" i="8"/>
  <c r="H106" i="8"/>
  <c r="F178" i="7"/>
  <c r="F178" i="11"/>
  <c r="J138" i="4"/>
  <c r="J149" i="6"/>
  <c r="J149" i="5"/>
  <c r="P183" i="10"/>
  <c r="P186" i="10" s="1"/>
  <c r="P166" i="10"/>
  <c r="F38" i="8"/>
  <c r="F63" i="8" s="1"/>
  <c r="D21" i="11"/>
  <c r="D21" i="7"/>
  <c r="F63" i="4"/>
  <c r="G106" i="8"/>
  <c r="E178" i="7"/>
  <c r="E178" i="11"/>
  <c r="J91" i="4"/>
  <c r="E91" i="8"/>
  <c r="J91" i="8" s="1"/>
  <c r="G138" i="8"/>
  <c r="G147" i="8" s="1"/>
  <c r="G147" i="4"/>
  <c r="E268" i="11"/>
  <c r="E252" i="11"/>
  <c r="E266" i="11" s="1"/>
  <c r="E268" i="7"/>
  <c r="E252" i="7"/>
  <c r="E266" i="7" s="1"/>
  <c r="F106" i="8"/>
  <c r="D178" i="11"/>
  <c r="D178" i="7"/>
  <c r="G13" i="8"/>
  <c r="E47" i="7"/>
  <c r="E47" i="11"/>
  <c r="F118" i="11"/>
  <c r="F122" i="11" s="1"/>
  <c r="H33" i="4"/>
  <c r="H27" i="8"/>
  <c r="H33" i="8" s="1"/>
  <c r="F124" i="11"/>
  <c r="F118" i="7"/>
  <c r="F122" i="7" s="1"/>
  <c r="F124" i="7"/>
  <c r="H151" i="4"/>
  <c r="F203" i="11"/>
  <c r="F218" i="11" s="1"/>
  <c r="H149" i="8"/>
  <c r="H151" i="8" s="1"/>
  <c r="F203" i="7"/>
  <c r="F218" i="7" s="1"/>
  <c r="F220" i="7"/>
  <c r="F220" i="11"/>
  <c r="J89" i="4"/>
  <c r="E89" i="8"/>
  <c r="J89" i="8" s="1"/>
  <c r="C22" i="7"/>
  <c r="J74" i="4"/>
  <c r="E74" i="8"/>
  <c r="C22" i="11"/>
  <c r="F153" i="6"/>
  <c r="F153" i="5"/>
  <c r="F99" i="6"/>
  <c r="J101" i="4"/>
  <c r="E101" i="8"/>
  <c r="J101" i="8" s="1"/>
  <c r="E29" i="8"/>
  <c r="J29" i="8" s="1"/>
  <c r="J29" i="4"/>
  <c r="C120" i="11"/>
  <c r="C120" i="7"/>
  <c r="J166" i="9"/>
  <c r="J184" i="9" s="1"/>
  <c r="F184" i="9"/>
  <c r="F167" i="9"/>
  <c r="G22" i="7"/>
  <c r="I74" i="8"/>
  <c r="G22" i="11"/>
  <c r="J113" i="4"/>
  <c r="E113" i="8"/>
  <c r="J113" i="8" s="1"/>
  <c r="C286" i="11"/>
  <c r="C290" i="11" s="1"/>
  <c r="C292" i="11"/>
  <c r="C286" i="7"/>
  <c r="C290" i="7" s="1"/>
  <c r="C292" i="7"/>
  <c r="E126" i="8"/>
  <c r="J126" i="4"/>
  <c r="G47" i="7"/>
  <c r="G47" i="11"/>
  <c r="I13" i="8"/>
  <c r="G149" i="8"/>
  <c r="G151" i="8" s="1"/>
  <c r="E203" i="11"/>
  <c r="E218" i="11" s="1"/>
  <c r="G151" i="4"/>
  <c r="E220" i="7"/>
  <c r="E203" i="7"/>
  <c r="E218" i="7" s="1"/>
  <c r="E220" i="11"/>
  <c r="J70" i="4"/>
  <c r="E70" i="8"/>
  <c r="J70" i="8" s="1"/>
  <c r="E73" i="8"/>
  <c r="J73" i="8" s="1"/>
  <c r="J73" i="4"/>
  <c r="J14" i="4"/>
  <c r="C43" i="7"/>
  <c r="E14" i="8"/>
  <c r="J14" i="8" s="1"/>
  <c r="C43" i="11"/>
  <c r="E9" i="8"/>
  <c r="J9" i="8" s="1"/>
  <c r="J9" i="4"/>
  <c r="H109" i="8"/>
  <c r="H38" i="8"/>
  <c r="H63" i="8" s="1"/>
  <c r="F21" i="11"/>
  <c r="H63" i="4"/>
  <c r="F21" i="7"/>
  <c r="J92" i="4"/>
  <c r="E92" i="8"/>
  <c r="J92" i="8" s="1"/>
  <c r="I119" i="8"/>
  <c r="G166" i="11"/>
  <c r="J19" i="5"/>
  <c r="C148" i="11"/>
  <c r="C132" i="11"/>
  <c r="C146" i="11" s="1"/>
  <c r="C148" i="7"/>
  <c r="E104" i="4"/>
  <c r="E100" i="8"/>
  <c r="C132" i="7"/>
  <c r="C146" i="7" s="1"/>
  <c r="H13" i="8"/>
  <c r="F47" i="11"/>
  <c r="F47" i="7"/>
  <c r="F65" i="5"/>
  <c r="E90" i="8"/>
  <c r="J90" i="8" s="1"/>
  <c r="J90" i="4"/>
  <c r="J8" i="4"/>
  <c r="C34" i="7"/>
  <c r="E8" i="8"/>
  <c r="J8" i="8" s="1"/>
  <c r="C34" i="11"/>
  <c r="J65" i="5"/>
  <c r="J65" i="6"/>
  <c r="H100" i="8"/>
  <c r="H104" i="8" s="1"/>
  <c r="F132" i="11"/>
  <c r="F146" i="11" s="1"/>
  <c r="H104" i="4"/>
  <c r="F148" i="11"/>
  <c r="F148" i="7"/>
  <c r="F132" i="7"/>
  <c r="F146" i="7" s="1"/>
  <c r="F149" i="6"/>
  <c r="G190" i="7"/>
  <c r="G190" i="11"/>
  <c r="I114" i="8"/>
  <c r="J69" i="4"/>
  <c r="E69" i="8"/>
  <c r="J69" i="8" s="1"/>
  <c r="C104" i="11"/>
  <c r="C104" i="7"/>
  <c r="E28" i="8"/>
  <c r="J28" i="8" s="1"/>
  <c r="J28" i="4"/>
  <c r="E27" i="8"/>
  <c r="C118" i="7"/>
  <c r="C124" i="11"/>
  <c r="C118" i="11"/>
  <c r="J27" i="4"/>
  <c r="C124" i="7"/>
  <c r="E33" i="4"/>
  <c r="E87" i="8"/>
  <c r="J87" i="8" s="1"/>
  <c r="J87" i="4"/>
  <c r="I83" i="8"/>
  <c r="I97" i="8" s="1"/>
  <c r="G15" i="7"/>
  <c r="G15" i="11"/>
  <c r="I97" i="4"/>
  <c r="F99" i="5"/>
  <c r="G38" i="8"/>
  <c r="G63" i="8" s="1"/>
  <c r="E21" i="7"/>
  <c r="G63" i="4"/>
  <c r="E21" i="11"/>
  <c r="C184" i="11"/>
  <c r="J112" i="4"/>
  <c r="E112" i="8"/>
  <c r="C184" i="7"/>
  <c r="D118" i="11"/>
  <c r="D122" i="11" s="1"/>
  <c r="D118" i="7"/>
  <c r="D122" i="7" s="1"/>
  <c r="F27" i="8"/>
  <c r="F33" i="8" s="1"/>
  <c r="D124" i="7"/>
  <c r="D124" i="11"/>
  <c r="F33" i="4"/>
  <c r="D132" i="11"/>
  <c r="D146" i="11" s="1"/>
  <c r="D148" i="11"/>
  <c r="F100" i="8"/>
  <c r="F104" i="8" s="1"/>
  <c r="F104" i="4"/>
  <c r="D132" i="7"/>
  <c r="D146" i="7" s="1"/>
  <c r="D148" i="7"/>
  <c r="E88" i="8"/>
  <c r="J88" i="8" s="1"/>
  <c r="J88" i="4"/>
  <c r="G264" i="7"/>
  <c r="G184" i="7"/>
  <c r="I112" i="8"/>
  <c r="G184" i="11"/>
  <c r="C154" i="11"/>
  <c r="E117" i="8"/>
  <c r="C154" i="7"/>
  <c r="J117" i="4"/>
  <c r="P166" i="9"/>
  <c r="P183" i="9"/>
  <c r="P186" i="9" s="1"/>
  <c r="D220" i="11"/>
  <c r="F149" i="8"/>
  <c r="F151" i="8" s="1"/>
  <c r="D203" i="7"/>
  <c r="D218" i="7" s="1"/>
  <c r="D203" i="11"/>
  <c r="D218" i="11" s="1"/>
  <c r="F151" i="4"/>
  <c r="D220" i="7"/>
  <c r="H138" i="8"/>
  <c r="H147" i="8" s="1"/>
  <c r="H147" i="4"/>
  <c r="F252" i="7"/>
  <c r="F266" i="7" s="1"/>
  <c r="F252" i="11"/>
  <c r="F266" i="11" s="1"/>
  <c r="F268" i="7"/>
  <c r="F268" i="11"/>
  <c r="J50" i="4"/>
  <c r="E50" i="8"/>
  <c r="C9" i="11"/>
  <c r="C9" i="7"/>
  <c r="D47" i="7"/>
  <c r="F13" i="8"/>
  <c r="D47" i="11"/>
  <c r="I50" i="8"/>
  <c r="G9" i="7"/>
  <c r="G9" i="11"/>
  <c r="G154" i="7"/>
  <c r="G154" i="11"/>
  <c r="I117" i="8"/>
  <c r="E138" i="8"/>
  <c r="E147" i="4"/>
  <c r="I106" i="8"/>
  <c r="G178" i="11"/>
  <c r="G178" i="7"/>
  <c r="J123" i="4"/>
  <c r="E123" i="8"/>
  <c r="J123" i="8" s="1"/>
  <c r="F35" i="5"/>
  <c r="E148" i="7"/>
  <c r="G100" i="8"/>
  <c r="G104" i="8" s="1"/>
  <c r="G104" i="4"/>
  <c r="E148" i="11"/>
  <c r="E132" i="7"/>
  <c r="E146" i="7" s="1"/>
  <c r="E132" i="11"/>
  <c r="E146" i="11" s="1"/>
  <c r="G109" i="8"/>
  <c r="J83" i="4"/>
  <c r="E83" i="8"/>
  <c r="C15" i="11"/>
  <c r="C15" i="7"/>
  <c r="E97" i="4"/>
  <c r="G264" i="11"/>
  <c r="C122" i="7" l="1"/>
  <c r="I115" i="7" s="1"/>
  <c r="L261" i="11"/>
  <c r="L258" i="11"/>
  <c r="L254" i="11"/>
  <c r="L248" i="11"/>
  <c r="L253" i="11"/>
  <c r="L249" i="11"/>
  <c r="L265" i="11"/>
  <c r="L263" i="11"/>
  <c r="L257" i="11"/>
  <c r="L251" i="11"/>
  <c r="L256" i="11"/>
  <c r="L255" i="11"/>
  <c r="L264" i="11"/>
  <c r="L250" i="11"/>
  <c r="L252" i="11"/>
  <c r="F269" i="11"/>
  <c r="L260" i="11"/>
  <c r="L259" i="11"/>
  <c r="L262" i="11"/>
  <c r="J210" i="7"/>
  <c r="J208" i="7"/>
  <c r="J213" i="7"/>
  <c r="J215" i="7"/>
  <c r="J207" i="7"/>
  <c r="J209" i="7"/>
  <c r="J216" i="7"/>
  <c r="J202" i="7"/>
  <c r="J211" i="7"/>
  <c r="J205" i="7"/>
  <c r="J212" i="7"/>
  <c r="J214" i="7"/>
  <c r="J203" i="7"/>
  <c r="J201" i="7"/>
  <c r="J204" i="7"/>
  <c r="J206" i="7"/>
  <c r="D221" i="7"/>
  <c r="J200" i="7"/>
  <c r="U119" i="5"/>
  <c r="J112" i="11"/>
  <c r="J118" i="11"/>
  <c r="J120" i="11"/>
  <c r="J114" i="11"/>
  <c r="J116" i="11"/>
  <c r="J109" i="11"/>
  <c r="J110" i="11"/>
  <c r="J119" i="11"/>
  <c r="J108" i="11"/>
  <c r="J111" i="11"/>
  <c r="J104" i="11"/>
  <c r="J106" i="11"/>
  <c r="J117" i="11"/>
  <c r="D125" i="11"/>
  <c r="J113" i="11"/>
  <c r="J107" i="11"/>
  <c r="J115" i="11"/>
  <c r="J105" i="11"/>
  <c r="C122" i="11"/>
  <c r="I38" i="8"/>
  <c r="J38" i="8" s="1"/>
  <c r="I63" i="4"/>
  <c r="G21" i="7"/>
  <c r="G21" i="11"/>
  <c r="E104" i="8"/>
  <c r="U16" i="5"/>
  <c r="I288" i="7"/>
  <c r="I278" i="7"/>
  <c r="I276" i="7"/>
  <c r="I285" i="7"/>
  <c r="I277" i="7"/>
  <c r="I280" i="7"/>
  <c r="I279" i="7"/>
  <c r="I286" i="7"/>
  <c r="I283" i="7"/>
  <c r="I275" i="7"/>
  <c r="C293" i="7"/>
  <c r="I287" i="7"/>
  <c r="I274" i="7"/>
  <c r="I272" i="7"/>
  <c r="I284" i="7"/>
  <c r="I281" i="7"/>
  <c r="I273" i="7"/>
  <c r="I282" i="7"/>
  <c r="U115" i="5"/>
  <c r="U103" i="5"/>
  <c r="J74" i="8"/>
  <c r="U91" i="5"/>
  <c r="L203" i="11"/>
  <c r="L215" i="11"/>
  <c r="L208" i="11"/>
  <c r="L211" i="11"/>
  <c r="L201" i="11"/>
  <c r="L210" i="11"/>
  <c r="L209" i="11"/>
  <c r="F221" i="11"/>
  <c r="L213" i="11"/>
  <c r="L205" i="11"/>
  <c r="L212" i="11"/>
  <c r="L214" i="11"/>
  <c r="L202" i="11"/>
  <c r="L204" i="11"/>
  <c r="L200" i="11"/>
  <c r="L216" i="11"/>
  <c r="L207" i="11"/>
  <c r="L206" i="11"/>
  <c r="K255" i="11"/>
  <c r="K252" i="11"/>
  <c r="K263" i="11"/>
  <c r="E269" i="11"/>
  <c r="K257" i="11"/>
  <c r="K264" i="11"/>
  <c r="K251" i="11"/>
  <c r="K248" i="11"/>
  <c r="K265" i="11"/>
  <c r="K261" i="11"/>
  <c r="K253" i="11"/>
  <c r="K259" i="11"/>
  <c r="K258" i="11"/>
  <c r="K260" i="11"/>
  <c r="K262" i="11"/>
  <c r="K249" i="11"/>
  <c r="K256" i="11"/>
  <c r="K250" i="11"/>
  <c r="K254" i="11"/>
  <c r="I138" i="8"/>
  <c r="I147" i="8" s="1"/>
  <c r="I147" i="4"/>
  <c r="G268" i="7"/>
  <c r="G268" i="11"/>
  <c r="G252" i="11"/>
  <c r="G266" i="11" s="1"/>
  <c r="G252" i="7"/>
  <c r="G266" i="7" s="1"/>
  <c r="J13" i="8"/>
  <c r="U111" i="5"/>
  <c r="U74" i="5"/>
  <c r="M200" i="11"/>
  <c r="M206" i="11"/>
  <c r="M208" i="11"/>
  <c r="M210" i="11"/>
  <c r="M209" i="11"/>
  <c r="M202" i="11"/>
  <c r="M211" i="11"/>
  <c r="M212" i="11"/>
  <c r="M207" i="11"/>
  <c r="M201" i="11"/>
  <c r="M203" i="11"/>
  <c r="M216" i="11"/>
  <c r="M215" i="11"/>
  <c r="M213" i="11"/>
  <c r="M214" i="11"/>
  <c r="M205" i="11"/>
  <c r="M204" i="11"/>
  <c r="G221" i="11"/>
  <c r="K112" i="11"/>
  <c r="K107" i="11"/>
  <c r="K106" i="11"/>
  <c r="K116" i="11"/>
  <c r="K110" i="11"/>
  <c r="K118" i="11"/>
  <c r="K111" i="11"/>
  <c r="K119" i="11"/>
  <c r="K115" i="11"/>
  <c r="K104" i="11"/>
  <c r="K108" i="11"/>
  <c r="E125" i="11"/>
  <c r="K117" i="11"/>
  <c r="K120" i="11"/>
  <c r="K113" i="11"/>
  <c r="K109" i="11"/>
  <c r="K114" i="11"/>
  <c r="K105" i="11"/>
  <c r="U108" i="5"/>
  <c r="L283" i="11"/>
  <c r="L277" i="11"/>
  <c r="L279" i="11"/>
  <c r="L275" i="11"/>
  <c r="L286" i="11"/>
  <c r="L276" i="11"/>
  <c r="L274" i="11"/>
  <c r="L282" i="11"/>
  <c r="L280" i="11"/>
  <c r="L284" i="11"/>
  <c r="L272" i="11"/>
  <c r="L288" i="11"/>
  <c r="L287" i="11"/>
  <c r="F293" i="11"/>
  <c r="L285" i="11"/>
  <c r="L281" i="11"/>
  <c r="L273" i="11"/>
  <c r="L278" i="11"/>
  <c r="J255" i="11"/>
  <c r="J262" i="11"/>
  <c r="J264" i="11"/>
  <c r="J251" i="11"/>
  <c r="J250" i="11"/>
  <c r="J260" i="11"/>
  <c r="J248" i="11"/>
  <c r="J261" i="11"/>
  <c r="J249" i="11"/>
  <c r="J253" i="11"/>
  <c r="J254" i="11"/>
  <c r="J252" i="11"/>
  <c r="D269" i="11"/>
  <c r="J263" i="11"/>
  <c r="J256" i="11"/>
  <c r="J257" i="11"/>
  <c r="J258" i="11"/>
  <c r="J259" i="11"/>
  <c r="J265" i="11"/>
  <c r="G166" i="7"/>
  <c r="G286" i="11"/>
  <c r="G290" i="11" s="1"/>
  <c r="G292" i="11"/>
  <c r="G286" i="7"/>
  <c r="G290" i="7" s="1"/>
  <c r="G292" i="7"/>
  <c r="I126" i="8"/>
  <c r="J126" i="8" s="1"/>
  <c r="U80" i="5"/>
  <c r="M104" i="11"/>
  <c r="M116" i="11"/>
  <c r="M112" i="11"/>
  <c r="M120" i="11"/>
  <c r="M119" i="11"/>
  <c r="M114" i="11"/>
  <c r="M110" i="11"/>
  <c r="G125" i="11"/>
  <c r="M115" i="11"/>
  <c r="M105" i="11"/>
  <c r="M106" i="11"/>
  <c r="M108" i="11"/>
  <c r="M107" i="11"/>
  <c r="M109" i="11"/>
  <c r="M117" i="11"/>
  <c r="M113" i="11"/>
  <c r="M118" i="11"/>
  <c r="M111" i="11"/>
  <c r="C266" i="7"/>
  <c r="C266" i="11"/>
  <c r="K143" i="11"/>
  <c r="K140" i="11"/>
  <c r="K131" i="11"/>
  <c r="K130" i="11"/>
  <c r="K129" i="11"/>
  <c r="K141" i="11"/>
  <c r="K137" i="11"/>
  <c r="K135" i="11"/>
  <c r="K142" i="11"/>
  <c r="K134" i="11"/>
  <c r="E149" i="11"/>
  <c r="K133" i="11"/>
  <c r="K136" i="11"/>
  <c r="K132" i="11"/>
  <c r="K138" i="11"/>
  <c r="K128" i="11"/>
  <c r="K139" i="11"/>
  <c r="K144" i="11"/>
  <c r="U125" i="5"/>
  <c r="E147" i="8"/>
  <c r="J50" i="8"/>
  <c r="L257" i="7"/>
  <c r="L260" i="7"/>
  <c r="L259" i="7"/>
  <c r="L262" i="7"/>
  <c r="L264" i="7"/>
  <c r="L252" i="7"/>
  <c r="L253" i="7"/>
  <c r="L250" i="7"/>
  <c r="L251" i="7"/>
  <c r="F269" i="7"/>
  <c r="L261" i="7"/>
  <c r="L258" i="7"/>
  <c r="L248" i="7"/>
  <c r="L265" i="7"/>
  <c r="L255" i="7"/>
  <c r="L249" i="7"/>
  <c r="L256" i="7"/>
  <c r="L263" i="7"/>
  <c r="L254" i="7"/>
  <c r="J139" i="7"/>
  <c r="J138" i="7"/>
  <c r="J130" i="7"/>
  <c r="J128" i="7"/>
  <c r="J140" i="7"/>
  <c r="J141" i="7"/>
  <c r="D149" i="7"/>
  <c r="J144" i="7"/>
  <c r="J133" i="7"/>
  <c r="J129" i="7"/>
  <c r="J135" i="7"/>
  <c r="J134" i="7"/>
  <c r="J137" i="7"/>
  <c r="J131" i="7"/>
  <c r="J136" i="7"/>
  <c r="J142" i="7"/>
  <c r="J143" i="7"/>
  <c r="J132" i="7"/>
  <c r="J137" i="11"/>
  <c r="J132" i="11"/>
  <c r="J138" i="11"/>
  <c r="J133" i="11"/>
  <c r="J131" i="11"/>
  <c r="J143" i="11"/>
  <c r="J136" i="11"/>
  <c r="J139" i="11"/>
  <c r="J144" i="11"/>
  <c r="J128" i="11"/>
  <c r="J140" i="11"/>
  <c r="J134" i="11"/>
  <c r="J141" i="11"/>
  <c r="D149" i="11"/>
  <c r="J135" i="11"/>
  <c r="J130" i="11"/>
  <c r="J129" i="11"/>
  <c r="J142" i="11"/>
  <c r="U89" i="5"/>
  <c r="U30" i="5"/>
  <c r="L133" i="7"/>
  <c r="L140" i="7"/>
  <c r="L131" i="7"/>
  <c r="L137" i="7"/>
  <c r="L130" i="7"/>
  <c r="L144" i="7"/>
  <c r="F149" i="7"/>
  <c r="L139" i="7"/>
  <c r="L142" i="7"/>
  <c r="L141" i="7"/>
  <c r="L132" i="7"/>
  <c r="L135" i="7"/>
  <c r="L143" i="7"/>
  <c r="L129" i="7"/>
  <c r="L128" i="7"/>
  <c r="L134" i="7"/>
  <c r="L136" i="7"/>
  <c r="L138" i="7"/>
  <c r="L139" i="11"/>
  <c r="L130" i="11"/>
  <c r="L142" i="11"/>
  <c r="L132" i="11"/>
  <c r="L134" i="11"/>
  <c r="F149" i="11"/>
  <c r="L135" i="11"/>
  <c r="L136" i="11"/>
  <c r="L131" i="11"/>
  <c r="L140" i="11"/>
  <c r="L144" i="11"/>
  <c r="L128" i="11"/>
  <c r="L129" i="11"/>
  <c r="L138" i="11"/>
  <c r="L141" i="11"/>
  <c r="L133" i="11"/>
  <c r="L143" i="11"/>
  <c r="L137" i="11"/>
  <c r="U11" i="5"/>
  <c r="U75" i="5"/>
  <c r="U128" i="5"/>
  <c r="U31" i="5"/>
  <c r="U76" i="5"/>
  <c r="F125" i="7"/>
  <c r="L104" i="7"/>
  <c r="L107" i="7"/>
  <c r="L114" i="7"/>
  <c r="L116" i="7"/>
  <c r="L110" i="7"/>
  <c r="L106" i="7"/>
  <c r="L119" i="7"/>
  <c r="L109" i="7"/>
  <c r="L120" i="7"/>
  <c r="L115" i="7"/>
  <c r="L111" i="7"/>
  <c r="L113" i="7"/>
  <c r="L112" i="7"/>
  <c r="L118" i="7"/>
  <c r="L117" i="7"/>
  <c r="L108" i="7"/>
  <c r="L105" i="7"/>
  <c r="L105" i="11"/>
  <c r="L106" i="11"/>
  <c r="L113" i="11"/>
  <c r="L107" i="11"/>
  <c r="F125" i="11"/>
  <c r="L104" i="11"/>
  <c r="L110" i="11"/>
  <c r="L118" i="11"/>
  <c r="L111" i="11"/>
  <c r="L114" i="11"/>
  <c r="L109" i="11"/>
  <c r="L116" i="11"/>
  <c r="L117" i="11"/>
  <c r="L112" i="11"/>
  <c r="L119" i="11"/>
  <c r="L120" i="11"/>
  <c r="L108" i="11"/>
  <c r="L115" i="11"/>
  <c r="U70" i="5"/>
  <c r="K105" i="7"/>
  <c r="E125" i="7"/>
  <c r="K112" i="7"/>
  <c r="K115" i="7"/>
  <c r="K110" i="7"/>
  <c r="K108" i="7"/>
  <c r="K119" i="7"/>
  <c r="K113" i="7"/>
  <c r="K116" i="7"/>
  <c r="K106" i="7"/>
  <c r="K111" i="7"/>
  <c r="K117" i="7"/>
  <c r="K104" i="7"/>
  <c r="K107" i="7"/>
  <c r="K114" i="7"/>
  <c r="K120" i="7"/>
  <c r="K118" i="7"/>
  <c r="K109" i="7"/>
  <c r="U123" i="5"/>
  <c r="E293" i="11"/>
  <c r="K287" i="11"/>
  <c r="K276" i="11"/>
  <c r="K281" i="11"/>
  <c r="K282" i="11"/>
  <c r="K279" i="11"/>
  <c r="K286" i="11"/>
  <c r="K285" i="11"/>
  <c r="K272" i="11"/>
  <c r="K275" i="11"/>
  <c r="K278" i="11"/>
  <c r="K284" i="11"/>
  <c r="K280" i="11"/>
  <c r="K283" i="11"/>
  <c r="K277" i="11"/>
  <c r="K273" i="11"/>
  <c r="K288" i="11"/>
  <c r="K274" i="11"/>
  <c r="U12" i="5"/>
  <c r="J264" i="7"/>
  <c r="J262" i="7"/>
  <c r="J250" i="7"/>
  <c r="J252" i="7"/>
  <c r="J255" i="7"/>
  <c r="D269" i="7"/>
  <c r="J257" i="7"/>
  <c r="J261" i="7"/>
  <c r="J251" i="7"/>
  <c r="J254" i="7"/>
  <c r="J249" i="7"/>
  <c r="J260" i="7"/>
  <c r="J263" i="7"/>
  <c r="J258" i="7"/>
  <c r="J253" i="7"/>
  <c r="J256" i="7"/>
  <c r="J265" i="7"/>
  <c r="J259" i="7"/>
  <c r="J248" i="7"/>
  <c r="D293" i="11"/>
  <c r="J282" i="11"/>
  <c r="J276" i="11"/>
  <c r="J284" i="11"/>
  <c r="J273" i="11"/>
  <c r="J283" i="11"/>
  <c r="J275" i="11"/>
  <c r="J287" i="11"/>
  <c r="J279" i="11"/>
  <c r="J274" i="11"/>
  <c r="J281" i="11"/>
  <c r="J286" i="11"/>
  <c r="J277" i="11"/>
  <c r="J280" i="11"/>
  <c r="J272" i="11"/>
  <c r="J285" i="11"/>
  <c r="J278" i="11"/>
  <c r="J288" i="11"/>
  <c r="U121" i="5"/>
  <c r="J114" i="8"/>
  <c r="E135" i="8"/>
  <c r="J133" i="8"/>
  <c r="J83" i="8"/>
  <c r="J97" i="8" s="1"/>
  <c r="E97" i="8"/>
  <c r="K135" i="7"/>
  <c r="K129" i="7"/>
  <c r="K128" i="7"/>
  <c r="K138" i="7"/>
  <c r="K136" i="7"/>
  <c r="K132" i="7"/>
  <c r="K133" i="7"/>
  <c r="K130" i="7"/>
  <c r="K140" i="7"/>
  <c r="K141" i="7"/>
  <c r="K131" i="7"/>
  <c r="E149" i="7"/>
  <c r="K134" i="7"/>
  <c r="K143" i="7"/>
  <c r="K142" i="7"/>
  <c r="K144" i="7"/>
  <c r="K139" i="7"/>
  <c r="K137" i="7"/>
  <c r="U52" i="5"/>
  <c r="P184" i="9"/>
  <c r="P187" i="9" s="1"/>
  <c r="J117" i="8"/>
  <c r="U90" i="5"/>
  <c r="J112" i="8"/>
  <c r="U10" i="5"/>
  <c r="U92" i="5"/>
  <c r="J104" i="4"/>
  <c r="U102" i="5"/>
  <c r="U94" i="5"/>
  <c r="U72" i="5"/>
  <c r="E221" i="11"/>
  <c r="K203" i="11"/>
  <c r="K212" i="11"/>
  <c r="K214" i="11"/>
  <c r="K213" i="11"/>
  <c r="K204" i="11"/>
  <c r="K210" i="11"/>
  <c r="K206" i="11"/>
  <c r="K209" i="11"/>
  <c r="K208" i="11"/>
  <c r="K215" i="11"/>
  <c r="K201" i="11"/>
  <c r="K216" i="11"/>
  <c r="K211" i="11"/>
  <c r="K200" i="11"/>
  <c r="K205" i="11"/>
  <c r="K202" i="11"/>
  <c r="K207" i="11"/>
  <c r="I283" i="11"/>
  <c r="I275" i="11"/>
  <c r="I286" i="11"/>
  <c r="I278" i="11"/>
  <c r="I281" i="11"/>
  <c r="I284" i="11"/>
  <c r="I279" i="11"/>
  <c r="I273" i="11"/>
  <c r="I276" i="11"/>
  <c r="C293" i="11"/>
  <c r="I274" i="11"/>
  <c r="I287" i="11"/>
  <c r="I282" i="11"/>
  <c r="I285" i="11"/>
  <c r="I277" i="11"/>
  <c r="I288" i="11"/>
  <c r="I280" i="11"/>
  <c r="I272" i="11"/>
  <c r="C220" i="11"/>
  <c r="J149" i="4"/>
  <c r="C220" i="7"/>
  <c r="C203" i="11"/>
  <c r="C218" i="11" s="1"/>
  <c r="E151" i="4"/>
  <c r="E149" i="8"/>
  <c r="C203" i="7"/>
  <c r="C218" i="7" s="1"/>
  <c r="L204" i="7"/>
  <c r="L215" i="7"/>
  <c r="L203" i="7"/>
  <c r="L201" i="7"/>
  <c r="F221" i="7"/>
  <c r="L200" i="7"/>
  <c r="L212" i="7"/>
  <c r="L210" i="7"/>
  <c r="L213" i="7"/>
  <c r="L202" i="7"/>
  <c r="L207" i="7"/>
  <c r="L205" i="7"/>
  <c r="L216" i="7"/>
  <c r="L208" i="7"/>
  <c r="L206" i="7"/>
  <c r="L211" i="7"/>
  <c r="L209" i="7"/>
  <c r="L214" i="7"/>
  <c r="K255" i="7"/>
  <c r="K264" i="7"/>
  <c r="K257" i="7"/>
  <c r="K248" i="7"/>
  <c r="K259" i="7"/>
  <c r="K250" i="7"/>
  <c r="E269" i="7"/>
  <c r="K258" i="7"/>
  <c r="K253" i="7"/>
  <c r="K263" i="7"/>
  <c r="K251" i="7"/>
  <c r="K249" i="7"/>
  <c r="K262" i="7"/>
  <c r="K254" i="7"/>
  <c r="K252" i="7"/>
  <c r="K265" i="7"/>
  <c r="K260" i="7"/>
  <c r="K261" i="7"/>
  <c r="K256" i="7"/>
  <c r="P184" i="10"/>
  <c r="P187" i="10" s="1"/>
  <c r="U104" i="5"/>
  <c r="U14" i="5"/>
  <c r="L285" i="7"/>
  <c r="L277" i="7"/>
  <c r="L288" i="7"/>
  <c r="L280" i="7"/>
  <c r="L272" i="7"/>
  <c r="L283" i="7"/>
  <c r="L275" i="7"/>
  <c r="L286" i="7"/>
  <c r="L278" i="7"/>
  <c r="L281" i="7"/>
  <c r="L273" i="7"/>
  <c r="L284" i="7"/>
  <c r="L276" i="7"/>
  <c r="L287" i="7"/>
  <c r="L279" i="7"/>
  <c r="F293" i="7"/>
  <c r="L282" i="7"/>
  <c r="L274" i="7"/>
  <c r="I54" i="8"/>
  <c r="J54" i="8" s="1"/>
  <c r="J54" i="4"/>
  <c r="U142" i="5"/>
  <c r="J38" i="4"/>
  <c r="U88" i="5"/>
  <c r="J119" i="8"/>
  <c r="U116" i="5"/>
  <c r="I109" i="8"/>
  <c r="J109" i="8" s="1"/>
  <c r="U85" i="5"/>
  <c r="J97" i="4"/>
  <c r="U140" i="5"/>
  <c r="J147" i="4"/>
  <c r="J201" i="11"/>
  <c r="J206" i="11"/>
  <c r="J214" i="11"/>
  <c r="J204" i="11"/>
  <c r="J213" i="11"/>
  <c r="J203" i="11"/>
  <c r="J215" i="11"/>
  <c r="J200" i="11"/>
  <c r="D221" i="11"/>
  <c r="J207" i="11"/>
  <c r="J202" i="11"/>
  <c r="J208" i="11"/>
  <c r="J212" i="11"/>
  <c r="J210" i="11"/>
  <c r="J209" i="11"/>
  <c r="J205" i="11"/>
  <c r="J211" i="11"/>
  <c r="J216" i="11"/>
  <c r="J117" i="7"/>
  <c r="J111" i="7"/>
  <c r="J104" i="7"/>
  <c r="J113" i="7"/>
  <c r="J109" i="7"/>
  <c r="J115" i="7"/>
  <c r="J105" i="7"/>
  <c r="J110" i="7"/>
  <c r="J118" i="7"/>
  <c r="D125" i="7"/>
  <c r="J106" i="7"/>
  <c r="J119" i="7"/>
  <c r="J108" i="7"/>
  <c r="J120" i="7"/>
  <c r="J107" i="7"/>
  <c r="J112" i="7"/>
  <c r="J116" i="7"/>
  <c r="J114" i="7"/>
  <c r="U114" i="5"/>
  <c r="J33" i="4"/>
  <c r="U29" i="5"/>
  <c r="J27" i="8"/>
  <c r="E33" i="8"/>
  <c r="U71" i="5"/>
  <c r="I136" i="7"/>
  <c r="I138" i="7"/>
  <c r="I133" i="7"/>
  <c r="I137" i="7"/>
  <c r="I141" i="7"/>
  <c r="I134" i="7"/>
  <c r="C149" i="7"/>
  <c r="I128" i="7"/>
  <c r="I143" i="7"/>
  <c r="I130" i="7"/>
  <c r="I139" i="7"/>
  <c r="I142" i="7"/>
  <c r="I144" i="7"/>
  <c r="I131" i="7"/>
  <c r="I129" i="7"/>
  <c r="I140" i="7"/>
  <c r="I132" i="7"/>
  <c r="I135" i="7"/>
  <c r="I129" i="11"/>
  <c r="I135" i="11"/>
  <c r="I138" i="11"/>
  <c r="C149" i="11"/>
  <c r="I134" i="11"/>
  <c r="I133" i="11"/>
  <c r="I139" i="11"/>
  <c r="I128" i="11"/>
  <c r="I131" i="11"/>
  <c r="I143" i="11"/>
  <c r="I140" i="11"/>
  <c r="I132" i="11"/>
  <c r="I142" i="11"/>
  <c r="I141" i="11"/>
  <c r="I144" i="11"/>
  <c r="I130" i="11"/>
  <c r="I137" i="11"/>
  <c r="I136" i="11"/>
  <c r="K215" i="7"/>
  <c r="E221" i="7"/>
  <c r="K200" i="7"/>
  <c r="K216" i="7"/>
  <c r="K211" i="7"/>
  <c r="K204" i="7"/>
  <c r="K210" i="7"/>
  <c r="K214" i="7"/>
  <c r="K208" i="7"/>
  <c r="K212" i="7"/>
  <c r="K207" i="7"/>
  <c r="K203" i="7"/>
  <c r="K213" i="7"/>
  <c r="K209" i="7"/>
  <c r="K201" i="7"/>
  <c r="K205" i="7"/>
  <c r="K206" i="7"/>
  <c r="K202" i="7"/>
  <c r="U93" i="5"/>
  <c r="U15" i="5"/>
  <c r="U141" i="5"/>
  <c r="U87" i="5"/>
  <c r="U122" i="5"/>
  <c r="M200" i="7"/>
  <c r="M206" i="7"/>
  <c r="M212" i="7"/>
  <c r="M203" i="7"/>
  <c r="M201" i="7"/>
  <c r="M205" i="7"/>
  <c r="M216" i="7"/>
  <c r="M215" i="7"/>
  <c r="G221" i="7"/>
  <c r="M214" i="7"/>
  <c r="M208" i="7"/>
  <c r="M213" i="7"/>
  <c r="M209" i="7"/>
  <c r="M210" i="7"/>
  <c r="M204" i="7"/>
  <c r="M211" i="7"/>
  <c r="M207" i="7"/>
  <c r="M202" i="7"/>
  <c r="I104" i="4"/>
  <c r="G148" i="7"/>
  <c r="G132" i="11"/>
  <c r="G146" i="11" s="1"/>
  <c r="I100" i="8"/>
  <c r="I104" i="8" s="1"/>
  <c r="G132" i="7"/>
  <c r="G146" i="7" s="1"/>
  <c r="G148" i="11"/>
  <c r="J106" i="8"/>
  <c r="K287" i="7"/>
  <c r="K279" i="7"/>
  <c r="E293" i="7"/>
  <c r="K282" i="7"/>
  <c r="K274" i="7"/>
  <c r="K283" i="7"/>
  <c r="K277" i="7"/>
  <c r="K285" i="7"/>
  <c r="K288" i="7"/>
  <c r="K280" i="7"/>
  <c r="K272" i="7"/>
  <c r="K275" i="7"/>
  <c r="K284" i="7"/>
  <c r="K276" i="7"/>
  <c r="K281" i="7"/>
  <c r="K286" i="7"/>
  <c r="K278" i="7"/>
  <c r="K273" i="7"/>
  <c r="D293" i="7"/>
  <c r="J282" i="7"/>
  <c r="J274" i="7"/>
  <c r="J283" i="7"/>
  <c r="J275" i="7"/>
  <c r="J280" i="7"/>
  <c r="J272" i="7"/>
  <c r="J281" i="7"/>
  <c r="J273" i="7"/>
  <c r="J278" i="7"/>
  <c r="J279" i="7"/>
  <c r="J277" i="7"/>
  <c r="J288" i="7"/>
  <c r="J286" i="7"/>
  <c r="J287" i="7"/>
  <c r="J276" i="7"/>
  <c r="J284" i="7"/>
  <c r="J285" i="7"/>
  <c r="E63" i="8"/>
  <c r="U41" i="5"/>
  <c r="M120" i="7"/>
  <c r="M119" i="7"/>
  <c r="M117" i="7"/>
  <c r="M112" i="7"/>
  <c r="M116" i="7"/>
  <c r="M115" i="7"/>
  <c r="M105" i="7"/>
  <c r="M114" i="7"/>
  <c r="M104" i="7"/>
  <c r="M111" i="7"/>
  <c r="M118" i="7"/>
  <c r="M113" i="7"/>
  <c r="M109" i="7"/>
  <c r="G125" i="7"/>
  <c r="M110" i="7"/>
  <c r="M108" i="7"/>
  <c r="M107" i="7"/>
  <c r="M106" i="7"/>
  <c r="J135" i="4"/>
  <c r="U135" i="5"/>
  <c r="I117" i="7" l="1"/>
  <c r="J138" i="8"/>
  <c r="J147" i="8" s="1"/>
  <c r="J63" i="8"/>
  <c r="I112" i="7"/>
  <c r="I110" i="7"/>
  <c r="I113" i="7"/>
  <c r="I116" i="7"/>
  <c r="I107" i="7"/>
  <c r="I120" i="7"/>
  <c r="I118" i="7"/>
  <c r="C125" i="7"/>
  <c r="I106" i="7"/>
  <c r="I114" i="7"/>
  <c r="I104" i="7"/>
  <c r="I111" i="7"/>
  <c r="I119" i="7"/>
  <c r="I109" i="7"/>
  <c r="I105" i="7"/>
  <c r="I108" i="7"/>
  <c r="K218" i="11"/>
  <c r="J290" i="11"/>
  <c r="L218" i="11"/>
  <c r="I290" i="11"/>
  <c r="M138" i="11"/>
  <c r="M135" i="11"/>
  <c r="M130" i="11"/>
  <c r="G149" i="11"/>
  <c r="M144" i="11"/>
  <c r="M141" i="11"/>
  <c r="M136" i="11"/>
  <c r="M142" i="11"/>
  <c r="M140" i="11"/>
  <c r="M137" i="11"/>
  <c r="M134" i="11"/>
  <c r="M128" i="11"/>
  <c r="M129" i="11"/>
  <c r="M132" i="11"/>
  <c r="M143" i="11"/>
  <c r="M133" i="11"/>
  <c r="M139" i="11"/>
  <c r="M131" i="11"/>
  <c r="G19" i="6"/>
  <c r="G19" i="5"/>
  <c r="U41" i="6"/>
  <c r="U87" i="6"/>
  <c r="I215" i="11"/>
  <c r="I214" i="11"/>
  <c r="C221" i="11"/>
  <c r="I203" i="11"/>
  <c r="I207" i="11"/>
  <c r="I206" i="11"/>
  <c r="I204" i="11"/>
  <c r="I201" i="11"/>
  <c r="I202" i="11"/>
  <c r="I205" i="11"/>
  <c r="I209" i="11"/>
  <c r="I208" i="11"/>
  <c r="I210" i="11"/>
  <c r="I213" i="11"/>
  <c r="I212" i="11"/>
  <c r="I211" i="11"/>
  <c r="I216" i="11"/>
  <c r="I200" i="11"/>
  <c r="U92" i="6"/>
  <c r="K290" i="11"/>
  <c r="L122" i="7"/>
  <c r="U76" i="6"/>
  <c r="U31" i="6"/>
  <c r="L146" i="11"/>
  <c r="L266" i="7"/>
  <c r="F19" i="6"/>
  <c r="F19" i="5"/>
  <c r="U80" i="6"/>
  <c r="K122" i="11"/>
  <c r="M264" i="7"/>
  <c r="M251" i="7"/>
  <c r="M249" i="7"/>
  <c r="M260" i="7"/>
  <c r="M248" i="7"/>
  <c r="M252" i="7"/>
  <c r="M255" i="7"/>
  <c r="M265" i="7"/>
  <c r="M261" i="7"/>
  <c r="G269" i="7"/>
  <c r="M259" i="7"/>
  <c r="M256" i="7"/>
  <c r="M253" i="7"/>
  <c r="M263" i="7"/>
  <c r="M258" i="7"/>
  <c r="M254" i="7"/>
  <c r="M257" i="7"/>
  <c r="M262" i="7"/>
  <c r="M250" i="7"/>
  <c r="U103" i="6"/>
  <c r="U115" i="6"/>
  <c r="U88" i="6"/>
  <c r="U137" i="5"/>
  <c r="U135" i="6"/>
  <c r="J290" i="7"/>
  <c r="K290" i="7"/>
  <c r="U122" i="6"/>
  <c r="U93" i="6"/>
  <c r="I146" i="11"/>
  <c r="U71" i="6"/>
  <c r="U29" i="6"/>
  <c r="U35" i="5"/>
  <c r="U142" i="6"/>
  <c r="L218" i="7"/>
  <c r="I212" i="7"/>
  <c r="I200" i="7"/>
  <c r="I206" i="7"/>
  <c r="I211" i="7"/>
  <c r="I216" i="7"/>
  <c r="I214" i="7"/>
  <c r="C221" i="7"/>
  <c r="I215" i="7"/>
  <c r="I203" i="7"/>
  <c r="I201" i="7"/>
  <c r="I210" i="7"/>
  <c r="I204" i="7"/>
  <c r="I205" i="7"/>
  <c r="I202" i="7"/>
  <c r="I208" i="7"/>
  <c r="I213" i="7"/>
  <c r="I207" i="7"/>
  <c r="I209" i="7"/>
  <c r="U94" i="6"/>
  <c r="K146" i="7"/>
  <c r="J135" i="8"/>
  <c r="U121" i="6"/>
  <c r="U123" i="6"/>
  <c r="K122" i="7"/>
  <c r="U128" i="6"/>
  <c r="M122" i="11"/>
  <c r="M287" i="11"/>
  <c r="M279" i="11"/>
  <c r="G293" i="11"/>
  <c r="M282" i="11"/>
  <c r="M274" i="11"/>
  <c r="M277" i="11"/>
  <c r="M280" i="11"/>
  <c r="M286" i="11"/>
  <c r="M285" i="11"/>
  <c r="M288" i="11"/>
  <c r="M272" i="11"/>
  <c r="M283" i="11"/>
  <c r="M278" i="11"/>
  <c r="M275" i="11"/>
  <c r="M281" i="11"/>
  <c r="M273" i="11"/>
  <c r="M284" i="11"/>
  <c r="M276" i="11"/>
  <c r="J266" i="11"/>
  <c r="U74" i="6"/>
  <c r="U111" i="6"/>
  <c r="M251" i="11"/>
  <c r="M252" i="11"/>
  <c r="M250" i="11"/>
  <c r="M260" i="11"/>
  <c r="M255" i="11"/>
  <c r="M258" i="11"/>
  <c r="M259" i="11"/>
  <c r="M257" i="11"/>
  <c r="M261" i="11"/>
  <c r="M264" i="11"/>
  <c r="M265" i="11"/>
  <c r="M262" i="11"/>
  <c r="M253" i="11"/>
  <c r="M249" i="11"/>
  <c r="G269" i="11"/>
  <c r="M248" i="11"/>
  <c r="M256" i="11"/>
  <c r="M263" i="11"/>
  <c r="M254" i="11"/>
  <c r="K266" i="11"/>
  <c r="U91" i="6"/>
  <c r="U16" i="6"/>
  <c r="J122" i="11"/>
  <c r="U119" i="6"/>
  <c r="M218" i="7"/>
  <c r="J33" i="8"/>
  <c r="J218" i="11"/>
  <c r="U140" i="6"/>
  <c r="U149" i="5"/>
  <c r="U56" i="5"/>
  <c r="U104" i="6"/>
  <c r="J149" i="8"/>
  <c r="E151" i="8"/>
  <c r="J151" i="4"/>
  <c r="U151" i="5"/>
  <c r="U90" i="6"/>
  <c r="U52" i="6"/>
  <c r="J266" i="7"/>
  <c r="U70" i="6"/>
  <c r="L122" i="11"/>
  <c r="U11" i="6"/>
  <c r="U89" i="6"/>
  <c r="J146" i="11"/>
  <c r="J146" i="7"/>
  <c r="U125" i="6"/>
  <c r="I250" i="11"/>
  <c r="I253" i="11"/>
  <c r="I257" i="11"/>
  <c r="I254" i="11"/>
  <c r="I256" i="11"/>
  <c r="I265" i="11"/>
  <c r="I248" i="11"/>
  <c r="I263" i="11"/>
  <c r="I260" i="11"/>
  <c r="I258" i="11"/>
  <c r="I259" i="11"/>
  <c r="I249" i="11"/>
  <c r="I261" i="11"/>
  <c r="C269" i="11"/>
  <c r="I251" i="11"/>
  <c r="I262" i="11"/>
  <c r="I264" i="11"/>
  <c r="I255" i="11"/>
  <c r="I252" i="11"/>
  <c r="L290" i="11"/>
  <c r="M218" i="11"/>
  <c r="I290" i="7"/>
  <c r="I63" i="8"/>
  <c r="J218" i="7"/>
  <c r="L266" i="11"/>
  <c r="I19" i="6"/>
  <c r="I19" i="5"/>
  <c r="M122" i="7"/>
  <c r="M132" i="7"/>
  <c r="M128" i="7"/>
  <c r="M130" i="7"/>
  <c r="M144" i="7"/>
  <c r="M131" i="7"/>
  <c r="M141" i="7"/>
  <c r="M137" i="7"/>
  <c r="M143" i="7"/>
  <c r="G149" i="7"/>
  <c r="M134" i="7"/>
  <c r="M139" i="7"/>
  <c r="M138" i="7"/>
  <c r="M135" i="7"/>
  <c r="M142" i="7"/>
  <c r="M133" i="7"/>
  <c r="M129" i="7"/>
  <c r="M140" i="7"/>
  <c r="M136" i="7"/>
  <c r="U141" i="6"/>
  <c r="U15" i="6"/>
  <c r="H19" i="5"/>
  <c r="H19" i="6"/>
  <c r="K218" i="7"/>
  <c r="I146" i="7"/>
  <c r="U114" i="6"/>
  <c r="J122" i="7"/>
  <c r="U85" i="6"/>
  <c r="U99" i="5"/>
  <c r="U116" i="6"/>
  <c r="U40" i="5"/>
  <c r="J63" i="4"/>
  <c r="L290" i="7"/>
  <c r="U14" i="6"/>
  <c r="K266" i="7"/>
  <c r="U72" i="6"/>
  <c r="U106" i="5"/>
  <c r="U102" i="6"/>
  <c r="U10" i="6"/>
  <c r="U12" i="6"/>
  <c r="U75" i="6"/>
  <c r="L146" i="7"/>
  <c r="U30" i="6"/>
  <c r="K146" i="11"/>
  <c r="I257" i="7"/>
  <c r="I262" i="7"/>
  <c r="I255" i="7"/>
  <c r="I248" i="7"/>
  <c r="I252" i="7"/>
  <c r="I250" i="7"/>
  <c r="I265" i="7"/>
  <c r="I258" i="7"/>
  <c r="I253" i="7"/>
  <c r="I249" i="7"/>
  <c r="I260" i="7"/>
  <c r="I264" i="7"/>
  <c r="I251" i="7"/>
  <c r="C269" i="7"/>
  <c r="I259" i="7"/>
  <c r="I261" i="7"/>
  <c r="I256" i="7"/>
  <c r="I254" i="7"/>
  <c r="I263" i="7"/>
  <c r="M276" i="7"/>
  <c r="M284" i="7"/>
  <c r="M274" i="7"/>
  <c r="M272" i="7"/>
  <c r="M285" i="7"/>
  <c r="M277" i="7"/>
  <c r="M288" i="7"/>
  <c r="M279" i="7"/>
  <c r="M286" i="7"/>
  <c r="M282" i="7"/>
  <c r="M283" i="7"/>
  <c r="M275" i="7"/>
  <c r="M280" i="7"/>
  <c r="M287" i="7"/>
  <c r="M278" i="7"/>
  <c r="M281" i="7"/>
  <c r="M273" i="7"/>
  <c r="G293" i="7"/>
  <c r="U108" i="6"/>
  <c r="J100" i="8"/>
  <c r="I111" i="11"/>
  <c r="I119" i="11"/>
  <c r="I113" i="11"/>
  <c r="I120" i="11"/>
  <c r="I118" i="11"/>
  <c r="I105" i="11"/>
  <c r="I106" i="11"/>
  <c r="I115" i="11"/>
  <c r="C125" i="11"/>
  <c r="I110" i="11"/>
  <c r="I112" i="11"/>
  <c r="I114" i="11"/>
  <c r="I107" i="11"/>
  <c r="I108" i="11"/>
  <c r="I116" i="11"/>
  <c r="I104" i="11"/>
  <c r="I109" i="11"/>
  <c r="I117" i="11"/>
  <c r="I122" i="7" l="1"/>
  <c r="U99" i="6"/>
  <c r="U137" i="6"/>
  <c r="I218" i="11"/>
  <c r="M290" i="7"/>
  <c r="U106" i="6"/>
  <c r="U149" i="6"/>
  <c r="M266" i="11"/>
  <c r="I266" i="7"/>
  <c r="M146" i="7"/>
  <c r="H11" i="8"/>
  <c r="F32" i="7"/>
  <c r="F32" i="11"/>
  <c r="I266" i="11"/>
  <c r="J151" i="8"/>
  <c r="U56" i="6"/>
  <c r="M290" i="11"/>
  <c r="I218" i="7"/>
  <c r="U35" i="6"/>
  <c r="E11" i="8"/>
  <c r="J11" i="4"/>
  <c r="C32" i="7"/>
  <c r="C32" i="11"/>
  <c r="M146" i="11"/>
  <c r="I122" i="11"/>
  <c r="J104" i="8"/>
  <c r="U40" i="6"/>
  <c r="U65" i="5"/>
  <c r="G11" i="8"/>
  <c r="E32" i="7"/>
  <c r="E32" i="11"/>
  <c r="U151" i="6"/>
  <c r="U153" i="5"/>
  <c r="M266" i="7"/>
  <c r="D32" i="11"/>
  <c r="D32" i="7"/>
  <c r="F11" i="8"/>
  <c r="U65" i="6" l="1"/>
  <c r="H76" i="8"/>
  <c r="H122" i="8"/>
  <c r="I130" i="5"/>
  <c r="I130" i="6"/>
  <c r="J11" i="8"/>
  <c r="G67" i="8"/>
  <c r="J130" i="6"/>
  <c r="I122" i="8"/>
  <c r="J130" i="5"/>
  <c r="F130" i="5"/>
  <c r="F130" i="6"/>
  <c r="F71" i="8"/>
  <c r="G76" i="8"/>
  <c r="I67" i="8"/>
  <c r="G71" i="8"/>
  <c r="F67" i="8"/>
  <c r="G130" i="5"/>
  <c r="F122" i="8"/>
  <c r="G130" i="6"/>
  <c r="H67" i="8"/>
  <c r="H130" i="5"/>
  <c r="G122" i="8"/>
  <c r="H130" i="6"/>
  <c r="U153" i="6"/>
  <c r="U13" i="5"/>
  <c r="I76" i="8"/>
  <c r="I71" i="8"/>
  <c r="F76" i="8"/>
  <c r="H71" i="8"/>
  <c r="U13" i="6" l="1"/>
  <c r="G83" i="6"/>
  <c r="G100" i="6" s="1"/>
  <c r="G83" i="5"/>
  <c r="G100" i="5" s="1"/>
  <c r="H83" i="6"/>
  <c r="H100" i="6" s="1"/>
  <c r="H83" i="5"/>
  <c r="H100" i="5" s="1"/>
  <c r="J122" i="4"/>
  <c r="E122" i="8"/>
  <c r="J122" i="8" s="1"/>
  <c r="I83" i="6"/>
  <c r="I100" i="6" s="1"/>
  <c r="I83" i="5"/>
  <c r="I100" i="5" s="1"/>
  <c r="J83" i="6"/>
  <c r="J100" i="6" s="1"/>
  <c r="J83" i="5"/>
  <c r="J100" i="5" s="1"/>
  <c r="I81" i="4" l="1"/>
  <c r="I98" i="4" s="1"/>
  <c r="I66" i="8"/>
  <c r="I81" i="8" s="1"/>
  <c r="I98" i="8" s="1"/>
  <c r="G11" i="11"/>
  <c r="G25" i="11" s="1"/>
  <c r="G11" i="7"/>
  <c r="G25" i="7" s="1"/>
  <c r="G27" i="11"/>
  <c r="G27" i="7"/>
  <c r="F83" i="6"/>
  <c r="F100" i="6" s="1"/>
  <c r="F81" i="4"/>
  <c r="F98" i="4" s="1"/>
  <c r="D11" i="11"/>
  <c r="D25" i="11" s="1"/>
  <c r="F66" i="8"/>
  <c r="F81" i="8" s="1"/>
  <c r="F98" i="8" s="1"/>
  <c r="D11" i="7"/>
  <c r="D25" i="7" s="1"/>
  <c r="D27" i="11"/>
  <c r="D27" i="7"/>
  <c r="F83" i="5"/>
  <c r="F100" i="5" s="1"/>
  <c r="J67" i="4"/>
  <c r="E67" i="8"/>
  <c r="J67" i="8" s="1"/>
  <c r="E76" i="8"/>
  <c r="J76" i="8" s="1"/>
  <c r="J76" i="4"/>
  <c r="E11" i="7"/>
  <c r="E25" i="7" s="1"/>
  <c r="G66" i="8"/>
  <c r="G81" i="8" s="1"/>
  <c r="G98" i="8" s="1"/>
  <c r="E11" i="11"/>
  <c r="E25" i="11" s="1"/>
  <c r="G81" i="4"/>
  <c r="G98" i="4" s="1"/>
  <c r="E27" i="7"/>
  <c r="E27" i="11"/>
  <c r="J66" i="4"/>
  <c r="C11" i="7"/>
  <c r="C11" i="11"/>
  <c r="C25" i="11" s="1"/>
  <c r="E66" i="8"/>
  <c r="E81" i="4"/>
  <c r="E98" i="4" s="1"/>
  <c r="C27" i="7"/>
  <c r="C27" i="11"/>
  <c r="H66" i="8"/>
  <c r="H81" i="8" s="1"/>
  <c r="H98" i="8" s="1"/>
  <c r="F11" i="7"/>
  <c r="F25" i="7" s="1"/>
  <c r="H81" i="4"/>
  <c r="H98" i="4" s="1"/>
  <c r="F11" i="11"/>
  <c r="F25" i="11" s="1"/>
  <c r="F27" i="7"/>
  <c r="F27" i="11"/>
  <c r="J71" i="4"/>
  <c r="E71" i="8"/>
  <c r="J71" i="8" s="1"/>
  <c r="U124" i="5"/>
  <c r="C25" i="7" l="1"/>
  <c r="I15" i="7" s="1"/>
  <c r="U124" i="6"/>
  <c r="U73" i="5"/>
  <c r="J66" i="8"/>
  <c r="J81" i="8" s="1"/>
  <c r="J98" i="8" s="1"/>
  <c r="E81" i="8"/>
  <c r="E98" i="8" s="1"/>
  <c r="U78" i="5"/>
  <c r="M16" i="11"/>
  <c r="M15" i="11"/>
  <c r="M17" i="11"/>
  <c r="M14" i="11"/>
  <c r="M20" i="11"/>
  <c r="G28" i="11"/>
  <c r="M7" i="11"/>
  <c r="M21" i="11"/>
  <c r="M23" i="11"/>
  <c r="M9" i="11"/>
  <c r="M11" i="11"/>
  <c r="M22" i="11"/>
  <c r="M19" i="11"/>
  <c r="M18" i="11"/>
  <c r="M12" i="11"/>
  <c r="M8" i="11"/>
  <c r="M10" i="11"/>
  <c r="M13" i="11"/>
  <c r="L19" i="11"/>
  <c r="L11" i="11"/>
  <c r="F28" i="11"/>
  <c r="L22" i="11"/>
  <c r="L9" i="11"/>
  <c r="L20" i="11"/>
  <c r="L17" i="11"/>
  <c r="L7" i="11"/>
  <c r="L23" i="11"/>
  <c r="L13" i="11"/>
  <c r="L12" i="11"/>
  <c r="L8" i="11"/>
  <c r="L21" i="11"/>
  <c r="L18" i="11"/>
  <c r="L15" i="11"/>
  <c r="L14" i="11"/>
  <c r="L10" i="11"/>
  <c r="L16" i="11"/>
  <c r="I11" i="11"/>
  <c r="I10" i="11"/>
  <c r="I17" i="11"/>
  <c r="I18" i="11"/>
  <c r="I15" i="11"/>
  <c r="I8" i="11"/>
  <c r="I22" i="11"/>
  <c r="I12" i="11"/>
  <c r="I23" i="11"/>
  <c r="I20" i="11"/>
  <c r="I7" i="11"/>
  <c r="I19" i="11"/>
  <c r="I21" i="11"/>
  <c r="I16" i="11"/>
  <c r="I14" i="11"/>
  <c r="I9" i="11"/>
  <c r="I13" i="11"/>
  <c r="C28" i="11"/>
  <c r="K18" i="7"/>
  <c r="K8" i="7"/>
  <c r="K19" i="7"/>
  <c r="K17" i="7"/>
  <c r="K13" i="7"/>
  <c r="K11" i="7"/>
  <c r="K23" i="7"/>
  <c r="E28" i="7"/>
  <c r="K20" i="7"/>
  <c r="K10" i="7"/>
  <c r="K21" i="7"/>
  <c r="K7" i="7"/>
  <c r="K14" i="7"/>
  <c r="K16" i="7"/>
  <c r="K12" i="7"/>
  <c r="K22" i="7"/>
  <c r="K15" i="7"/>
  <c r="K9" i="7"/>
  <c r="U69" i="5"/>
  <c r="J13" i="11"/>
  <c r="J18" i="11"/>
  <c r="J21" i="11"/>
  <c r="J16" i="11"/>
  <c r="J23" i="11"/>
  <c r="J11" i="11"/>
  <c r="J8" i="11"/>
  <c r="J10" i="11"/>
  <c r="J12" i="11"/>
  <c r="J22" i="11"/>
  <c r="J17" i="11"/>
  <c r="J14" i="11"/>
  <c r="J19" i="11"/>
  <c r="D28" i="11"/>
  <c r="J15" i="11"/>
  <c r="J7" i="11"/>
  <c r="J20" i="11"/>
  <c r="J9" i="11"/>
  <c r="C28" i="7"/>
  <c r="I22" i="7"/>
  <c r="I21" i="7"/>
  <c r="I7" i="7"/>
  <c r="L20" i="7"/>
  <c r="L13" i="7"/>
  <c r="L16" i="7"/>
  <c r="L14" i="7"/>
  <c r="L22" i="7"/>
  <c r="L12" i="7"/>
  <c r="L18" i="7"/>
  <c r="L8" i="7"/>
  <c r="F28" i="7"/>
  <c r="L10" i="7"/>
  <c r="L23" i="7"/>
  <c r="L7" i="7"/>
  <c r="L9" i="7"/>
  <c r="L17" i="7"/>
  <c r="L21" i="7"/>
  <c r="L19" i="7"/>
  <c r="L15" i="7"/>
  <c r="L11" i="7"/>
  <c r="J81" i="4"/>
  <c r="J98" i="4" s="1"/>
  <c r="U68" i="5"/>
  <c r="K16" i="11"/>
  <c r="K22" i="11"/>
  <c r="K18" i="11"/>
  <c r="K13" i="11"/>
  <c r="K9" i="11"/>
  <c r="K10" i="11"/>
  <c r="E28" i="11"/>
  <c r="K23" i="11"/>
  <c r="K19" i="11"/>
  <c r="K7" i="11"/>
  <c r="K21" i="11"/>
  <c r="K8" i="11"/>
  <c r="K15" i="11"/>
  <c r="K17" i="11"/>
  <c r="K20" i="11"/>
  <c r="K11" i="11"/>
  <c r="K12" i="11"/>
  <c r="K14" i="11"/>
  <c r="J10" i="7"/>
  <c r="J19" i="7"/>
  <c r="J21" i="7"/>
  <c r="J15" i="7"/>
  <c r="J23" i="7"/>
  <c r="J18" i="7"/>
  <c r="J17" i="7"/>
  <c r="J16" i="7"/>
  <c r="J22" i="7"/>
  <c r="J20" i="7"/>
  <c r="J13" i="7"/>
  <c r="J11" i="7"/>
  <c r="D28" i="7"/>
  <c r="J9" i="7"/>
  <c r="J14" i="7"/>
  <c r="J12" i="7"/>
  <c r="J7" i="7"/>
  <c r="J8" i="7"/>
  <c r="M19" i="7"/>
  <c r="M17" i="7"/>
  <c r="M9" i="7"/>
  <c r="M10" i="7"/>
  <c r="M14" i="7"/>
  <c r="M11" i="7"/>
  <c r="M16" i="7"/>
  <c r="M13" i="7"/>
  <c r="M20" i="7"/>
  <c r="M8" i="7"/>
  <c r="G28" i="7"/>
  <c r="M18" i="7"/>
  <c r="M22" i="7"/>
  <c r="M12" i="7"/>
  <c r="M21" i="7"/>
  <c r="M23" i="7"/>
  <c r="M7" i="7"/>
  <c r="M15" i="7"/>
  <c r="I13" i="7" l="1"/>
  <c r="I16" i="7"/>
  <c r="I20" i="7"/>
  <c r="I8" i="7"/>
  <c r="I25" i="7" s="1"/>
  <c r="I10" i="7"/>
  <c r="I17" i="7"/>
  <c r="I11" i="7"/>
  <c r="I19" i="7"/>
  <c r="I12" i="7"/>
  <c r="I18" i="7"/>
  <c r="I23" i="7"/>
  <c r="I14" i="7"/>
  <c r="I9" i="7"/>
  <c r="K25" i="11"/>
  <c r="L25" i="7"/>
  <c r="J25" i="11"/>
  <c r="K25" i="7"/>
  <c r="L25" i="11"/>
  <c r="U68" i="6"/>
  <c r="U83" i="5"/>
  <c r="U100" i="5" s="1"/>
  <c r="U69" i="6"/>
  <c r="U78" i="6"/>
  <c r="U73" i="6"/>
  <c r="M25" i="7"/>
  <c r="J25" i="7"/>
  <c r="I25" i="11"/>
  <c r="M25" i="11"/>
  <c r="U83" i="6" l="1"/>
  <c r="U100" i="6" s="1"/>
  <c r="I131" i="6" l="1"/>
  <c r="I133" i="6" s="1"/>
  <c r="I167" i="6" s="1"/>
  <c r="I131" i="5"/>
  <c r="I133" i="5" s="1"/>
  <c r="I167" i="5" s="1"/>
  <c r="G131" i="5"/>
  <c r="G133" i="5" s="1"/>
  <c r="G167" i="5" s="1"/>
  <c r="G131" i="6"/>
  <c r="G133" i="6" s="1"/>
  <c r="G167" i="6" s="1"/>
  <c r="F131" i="5"/>
  <c r="F133" i="5" s="1"/>
  <c r="F167" i="5" s="1"/>
  <c r="F131" i="6"/>
  <c r="F133" i="6" s="1"/>
  <c r="F167" i="6" s="1"/>
  <c r="H131" i="5"/>
  <c r="H133" i="5" s="1"/>
  <c r="H167" i="5" s="1"/>
  <c r="H131" i="6"/>
  <c r="H133" i="6" s="1"/>
  <c r="H167" i="6" s="1"/>
  <c r="J131" i="5"/>
  <c r="J133" i="5" s="1"/>
  <c r="J167" i="5" s="1"/>
  <c r="J131" i="6"/>
  <c r="J133" i="6" s="1"/>
  <c r="J167" i="6" s="1"/>
  <c r="J187" i="5" l="1"/>
  <c r="J168" i="5"/>
  <c r="J188" i="5" s="1"/>
  <c r="H187" i="6"/>
  <c r="H168" i="6"/>
  <c r="H188" i="6" s="1"/>
  <c r="F168" i="6"/>
  <c r="F188" i="6" s="1"/>
  <c r="F187" i="6"/>
  <c r="F110" i="8"/>
  <c r="F129" i="8" s="1"/>
  <c r="D156" i="7"/>
  <c r="D170" i="7" s="1"/>
  <c r="D172" i="11"/>
  <c r="F129" i="4"/>
  <c r="D156" i="11"/>
  <c r="D170" i="11" s="1"/>
  <c r="D172" i="7"/>
  <c r="I168" i="6"/>
  <c r="I188" i="6" s="1"/>
  <c r="I187" i="6"/>
  <c r="E108" i="8"/>
  <c r="J108" i="4"/>
  <c r="C180" i="11"/>
  <c r="C194" i="11" s="1"/>
  <c r="C180" i="7"/>
  <c r="C194" i="7" s="1"/>
  <c r="C196" i="11"/>
  <c r="C196" i="7"/>
  <c r="E128" i="4"/>
  <c r="I110" i="8"/>
  <c r="I129" i="8" s="1"/>
  <c r="G172" i="11"/>
  <c r="G172" i="7"/>
  <c r="G156" i="7"/>
  <c r="G170" i="7" s="1"/>
  <c r="G156" i="11"/>
  <c r="G170" i="11" s="1"/>
  <c r="I129" i="4"/>
  <c r="G110" i="8"/>
  <c r="G129" i="8" s="1"/>
  <c r="G129" i="4"/>
  <c r="E172" i="7"/>
  <c r="E172" i="11"/>
  <c r="E156" i="7"/>
  <c r="E170" i="7" s="1"/>
  <c r="E156" i="11"/>
  <c r="E170" i="11" s="1"/>
  <c r="F187" i="5"/>
  <c r="F168" i="5"/>
  <c r="F188" i="5" s="1"/>
  <c r="G108" i="8"/>
  <c r="G128" i="8" s="1"/>
  <c r="E180" i="7"/>
  <c r="E194" i="7" s="1"/>
  <c r="E180" i="11"/>
  <c r="E194" i="11" s="1"/>
  <c r="E196" i="7"/>
  <c r="G128" i="4"/>
  <c r="E196" i="11"/>
  <c r="H187" i="5"/>
  <c r="H168" i="5"/>
  <c r="H188" i="5" s="1"/>
  <c r="E110" i="8"/>
  <c r="J110" i="4"/>
  <c r="C172" i="11"/>
  <c r="C156" i="7"/>
  <c r="E129" i="4"/>
  <c r="C172" i="7"/>
  <c r="C156" i="11"/>
  <c r="C170" i="11" s="1"/>
  <c r="H108" i="8"/>
  <c r="H128" i="8" s="1"/>
  <c r="F180" i="7"/>
  <c r="F194" i="7" s="1"/>
  <c r="F180" i="11"/>
  <c r="F194" i="11" s="1"/>
  <c r="F196" i="11"/>
  <c r="F196" i="7"/>
  <c r="H128" i="4"/>
  <c r="G168" i="6"/>
  <c r="G188" i="6" s="1"/>
  <c r="G187" i="6"/>
  <c r="I168" i="5"/>
  <c r="I188" i="5" s="1"/>
  <c r="I187" i="5"/>
  <c r="J168" i="6"/>
  <c r="J188" i="6" s="1"/>
  <c r="J187" i="6"/>
  <c r="F108" i="8"/>
  <c r="F128" i="8" s="1"/>
  <c r="D180" i="7"/>
  <c r="D194" i="7" s="1"/>
  <c r="D180" i="11"/>
  <c r="D194" i="11" s="1"/>
  <c r="F128" i="4"/>
  <c r="D196" i="7"/>
  <c r="D196" i="11"/>
  <c r="G168" i="5"/>
  <c r="G188" i="5" s="1"/>
  <c r="G187" i="5"/>
  <c r="I108" i="8"/>
  <c r="I128" i="8" s="1"/>
  <c r="G180" i="11"/>
  <c r="G194" i="11" s="1"/>
  <c r="G180" i="7"/>
  <c r="G194" i="7" s="1"/>
  <c r="G196" i="11"/>
  <c r="G196" i="7"/>
  <c r="I128" i="4"/>
  <c r="H110" i="8"/>
  <c r="H129" i="8" s="1"/>
  <c r="H129" i="4"/>
  <c r="F172" i="11"/>
  <c r="F156" i="7"/>
  <c r="F170" i="7" s="1"/>
  <c r="F156" i="11"/>
  <c r="F170" i="11" s="1"/>
  <c r="F172" i="7"/>
  <c r="C170" i="7" l="1"/>
  <c r="I158" i="7" s="1"/>
  <c r="H131" i="4"/>
  <c r="H131" i="8"/>
  <c r="L179" i="11"/>
  <c r="L181" i="11"/>
  <c r="L192" i="11"/>
  <c r="L189" i="11"/>
  <c r="L176" i="11"/>
  <c r="L177" i="11"/>
  <c r="L183" i="11"/>
  <c r="L188" i="11"/>
  <c r="L190" i="11"/>
  <c r="L185" i="11"/>
  <c r="L182" i="11"/>
  <c r="L186" i="11"/>
  <c r="L180" i="11"/>
  <c r="L184" i="11"/>
  <c r="L191" i="11"/>
  <c r="L178" i="11"/>
  <c r="F197" i="11"/>
  <c r="L187" i="11"/>
  <c r="U112" i="5"/>
  <c r="K176" i="7"/>
  <c r="K191" i="7"/>
  <c r="K180" i="7"/>
  <c r="K183" i="7"/>
  <c r="K187" i="7"/>
  <c r="K177" i="7"/>
  <c r="K182" i="7"/>
  <c r="K178" i="7"/>
  <c r="K185" i="7"/>
  <c r="K179" i="7"/>
  <c r="K181" i="7"/>
  <c r="E197" i="7"/>
  <c r="K189" i="7"/>
  <c r="K192" i="7"/>
  <c r="K190" i="7"/>
  <c r="K184" i="7"/>
  <c r="K188" i="7"/>
  <c r="K186" i="7"/>
  <c r="K168" i="7"/>
  <c r="K159" i="7"/>
  <c r="K153" i="7"/>
  <c r="K154" i="7"/>
  <c r="K152" i="7"/>
  <c r="K160" i="7"/>
  <c r="K162" i="7"/>
  <c r="K158" i="7"/>
  <c r="K164" i="7"/>
  <c r="K165" i="7"/>
  <c r="K156" i="7"/>
  <c r="K166" i="7"/>
  <c r="E173" i="7"/>
  <c r="K167" i="7"/>
  <c r="K157" i="7"/>
  <c r="K161" i="7"/>
  <c r="K163" i="7"/>
  <c r="K155" i="7"/>
  <c r="G131" i="8"/>
  <c r="U110" i="5"/>
  <c r="L158" i="7"/>
  <c r="L160" i="7"/>
  <c r="L168" i="7"/>
  <c r="F173" i="7"/>
  <c r="L167" i="7"/>
  <c r="L156" i="7"/>
  <c r="L154" i="7"/>
  <c r="L152" i="7"/>
  <c r="L159" i="7"/>
  <c r="L166" i="7"/>
  <c r="L162" i="7"/>
  <c r="L161" i="7"/>
  <c r="L153" i="7"/>
  <c r="L165" i="7"/>
  <c r="L157" i="7"/>
  <c r="L164" i="7"/>
  <c r="L163" i="7"/>
  <c r="L155" i="7"/>
  <c r="M180" i="7"/>
  <c r="M178" i="7"/>
  <c r="M181" i="7"/>
  <c r="M190" i="7"/>
  <c r="M186" i="7"/>
  <c r="M183" i="7"/>
  <c r="M187" i="7"/>
  <c r="M184" i="7"/>
  <c r="M191" i="7"/>
  <c r="M185" i="7"/>
  <c r="M189" i="7"/>
  <c r="M176" i="7"/>
  <c r="M179" i="7"/>
  <c r="M177" i="7"/>
  <c r="G197" i="7"/>
  <c r="M188" i="7"/>
  <c r="M182" i="7"/>
  <c r="M192" i="7"/>
  <c r="J190" i="11"/>
  <c r="J192" i="11"/>
  <c r="J184" i="11"/>
  <c r="J185" i="11"/>
  <c r="J188" i="11"/>
  <c r="J183" i="11"/>
  <c r="D197" i="11"/>
  <c r="J186" i="11"/>
  <c r="J176" i="11"/>
  <c r="J181" i="11"/>
  <c r="J180" i="11"/>
  <c r="J178" i="11"/>
  <c r="J177" i="11"/>
  <c r="J187" i="11"/>
  <c r="J179" i="11"/>
  <c r="J191" i="11"/>
  <c r="J189" i="11"/>
  <c r="J182" i="11"/>
  <c r="L177" i="7"/>
  <c r="L192" i="7"/>
  <c r="L185" i="7"/>
  <c r="L179" i="7"/>
  <c r="L186" i="7"/>
  <c r="L188" i="7"/>
  <c r="L191" i="7"/>
  <c r="L189" i="7"/>
  <c r="L190" i="7"/>
  <c r="L183" i="7"/>
  <c r="L182" i="7"/>
  <c r="L187" i="7"/>
  <c r="L178" i="7"/>
  <c r="L176" i="7"/>
  <c r="L184" i="7"/>
  <c r="L180" i="7"/>
  <c r="F197" i="7"/>
  <c r="L181" i="7"/>
  <c r="J129" i="4"/>
  <c r="J110" i="8"/>
  <c r="E129" i="8"/>
  <c r="J129" i="8" s="1"/>
  <c r="I131" i="4"/>
  <c r="J108" i="8"/>
  <c r="E128" i="8"/>
  <c r="J163" i="7"/>
  <c r="J165" i="7"/>
  <c r="J158" i="7"/>
  <c r="J164" i="7"/>
  <c r="J155" i="7"/>
  <c r="J153" i="7"/>
  <c r="J161" i="7"/>
  <c r="J156" i="7"/>
  <c r="J154" i="7"/>
  <c r="J162" i="7"/>
  <c r="J167" i="7"/>
  <c r="J152" i="7"/>
  <c r="J166" i="7"/>
  <c r="J168" i="7"/>
  <c r="J160" i="7"/>
  <c r="D173" i="7"/>
  <c r="J157" i="7"/>
  <c r="J159" i="7"/>
  <c r="M185" i="11"/>
  <c r="M187" i="11"/>
  <c r="M180" i="11"/>
  <c r="M184" i="11"/>
  <c r="M192" i="11"/>
  <c r="M183" i="11"/>
  <c r="M178" i="11"/>
  <c r="M179" i="11"/>
  <c r="M177" i="11"/>
  <c r="M186" i="11"/>
  <c r="M191" i="11"/>
  <c r="M189" i="11"/>
  <c r="M182" i="11"/>
  <c r="M188" i="11"/>
  <c r="M176" i="11"/>
  <c r="M190" i="11"/>
  <c r="G197" i="11"/>
  <c r="M181" i="11"/>
  <c r="J178" i="7"/>
  <c r="J180" i="7"/>
  <c r="J176" i="7"/>
  <c r="J184" i="7"/>
  <c r="J190" i="7"/>
  <c r="J191" i="7"/>
  <c r="J183" i="7"/>
  <c r="J187" i="7"/>
  <c r="J189" i="7"/>
  <c r="J182" i="7"/>
  <c r="J181" i="7"/>
  <c r="J177" i="7"/>
  <c r="D197" i="7"/>
  <c r="J185" i="7"/>
  <c r="J188" i="7"/>
  <c r="J192" i="7"/>
  <c r="J186" i="7"/>
  <c r="J179" i="7"/>
  <c r="I163" i="7"/>
  <c r="C173" i="7"/>
  <c r="I167" i="7"/>
  <c r="I156" i="7"/>
  <c r="I152" i="7"/>
  <c r="G173" i="11"/>
  <c r="M158" i="11"/>
  <c r="M162" i="11"/>
  <c r="M160" i="11"/>
  <c r="M163" i="11"/>
  <c r="M165" i="11"/>
  <c r="M167" i="11"/>
  <c r="M157" i="11"/>
  <c r="M161" i="11"/>
  <c r="M153" i="11"/>
  <c r="M159" i="11"/>
  <c r="M152" i="11"/>
  <c r="M164" i="11"/>
  <c r="M168" i="11"/>
  <c r="M166" i="11"/>
  <c r="M155" i="11"/>
  <c r="M156" i="11"/>
  <c r="M154" i="11"/>
  <c r="I131" i="8"/>
  <c r="I186" i="7"/>
  <c r="I182" i="7"/>
  <c r="I179" i="7"/>
  <c r="I191" i="7"/>
  <c r="I187" i="7"/>
  <c r="I190" i="7"/>
  <c r="I180" i="7"/>
  <c r="I177" i="7"/>
  <c r="I183" i="7"/>
  <c r="I189" i="7"/>
  <c r="I176" i="7"/>
  <c r="I181" i="7"/>
  <c r="I188" i="7"/>
  <c r="I184" i="7"/>
  <c r="I192" i="7"/>
  <c r="C197" i="7"/>
  <c r="I178" i="7"/>
  <c r="I185" i="7"/>
  <c r="J160" i="11"/>
  <c r="J166" i="11"/>
  <c r="J156" i="11"/>
  <c r="J154" i="11"/>
  <c r="J168" i="11"/>
  <c r="J152" i="11"/>
  <c r="J155" i="11"/>
  <c r="J164" i="11"/>
  <c r="J157" i="11"/>
  <c r="J167" i="11"/>
  <c r="D173" i="11"/>
  <c r="J158" i="11"/>
  <c r="J163" i="11"/>
  <c r="J165" i="11"/>
  <c r="J159" i="11"/>
  <c r="J162" i="11"/>
  <c r="J161" i="11"/>
  <c r="J153" i="11"/>
  <c r="F131" i="8"/>
  <c r="L157" i="11"/>
  <c r="L160" i="11"/>
  <c r="L161" i="11"/>
  <c r="L168" i="11"/>
  <c r="L158" i="11"/>
  <c r="L163" i="11"/>
  <c r="F173" i="11"/>
  <c r="L156" i="11"/>
  <c r="L165" i="11"/>
  <c r="L166" i="11"/>
  <c r="L162" i="11"/>
  <c r="L152" i="11"/>
  <c r="L154" i="11"/>
  <c r="L164" i="11"/>
  <c r="L155" i="11"/>
  <c r="L153" i="11"/>
  <c r="L159" i="11"/>
  <c r="L167" i="11"/>
  <c r="I168" i="11"/>
  <c r="I165" i="11"/>
  <c r="I160" i="11"/>
  <c r="I159" i="11"/>
  <c r="I157" i="11"/>
  <c r="I163" i="11"/>
  <c r="I154" i="11"/>
  <c r="I155" i="11"/>
  <c r="I166" i="11"/>
  <c r="I167" i="11"/>
  <c r="C173" i="11"/>
  <c r="I158" i="11"/>
  <c r="I162" i="11"/>
  <c r="I152" i="11"/>
  <c r="I156" i="11"/>
  <c r="I153" i="11"/>
  <c r="I164" i="11"/>
  <c r="I161" i="11"/>
  <c r="E197" i="11"/>
  <c r="K191" i="11"/>
  <c r="K176" i="11"/>
  <c r="K181" i="11"/>
  <c r="K186" i="11"/>
  <c r="K189" i="11"/>
  <c r="K179" i="11"/>
  <c r="K182" i="11"/>
  <c r="K177" i="11"/>
  <c r="K180" i="11"/>
  <c r="K185" i="11"/>
  <c r="K183" i="11"/>
  <c r="K178" i="11"/>
  <c r="K192" i="11"/>
  <c r="K187" i="11"/>
  <c r="K184" i="11"/>
  <c r="K190" i="11"/>
  <c r="K188" i="11"/>
  <c r="K154" i="11"/>
  <c r="K163" i="11"/>
  <c r="K162" i="11"/>
  <c r="K161" i="11"/>
  <c r="K159" i="11"/>
  <c r="K155" i="11"/>
  <c r="K158" i="11"/>
  <c r="K166" i="11"/>
  <c r="K157" i="11"/>
  <c r="E173" i="11"/>
  <c r="K160" i="11"/>
  <c r="K164" i="11"/>
  <c r="K152" i="11"/>
  <c r="K168" i="11"/>
  <c r="K153" i="11"/>
  <c r="K165" i="11"/>
  <c r="K156" i="11"/>
  <c r="K167" i="11"/>
  <c r="G131" i="4"/>
  <c r="M165" i="7"/>
  <c r="M168" i="7"/>
  <c r="M162" i="7"/>
  <c r="M158" i="7"/>
  <c r="M167" i="7"/>
  <c r="M153" i="7"/>
  <c r="M152" i="7"/>
  <c r="M155" i="7"/>
  <c r="M166" i="7"/>
  <c r="M154" i="7"/>
  <c r="G173" i="7"/>
  <c r="M160" i="7"/>
  <c r="M164" i="7"/>
  <c r="M163" i="7"/>
  <c r="M157" i="7"/>
  <c r="M159" i="7"/>
  <c r="M156" i="7"/>
  <c r="M161" i="7"/>
  <c r="J128" i="4"/>
  <c r="E131" i="4"/>
  <c r="I179" i="11"/>
  <c r="I191" i="11"/>
  <c r="I187" i="11"/>
  <c r="I183" i="11"/>
  <c r="I177" i="11"/>
  <c r="I189" i="11"/>
  <c r="I181" i="11"/>
  <c r="I178" i="11"/>
  <c r="I185" i="11"/>
  <c r="I192" i="11"/>
  <c r="I182" i="11"/>
  <c r="I186" i="11"/>
  <c r="I176" i="11"/>
  <c r="I188" i="11"/>
  <c r="I190" i="11"/>
  <c r="C197" i="11"/>
  <c r="I180" i="11"/>
  <c r="I184" i="11"/>
  <c r="F131" i="4"/>
  <c r="I159" i="7" l="1"/>
  <c r="I155" i="7"/>
  <c r="I162" i="7"/>
  <c r="I154" i="7"/>
  <c r="I160" i="7"/>
  <c r="I164" i="7"/>
  <c r="I157" i="7"/>
  <c r="I168" i="7"/>
  <c r="I153" i="7"/>
  <c r="I170" i="7" s="1"/>
  <c r="I166" i="7"/>
  <c r="I165" i="7"/>
  <c r="I161" i="7"/>
  <c r="I194" i="11"/>
  <c r="I170" i="11"/>
  <c r="M170" i="11"/>
  <c r="J194" i="7"/>
  <c r="J194" i="11"/>
  <c r="L194" i="11"/>
  <c r="L170" i="11"/>
  <c r="J131" i="4"/>
  <c r="K170" i="7"/>
  <c r="K194" i="7"/>
  <c r="M170" i="7"/>
  <c r="K194" i="11"/>
  <c r="M194" i="11"/>
  <c r="L194" i="7"/>
  <c r="L170" i="7"/>
  <c r="U110" i="6"/>
  <c r="U130" i="6" s="1"/>
  <c r="U192" i="6" s="1"/>
  <c r="U130" i="5"/>
  <c r="U112" i="6"/>
  <c r="U131" i="6" s="1"/>
  <c r="U131" i="5"/>
  <c r="K170" i="11"/>
  <c r="J170" i="11"/>
  <c r="I194" i="7"/>
  <c r="J170" i="7"/>
  <c r="J128" i="8"/>
  <c r="J131" i="8" s="1"/>
  <c r="E131" i="8"/>
  <c r="M194" i="7"/>
  <c r="U133" i="6" l="1"/>
  <c r="U133" i="5"/>
  <c r="G6" i="8" l="1"/>
  <c r="G17" i="8" s="1"/>
  <c r="G165" i="8" s="1"/>
  <c r="E37" i="11"/>
  <c r="E50" i="11" s="1"/>
  <c r="E37" i="7"/>
  <c r="E50" i="7" s="1"/>
  <c r="E52" i="11"/>
  <c r="E52" i="7"/>
  <c r="G17" i="4"/>
  <c r="G165" i="4" s="1"/>
  <c r="C37" i="7"/>
  <c r="C50" i="7" s="1"/>
  <c r="J6" i="4"/>
  <c r="E6" i="8"/>
  <c r="C37" i="11"/>
  <c r="C50" i="11" s="1"/>
  <c r="C52" i="11"/>
  <c r="E17" i="4"/>
  <c r="C52" i="7"/>
  <c r="F6" i="8"/>
  <c r="F17" i="8" s="1"/>
  <c r="F165" i="8" s="1"/>
  <c r="D37" i="11"/>
  <c r="D50" i="11" s="1"/>
  <c r="D37" i="7"/>
  <c r="D50" i="7" s="1"/>
  <c r="F17" i="4"/>
  <c r="F165" i="4" s="1"/>
  <c r="D52" i="7"/>
  <c r="D52" i="11"/>
  <c r="G37" i="11"/>
  <c r="G50" i="11" s="1"/>
  <c r="G52" i="7"/>
  <c r="I6" i="8"/>
  <c r="I17" i="8" s="1"/>
  <c r="I165" i="8" s="1"/>
  <c r="G52" i="11"/>
  <c r="G37" i="7"/>
  <c r="G50" i="7" s="1"/>
  <c r="I17" i="4"/>
  <c r="I165" i="4" s="1"/>
  <c r="F37" i="11"/>
  <c r="F50" i="11" s="1"/>
  <c r="F37" i="7"/>
  <c r="F50" i="7" s="1"/>
  <c r="H6" i="8"/>
  <c r="H17" i="8" s="1"/>
  <c r="H165" i="8" s="1"/>
  <c r="H17" i="4"/>
  <c r="H165" i="4" s="1"/>
  <c r="F52" i="11"/>
  <c r="F52" i="7"/>
  <c r="F166" i="4" l="1"/>
  <c r="F183" i="4"/>
  <c r="H166" i="8"/>
  <c r="H183" i="8"/>
  <c r="I166" i="8"/>
  <c r="I183" i="8"/>
  <c r="F183" i="8"/>
  <c r="F166" i="8"/>
  <c r="J17" i="4"/>
  <c r="J165" i="4" s="1"/>
  <c r="J183" i="4" s="1"/>
  <c r="E165" i="4"/>
  <c r="U8" i="5"/>
  <c r="G183" i="4"/>
  <c r="G166" i="4"/>
  <c r="K34" i="11"/>
  <c r="K42" i="11"/>
  <c r="K38" i="11"/>
  <c r="K43" i="11"/>
  <c r="K40" i="11"/>
  <c r="K46" i="11"/>
  <c r="K37" i="11"/>
  <c r="E53" i="11"/>
  <c r="K45" i="11"/>
  <c r="K48" i="11"/>
  <c r="K33" i="11"/>
  <c r="K47" i="11"/>
  <c r="K32" i="11"/>
  <c r="K39" i="11"/>
  <c r="K44" i="11"/>
  <c r="K36" i="11"/>
  <c r="K35" i="11"/>
  <c r="K41" i="11"/>
  <c r="E321" i="11"/>
  <c r="L44" i="7"/>
  <c r="L39" i="7"/>
  <c r="L37" i="7"/>
  <c r="L32" i="7"/>
  <c r="L35" i="7"/>
  <c r="L42" i="7"/>
  <c r="F53" i="7"/>
  <c r="L40" i="7"/>
  <c r="L46" i="7"/>
  <c r="L38" i="7"/>
  <c r="L33" i="7"/>
  <c r="L43" i="7"/>
  <c r="L36" i="7"/>
  <c r="L47" i="7"/>
  <c r="L45" i="7"/>
  <c r="L34" i="7"/>
  <c r="L48" i="7"/>
  <c r="L41" i="7"/>
  <c r="F321" i="7"/>
  <c r="I183" i="4"/>
  <c r="I166" i="4"/>
  <c r="I33" i="7"/>
  <c r="C53" i="7"/>
  <c r="I44" i="7"/>
  <c r="I46" i="7"/>
  <c r="I38" i="7"/>
  <c r="I48" i="7"/>
  <c r="I36" i="7"/>
  <c r="I37" i="7"/>
  <c r="I39" i="7"/>
  <c r="I40" i="7"/>
  <c r="I41" i="7"/>
  <c r="I42" i="7"/>
  <c r="I45" i="7"/>
  <c r="I43" i="7"/>
  <c r="I32" i="7"/>
  <c r="I34" i="7"/>
  <c r="I47" i="7"/>
  <c r="I35" i="7"/>
  <c r="C321" i="7"/>
  <c r="L46" i="11"/>
  <c r="L44" i="11"/>
  <c r="L39" i="11"/>
  <c r="L47" i="11"/>
  <c r="L40" i="11"/>
  <c r="L43" i="11"/>
  <c r="L42" i="11"/>
  <c r="L45" i="11"/>
  <c r="L37" i="11"/>
  <c r="L33" i="11"/>
  <c r="F53" i="11"/>
  <c r="L36" i="11"/>
  <c r="L41" i="11"/>
  <c r="L38" i="11"/>
  <c r="L35" i="11"/>
  <c r="L48" i="11"/>
  <c r="L34" i="11"/>
  <c r="L32" i="11"/>
  <c r="F321" i="11"/>
  <c r="M33" i="7"/>
  <c r="M36" i="7"/>
  <c r="M34" i="7"/>
  <c r="M39" i="7"/>
  <c r="M41" i="7"/>
  <c r="M48" i="7"/>
  <c r="M38" i="7"/>
  <c r="M37" i="7"/>
  <c r="M46" i="7"/>
  <c r="M43" i="7"/>
  <c r="M45" i="7"/>
  <c r="M40" i="7"/>
  <c r="G53" i="7"/>
  <c r="M42" i="7"/>
  <c r="M35" i="7"/>
  <c r="M47" i="7"/>
  <c r="M32" i="7"/>
  <c r="M44" i="7"/>
  <c r="G321" i="7"/>
  <c r="M33" i="11"/>
  <c r="M46" i="11"/>
  <c r="G53" i="11"/>
  <c r="M43" i="11"/>
  <c r="M41" i="11"/>
  <c r="M39" i="11"/>
  <c r="M40" i="11"/>
  <c r="M42" i="11"/>
  <c r="M34" i="11"/>
  <c r="M44" i="11"/>
  <c r="M38" i="11"/>
  <c r="M47" i="11"/>
  <c r="M35" i="11"/>
  <c r="M48" i="11"/>
  <c r="M36" i="11"/>
  <c r="M45" i="11"/>
  <c r="M37" i="11"/>
  <c r="M32" i="11"/>
  <c r="G321" i="11"/>
  <c r="J37" i="7"/>
  <c r="J34" i="7"/>
  <c r="J47" i="7"/>
  <c r="J46" i="7"/>
  <c r="J41" i="7"/>
  <c r="J33" i="7"/>
  <c r="J36" i="7"/>
  <c r="J45" i="7"/>
  <c r="J44" i="7"/>
  <c r="J35" i="7"/>
  <c r="J32" i="7"/>
  <c r="J48" i="7"/>
  <c r="J40" i="7"/>
  <c r="J43" i="7"/>
  <c r="J42" i="7"/>
  <c r="D53" i="7"/>
  <c r="J38" i="7"/>
  <c r="J39" i="7"/>
  <c r="D321" i="7"/>
  <c r="I47" i="11"/>
  <c r="I43" i="11"/>
  <c r="I40" i="11"/>
  <c r="I33" i="11"/>
  <c r="I44" i="11"/>
  <c r="I32" i="11"/>
  <c r="I37" i="11"/>
  <c r="I35" i="11"/>
  <c r="I36" i="11"/>
  <c r="I46" i="11"/>
  <c r="I41" i="11"/>
  <c r="I38" i="11"/>
  <c r="I42" i="11"/>
  <c r="I34" i="11"/>
  <c r="C53" i="11"/>
  <c r="I45" i="11"/>
  <c r="I48" i="11"/>
  <c r="I39" i="11"/>
  <c r="C321" i="11"/>
  <c r="G166" i="8"/>
  <c r="G183" i="8"/>
  <c r="H183" i="4"/>
  <c r="H166" i="4"/>
  <c r="J36" i="11"/>
  <c r="J35" i="11"/>
  <c r="J47" i="11"/>
  <c r="J37" i="11"/>
  <c r="J38" i="11"/>
  <c r="J44" i="11"/>
  <c r="J33" i="11"/>
  <c r="J40" i="11"/>
  <c r="J43" i="11"/>
  <c r="J48" i="11"/>
  <c r="D53" i="11"/>
  <c r="J39" i="11"/>
  <c r="J45" i="11"/>
  <c r="J42" i="11"/>
  <c r="J46" i="11"/>
  <c r="J34" i="11"/>
  <c r="J41" i="11"/>
  <c r="J32" i="11"/>
  <c r="D321" i="11"/>
  <c r="J6" i="8"/>
  <c r="E17" i="8"/>
  <c r="K43" i="7"/>
  <c r="K41" i="7"/>
  <c r="K36" i="7"/>
  <c r="K39" i="7"/>
  <c r="E53" i="7"/>
  <c r="K37" i="7"/>
  <c r="K46" i="7"/>
  <c r="K34" i="7"/>
  <c r="K47" i="7"/>
  <c r="K33" i="7"/>
  <c r="K48" i="7"/>
  <c r="K44" i="7"/>
  <c r="K42" i="7"/>
  <c r="K38" i="7"/>
  <c r="K45" i="7"/>
  <c r="K32" i="7"/>
  <c r="K40" i="7"/>
  <c r="K35" i="7"/>
  <c r="E321" i="7"/>
  <c r="K50" i="7" l="1"/>
  <c r="J50" i="11"/>
  <c r="H321" i="11"/>
  <c r="J50" i="7"/>
  <c r="M50" i="7"/>
  <c r="U8" i="6"/>
  <c r="U19" i="5"/>
  <c r="U167" i="5" s="1"/>
  <c r="F184" i="8"/>
  <c r="F167" i="8"/>
  <c r="H184" i="8"/>
  <c r="H167" i="8"/>
  <c r="G167" i="4"/>
  <c r="G184" i="4"/>
  <c r="I167" i="8"/>
  <c r="I184" i="8"/>
  <c r="J17" i="8"/>
  <c r="J165" i="8" s="1"/>
  <c r="J183" i="8" s="1"/>
  <c r="E165" i="8"/>
  <c r="I50" i="11"/>
  <c r="I167" i="4"/>
  <c r="I184" i="4"/>
  <c r="E183" i="4"/>
  <c r="E166" i="4"/>
  <c r="H167" i="4"/>
  <c r="H184" i="4"/>
  <c r="G184" i="8"/>
  <c r="G167" i="8"/>
  <c r="M50" i="11"/>
  <c r="L50" i="11"/>
  <c r="H321" i="7"/>
  <c r="I50" i="7"/>
  <c r="L50" i="7"/>
  <c r="K50" i="11"/>
  <c r="F184" i="4"/>
  <c r="F167" i="4"/>
  <c r="E166" i="8" l="1"/>
  <c r="E183" i="8"/>
  <c r="F323" i="7"/>
  <c r="F324" i="7" s="1"/>
  <c r="F323" i="11"/>
  <c r="F324" i="11" s="1"/>
  <c r="E184" i="4"/>
  <c r="J166" i="4"/>
  <c r="J184" i="4" s="1"/>
  <c r="E167" i="4"/>
  <c r="G323" i="11"/>
  <c r="G324" i="11" s="1"/>
  <c r="G323" i="7"/>
  <c r="G324" i="7" s="1"/>
  <c r="E323" i="7"/>
  <c r="E324" i="7" s="1"/>
  <c r="E323" i="11"/>
  <c r="E324" i="11" s="1"/>
  <c r="D323" i="7"/>
  <c r="D324" i="7" s="1"/>
  <c r="D323" i="11"/>
  <c r="D324" i="11" s="1"/>
  <c r="U168" i="5"/>
  <c r="U188" i="5" s="1"/>
  <c r="U187" i="5"/>
  <c r="U19" i="6"/>
  <c r="U193" i="6" l="1"/>
  <c r="U167" i="6"/>
  <c r="C323" i="11"/>
  <c r="C324" i="11" s="1"/>
  <c r="C323" i="7"/>
  <c r="C324" i="7" s="1"/>
  <c r="J166" i="8"/>
  <c r="J184" i="8" s="1"/>
  <c r="E184" i="8"/>
  <c r="E167" i="8"/>
  <c r="U199" i="6" l="1"/>
  <c r="U201" i="6" s="1"/>
  <c r="U198" i="6"/>
  <c r="U168" i="6"/>
  <c r="U188" i="6" s="1"/>
  <c r="U187" i="6"/>
  <c r="N151" i="4" l="1"/>
  <c r="V151" i="5"/>
  <c r="N149" i="8"/>
  <c r="V29" i="5"/>
  <c r="N27" i="8"/>
  <c r="N36" i="8"/>
  <c r="V38" i="5"/>
  <c r="V102" i="5"/>
  <c r="N100" i="8"/>
  <c r="V144" i="5"/>
  <c r="N142" i="8"/>
  <c r="V139" i="5"/>
  <c r="N137" i="8"/>
  <c r="V85" i="5"/>
  <c r="N83" i="8"/>
  <c r="N153" i="8"/>
  <c r="V155" i="5"/>
  <c r="N19" i="8"/>
  <c r="V21" i="5"/>
  <c r="N133" i="8"/>
  <c r="V135" i="5"/>
  <c r="N135" i="4"/>
  <c r="N22" i="8"/>
  <c r="P22" i="4"/>
  <c r="V24" i="5"/>
  <c r="O22" i="8"/>
  <c r="W24" i="5"/>
  <c r="W24" i="6" s="1"/>
  <c r="N126" i="8"/>
  <c r="V128" i="5"/>
  <c r="N65" i="8"/>
  <c r="V67" i="5"/>
  <c r="N104" i="4" l="1"/>
  <c r="P22" i="8"/>
  <c r="N33" i="4"/>
  <c r="O7" i="8"/>
  <c r="W9" i="5"/>
  <c r="W9" i="6" s="1"/>
  <c r="W90" i="5"/>
  <c r="W90" i="6" s="1"/>
  <c r="O88" i="8"/>
  <c r="W145" i="5"/>
  <c r="W145" i="6" s="1"/>
  <c r="O143" i="8"/>
  <c r="V94" i="5"/>
  <c r="P92" i="4"/>
  <c r="N92" i="8"/>
  <c r="P10" i="4"/>
  <c r="V12" i="5"/>
  <c r="N10" i="8"/>
  <c r="P45" i="4"/>
  <c r="N45" i="8"/>
  <c r="V47" i="5"/>
  <c r="W156" i="5"/>
  <c r="W156" i="6" s="1"/>
  <c r="O154" i="8"/>
  <c r="P57" i="4"/>
  <c r="P72" i="4"/>
  <c r="O21" i="8"/>
  <c r="W23" i="5"/>
  <c r="W23" i="6" s="1"/>
  <c r="P15" i="4"/>
  <c r="O110" i="8"/>
  <c r="W112" i="5"/>
  <c r="W112" i="6" s="1"/>
  <c r="O115" i="8"/>
  <c r="W117" i="5"/>
  <c r="W117" i="6" s="1"/>
  <c r="P37" i="4"/>
  <c r="W13" i="5"/>
  <c r="W13" i="6" s="1"/>
  <c r="O11" i="8"/>
  <c r="O41" i="8"/>
  <c r="W43" i="5"/>
  <c r="W43" i="6" s="1"/>
  <c r="W161" i="5"/>
  <c r="W161" i="6" s="1"/>
  <c r="O159" i="8"/>
  <c r="W93" i="5"/>
  <c r="W93" i="6" s="1"/>
  <c r="O91" i="8"/>
  <c r="W63" i="5"/>
  <c r="W63" i="6" s="1"/>
  <c r="O61" i="8"/>
  <c r="O14" i="8"/>
  <c r="W16" i="5"/>
  <c r="W16" i="6" s="1"/>
  <c r="O30" i="8"/>
  <c r="W32" i="5"/>
  <c r="W32" i="6" s="1"/>
  <c r="O71" i="8"/>
  <c r="W73" i="5"/>
  <c r="W73" i="6" s="1"/>
  <c r="W70" i="5"/>
  <c r="W70" i="6" s="1"/>
  <c r="O68" i="8"/>
  <c r="O55" i="8"/>
  <c r="W57" i="5"/>
  <c r="W57" i="6" s="1"/>
  <c r="O121" i="8"/>
  <c r="W123" i="5"/>
  <c r="W123" i="6" s="1"/>
  <c r="W60" i="5"/>
  <c r="W60" i="6" s="1"/>
  <c r="O58" i="8"/>
  <c r="P119" i="4"/>
  <c r="P112" i="4"/>
  <c r="V114" i="5"/>
  <c r="N112" i="8"/>
  <c r="V40" i="5"/>
  <c r="N38" i="8"/>
  <c r="V112" i="5"/>
  <c r="N110" i="8"/>
  <c r="P110" i="4"/>
  <c r="N107" i="8"/>
  <c r="V109" i="5"/>
  <c r="N75" i="8"/>
  <c r="V77" i="5"/>
  <c r="V124" i="5"/>
  <c r="P122" i="4"/>
  <c r="N122" i="8"/>
  <c r="P73" i="4"/>
  <c r="V75" i="5"/>
  <c r="N73" i="8"/>
  <c r="V67" i="6"/>
  <c r="N77" i="8"/>
  <c r="V79" i="5"/>
  <c r="V62" i="5"/>
  <c r="N60" i="8"/>
  <c r="P60" i="4"/>
  <c r="V120" i="5"/>
  <c r="N118" i="8"/>
  <c r="V128" i="6"/>
  <c r="N117" i="8"/>
  <c r="V119" i="5"/>
  <c r="P117" i="4"/>
  <c r="N84" i="8"/>
  <c r="V86" i="5"/>
  <c r="P84" i="4"/>
  <c r="X24" i="5"/>
  <c r="V24" i="6"/>
  <c r="X24" i="6" s="1"/>
  <c r="N43" i="8"/>
  <c r="V45" i="5"/>
  <c r="P138" i="4"/>
  <c r="N138" i="8"/>
  <c r="V140" i="5"/>
  <c r="V161" i="5"/>
  <c r="P159" i="4"/>
  <c r="N159" i="8"/>
  <c r="N91" i="8"/>
  <c r="V93" i="5"/>
  <c r="P91" i="4"/>
  <c r="N135" i="8"/>
  <c r="N37" i="8"/>
  <c r="V39" i="5"/>
  <c r="V17" i="5"/>
  <c r="N15" i="8"/>
  <c r="P11" i="4"/>
  <c r="N11" i="8"/>
  <c r="V13" i="5"/>
  <c r="N13" i="8"/>
  <c r="V15" i="5"/>
  <c r="N128" i="4"/>
  <c r="N106" i="8"/>
  <c r="V108" i="5"/>
  <c r="N57" i="8"/>
  <c r="V59" i="5"/>
  <c r="N79" i="8"/>
  <c r="P79" i="4"/>
  <c r="V81" i="5"/>
  <c r="V76" i="5"/>
  <c r="N74" i="8"/>
  <c r="V102" i="6"/>
  <c r="V88" i="5"/>
  <c r="N86" i="8"/>
  <c r="P86" i="4"/>
  <c r="V38" i="6"/>
  <c r="V31" i="5"/>
  <c r="N29" i="8"/>
  <c r="V30" i="5"/>
  <c r="N28" i="8"/>
  <c r="P28" i="4"/>
  <c r="N56" i="8"/>
  <c r="P56" i="4"/>
  <c r="V58" i="5"/>
  <c r="V156" i="5"/>
  <c r="N154" i="8"/>
  <c r="P154" i="4"/>
  <c r="N96" i="4"/>
  <c r="N97" i="4" s="1"/>
  <c r="V96" i="5"/>
  <c r="N94" i="8"/>
  <c r="V10" i="5"/>
  <c r="N8" i="8"/>
  <c r="P8" i="4"/>
  <c r="V29" i="6"/>
  <c r="P47" i="4"/>
  <c r="W97" i="5"/>
  <c r="W97" i="6" s="1"/>
  <c r="O95" i="8"/>
  <c r="O122" i="8"/>
  <c r="W124" i="5"/>
  <c r="W124" i="6" s="1"/>
  <c r="O50" i="8"/>
  <c r="W52" i="5"/>
  <c r="W52" i="6" s="1"/>
  <c r="O69" i="8"/>
  <c r="W71" i="5"/>
  <c r="W71" i="6" s="1"/>
  <c r="O70" i="8"/>
  <c r="W72" i="5"/>
  <c r="W72" i="6" s="1"/>
  <c r="P54" i="4"/>
  <c r="P141" i="4"/>
  <c r="W95" i="5"/>
  <c r="W95" i="6" s="1"/>
  <c r="O93" i="8"/>
  <c r="V142" i="5"/>
  <c r="N140" i="8"/>
  <c r="V43" i="5"/>
  <c r="P41" i="4"/>
  <c r="N41" i="8"/>
  <c r="P41" i="8" s="1"/>
  <c r="P113" i="4"/>
  <c r="V115" i="5"/>
  <c r="N113" i="8"/>
  <c r="N139" i="8"/>
  <c r="V141" i="5"/>
  <c r="V52" i="5"/>
  <c r="P50" i="4"/>
  <c r="N50" i="8"/>
  <c r="V85" i="6"/>
  <c r="V49" i="5"/>
  <c r="N47" i="8"/>
  <c r="N21" i="8"/>
  <c r="V23" i="5"/>
  <c r="P21" i="4"/>
  <c r="P144" i="4"/>
  <c r="V146" i="5"/>
  <c r="N144" i="8"/>
  <c r="N145" i="4"/>
  <c r="N147" i="4" s="1"/>
  <c r="N48" i="8"/>
  <c r="V50" i="5"/>
  <c r="V32" i="5"/>
  <c r="P30" i="4"/>
  <c r="N30" i="8"/>
  <c r="N58" i="8"/>
  <c r="V60" i="5"/>
  <c r="P58" i="4"/>
  <c r="N151" i="8"/>
  <c r="O101" i="8"/>
  <c r="W103" i="5"/>
  <c r="W103" i="6" s="1"/>
  <c r="O112" i="8"/>
  <c r="W114" i="5"/>
  <c r="W114" i="6" s="1"/>
  <c r="P38" i="4"/>
  <c r="W78" i="5"/>
  <c r="W78" i="6" s="1"/>
  <c r="O76" i="8"/>
  <c r="P75" i="4"/>
  <c r="W10" i="5"/>
  <c r="W10" i="6" s="1"/>
  <c r="O8" i="8"/>
  <c r="O84" i="8"/>
  <c r="W86" i="5"/>
  <c r="W86" i="6" s="1"/>
  <c r="P42" i="4"/>
  <c r="O44" i="8"/>
  <c r="W46" i="5"/>
  <c r="W46" i="6" s="1"/>
  <c r="O60" i="8"/>
  <c r="W62" i="5"/>
  <c r="W62" i="6" s="1"/>
  <c r="W160" i="5"/>
  <c r="W160" i="6" s="1"/>
  <c r="O158" i="8"/>
  <c r="O23" i="8"/>
  <c r="W25" i="5"/>
  <c r="W25" i="6" s="1"/>
  <c r="P111" i="4"/>
  <c r="P77" i="4"/>
  <c r="P140" i="4"/>
  <c r="W125" i="5"/>
  <c r="W125" i="6" s="1"/>
  <c r="O123" i="8"/>
  <c r="N49" i="8"/>
  <c r="V51" i="5"/>
  <c r="P49" i="4"/>
  <c r="V145" i="5"/>
  <c r="N143" i="8"/>
  <c r="P143" i="4"/>
  <c r="P61" i="4"/>
  <c r="N61" i="8"/>
  <c r="V63" i="5"/>
  <c r="V72" i="5"/>
  <c r="P70" i="4"/>
  <c r="N70" i="8"/>
  <c r="N89" i="8"/>
  <c r="V91" i="5"/>
  <c r="P89" i="4"/>
  <c r="N156" i="8"/>
  <c r="V158" i="5"/>
  <c r="P156" i="4"/>
  <c r="N81" i="4"/>
  <c r="N14" i="8"/>
  <c r="V16" i="5"/>
  <c r="P14" i="4"/>
  <c r="N40" i="8"/>
  <c r="P40" i="4"/>
  <c r="V42" i="5"/>
  <c r="V160" i="5"/>
  <c r="P158" i="4"/>
  <c r="N158" i="8"/>
  <c r="N141" i="8"/>
  <c r="V143" i="5"/>
  <c r="N69" i="8"/>
  <c r="P69" i="4"/>
  <c r="V71" i="5"/>
  <c r="V56" i="5"/>
  <c r="N54" i="8"/>
  <c r="N44" i="8"/>
  <c r="V46" i="5"/>
  <c r="P44" i="4"/>
  <c r="N85" i="8"/>
  <c r="P85" i="4"/>
  <c r="V87" i="5"/>
  <c r="N115" i="8"/>
  <c r="P115" i="4"/>
  <c r="V117" i="5"/>
  <c r="N46" i="8"/>
  <c r="P46" i="4"/>
  <c r="V48" i="5"/>
  <c r="N78" i="8"/>
  <c r="V80" i="5"/>
  <c r="P78" i="4"/>
  <c r="N25" i="4"/>
  <c r="V92" i="5"/>
  <c r="N90" i="8"/>
  <c r="P90" i="4"/>
  <c r="V69" i="5"/>
  <c r="P67" i="4"/>
  <c r="N67" i="8"/>
  <c r="V118" i="5"/>
  <c r="N116" i="8"/>
  <c r="P116" i="4"/>
  <c r="N163" i="4"/>
  <c r="N42" i="8"/>
  <c r="V44" i="5"/>
  <c r="V41" i="5"/>
  <c r="N39" i="8"/>
  <c r="P55" i="4"/>
  <c r="N55" i="8"/>
  <c r="V57" i="5"/>
  <c r="N66" i="8"/>
  <c r="V68" i="5"/>
  <c r="P66" i="4"/>
  <c r="N63" i="4"/>
  <c r="V73" i="5"/>
  <c r="P71" i="4"/>
  <c r="N71" i="8"/>
  <c r="V110" i="5"/>
  <c r="P108" i="4"/>
  <c r="N108" i="8"/>
  <c r="V8" i="5"/>
  <c r="N17" i="4"/>
  <c r="N6" i="8"/>
  <c r="V22" i="5"/>
  <c r="N20" i="8"/>
  <c r="P20" i="4"/>
  <c r="N114" i="8"/>
  <c r="V116" i="5"/>
  <c r="N7" i="8"/>
  <c r="V9" i="5"/>
  <c r="P7" i="4"/>
  <c r="V14" i="5"/>
  <c r="N12" i="8"/>
  <c r="P12" i="4"/>
  <c r="V151" i="6"/>
  <c r="V153" i="5"/>
  <c r="W47" i="5"/>
  <c r="W47" i="6" s="1"/>
  <c r="O45" i="8"/>
  <c r="O56" i="8"/>
  <c r="W58" i="5"/>
  <c r="W58" i="6" s="1"/>
  <c r="O120" i="8"/>
  <c r="W122" i="5"/>
  <c r="W122" i="6" s="1"/>
  <c r="W115" i="5"/>
  <c r="W115" i="6" s="1"/>
  <c r="O113" i="8"/>
  <c r="W119" i="5"/>
  <c r="W119" i="6" s="1"/>
  <c r="O117" i="8"/>
  <c r="W30" i="5"/>
  <c r="W30" i="6" s="1"/>
  <c r="O28" i="8"/>
  <c r="O156" i="8"/>
  <c r="W158" i="5"/>
  <c r="W158" i="6" s="1"/>
  <c r="P139" i="4"/>
  <c r="P29" i="4"/>
  <c r="O160" i="8"/>
  <c r="W162" i="5"/>
  <c r="W162" i="6" s="1"/>
  <c r="O66" i="8"/>
  <c r="W68" i="5"/>
  <c r="W68" i="6" s="1"/>
  <c r="V55" i="5"/>
  <c r="N53" i="8"/>
  <c r="N123" i="8"/>
  <c r="P123" i="4"/>
  <c r="V125" i="5"/>
  <c r="N31" i="8"/>
  <c r="V33" i="5"/>
  <c r="P31" i="4"/>
  <c r="V95" i="5"/>
  <c r="N93" i="8"/>
  <c r="P93" i="4"/>
  <c r="N9" i="8"/>
  <c r="P9" i="4"/>
  <c r="V11" i="5"/>
  <c r="P121" i="4"/>
  <c r="N121" i="8"/>
  <c r="P121" i="8" s="1"/>
  <c r="V123" i="5"/>
  <c r="W51" i="5"/>
  <c r="W51" i="6" s="1"/>
  <c r="O49" i="8"/>
  <c r="P114" i="4"/>
  <c r="O144" i="8"/>
  <c r="W146" i="5"/>
  <c r="O31" i="8"/>
  <c r="W33" i="5"/>
  <c r="W33" i="6" s="1"/>
  <c r="W80" i="5"/>
  <c r="W80" i="6" s="1"/>
  <c r="O78" i="8"/>
  <c r="W159" i="5"/>
  <c r="W159" i="6" s="1"/>
  <c r="O157" i="8"/>
  <c r="W14" i="5"/>
  <c r="W14" i="6" s="1"/>
  <c r="O12" i="8"/>
  <c r="O20" i="8"/>
  <c r="W22" i="5"/>
  <c r="W22" i="6" s="1"/>
  <c r="O89" i="8"/>
  <c r="W91" i="5"/>
  <c r="W91" i="6" s="1"/>
  <c r="W104" i="5"/>
  <c r="W104" i="6" s="1"/>
  <c r="O102" i="8"/>
  <c r="O155" i="8"/>
  <c r="W157" i="5"/>
  <c r="W157" i="6" s="1"/>
  <c r="W118" i="5"/>
  <c r="W118" i="6" s="1"/>
  <c r="O116" i="8"/>
  <c r="W110" i="5"/>
  <c r="W110" i="6" s="1"/>
  <c r="O108" i="8"/>
  <c r="O85" i="8"/>
  <c r="W87" i="5"/>
  <c r="W87" i="6" s="1"/>
  <c r="P107" i="4"/>
  <c r="O73" i="8"/>
  <c r="W75" i="5"/>
  <c r="W75" i="6" s="1"/>
  <c r="O87" i="8"/>
  <c r="W89" i="5"/>
  <c r="W89" i="6" s="1"/>
  <c r="O90" i="8"/>
  <c r="W92" i="5"/>
  <c r="W92" i="6" s="1"/>
  <c r="O10" i="8"/>
  <c r="W12" i="5"/>
  <c r="W12" i="6" s="1"/>
  <c r="P43" i="4"/>
  <c r="W140" i="5"/>
  <c r="W140" i="6" s="1"/>
  <c r="O138" i="8"/>
  <c r="O79" i="8"/>
  <c r="W81" i="5"/>
  <c r="W81" i="6" s="1"/>
  <c r="W48" i="5"/>
  <c r="W48" i="6" s="1"/>
  <c r="O46" i="8"/>
  <c r="W42" i="5"/>
  <c r="W42" i="6" s="1"/>
  <c r="O40" i="8"/>
  <c r="P59" i="4"/>
  <c r="W11" i="5"/>
  <c r="W11" i="6" s="1"/>
  <c r="O9" i="8"/>
  <c r="W88" i="5"/>
  <c r="W88" i="6" s="1"/>
  <c r="O86" i="8"/>
  <c r="W94" i="5"/>
  <c r="W94" i="6" s="1"/>
  <c r="O92" i="8"/>
  <c r="N88" i="8"/>
  <c r="P88" i="4"/>
  <c r="V90" i="5"/>
  <c r="V121" i="5"/>
  <c r="N119" i="8"/>
  <c r="N23" i="8"/>
  <c r="V25" i="5"/>
  <c r="P23" i="4"/>
  <c r="P76" i="4"/>
  <c r="N76" i="8"/>
  <c r="V78" i="5"/>
  <c r="V74" i="5"/>
  <c r="N72" i="8"/>
  <c r="P87" i="4"/>
  <c r="V89" i="5"/>
  <c r="N87" i="8"/>
  <c r="N102" i="8"/>
  <c r="V104" i="5"/>
  <c r="P102" i="4"/>
  <c r="V137" i="5"/>
  <c r="V135" i="6"/>
  <c r="V21" i="6"/>
  <c r="V61" i="5"/>
  <c r="N59" i="8"/>
  <c r="P160" i="4"/>
  <c r="N160" i="8"/>
  <c r="V162" i="5"/>
  <c r="V155" i="6"/>
  <c r="P120" i="4"/>
  <c r="N120" i="8"/>
  <c r="V122" i="5"/>
  <c r="N109" i="8"/>
  <c r="N129" i="4"/>
  <c r="V111" i="5"/>
  <c r="V157" i="5"/>
  <c r="P155" i="4"/>
  <c r="N155" i="8"/>
  <c r="V70" i="5"/>
  <c r="N68" i="8"/>
  <c r="P68" i="4"/>
  <c r="N111" i="8"/>
  <c r="V113" i="5"/>
  <c r="V139" i="6"/>
  <c r="V144" i="6"/>
  <c r="V103" i="5"/>
  <c r="P101" i="4"/>
  <c r="N101" i="8"/>
  <c r="P157" i="4"/>
  <c r="V159" i="5"/>
  <c r="N157" i="8"/>
  <c r="V97" i="5"/>
  <c r="P95" i="4"/>
  <c r="N95" i="8"/>
  <c r="P94" i="4"/>
  <c r="P106" i="4"/>
  <c r="P109" i="4"/>
  <c r="P93" i="8" l="1"/>
  <c r="P154" i="8"/>
  <c r="P88" i="8"/>
  <c r="P21" i="8"/>
  <c r="P160" i="8"/>
  <c r="P91" i="8"/>
  <c r="P110" i="8"/>
  <c r="P11" i="8"/>
  <c r="P58" i="8"/>
  <c r="P7" i="8"/>
  <c r="P71" i="8"/>
  <c r="P55" i="8"/>
  <c r="P14" i="8"/>
  <c r="P61" i="8"/>
  <c r="P159" i="8"/>
  <c r="P123" i="8"/>
  <c r="P115" i="8"/>
  <c r="P95" i="8"/>
  <c r="P101" i="8"/>
  <c r="P143" i="8"/>
  <c r="P31" i="8"/>
  <c r="P85" i="8"/>
  <c r="P56" i="8"/>
  <c r="P128" i="4"/>
  <c r="P9" i="8"/>
  <c r="P20" i="8"/>
  <c r="P78" i="8"/>
  <c r="P44" i="8"/>
  <c r="P66" i="8"/>
  <c r="P40" i="8"/>
  <c r="P50" i="8"/>
  <c r="P8" i="8"/>
  <c r="P70" i="8"/>
  <c r="P90" i="8"/>
  <c r="P46" i="8"/>
  <c r="V15" i="6"/>
  <c r="P138" i="8"/>
  <c r="X86" i="5"/>
  <c r="V86" i="6"/>
  <c r="X86" i="6" s="1"/>
  <c r="P117" i="8"/>
  <c r="P60" i="8"/>
  <c r="P73" i="8"/>
  <c r="V40" i="6"/>
  <c r="O57" i="8"/>
  <c r="P57" i="8" s="1"/>
  <c r="W59" i="5"/>
  <c r="W59" i="6" s="1"/>
  <c r="P10" i="8"/>
  <c r="V162" i="6"/>
  <c r="X162" i="6" s="1"/>
  <c r="X162" i="5"/>
  <c r="W120" i="5"/>
  <c r="W120" i="6" s="1"/>
  <c r="O118" i="8"/>
  <c r="P118" i="8" s="1"/>
  <c r="W146" i="6"/>
  <c r="N17" i="8"/>
  <c r="X73" i="5"/>
  <c r="V73" i="6"/>
  <c r="X73" i="6" s="1"/>
  <c r="V46" i="6"/>
  <c r="X46" i="6" s="1"/>
  <c r="X46" i="5"/>
  <c r="V143" i="6"/>
  <c r="O47" i="8"/>
  <c r="W49" i="5"/>
  <c r="W49" i="6" s="1"/>
  <c r="P96" i="4"/>
  <c r="V88" i="6"/>
  <c r="X88" i="6" s="1"/>
  <c r="X88" i="5"/>
  <c r="W128" i="5"/>
  <c r="O126" i="8"/>
  <c r="P126" i="8" s="1"/>
  <c r="P126" i="4"/>
  <c r="N129" i="8"/>
  <c r="V61" i="6"/>
  <c r="V104" i="6"/>
  <c r="X104" i="6" s="1"/>
  <c r="X104" i="5"/>
  <c r="V25" i="6"/>
  <c r="X25" i="6" s="1"/>
  <c r="X25" i="5"/>
  <c r="W41" i="5"/>
  <c r="W41" i="6" s="1"/>
  <c r="O39" i="8"/>
  <c r="P39" i="8" s="1"/>
  <c r="N98" i="4"/>
  <c r="P39" i="4"/>
  <c r="V117" i="6"/>
  <c r="X117" i="6" s="1"/>
  <c r="X117" i="5"/>
  <c r="V71" i="6"/>
  <c r="X71" i="6" s="1"/>
  <c r="X71" i="5"/>
  <c r="O74" i="8"/>
  <c r="P74" i="8" s="1"/>
  <c r="W76" i="5"/>
  <c r="W76" i="6" s="1"/>
  <c r="W50" i="5"/>
  <c r="W50" i="6" s="1"/>
  <c r="O48" i="8"/>
  <c r="P48" i="8" s="1"/>
  <c r="X156" i="5"/>
  <c r="V156" i="6"/>
  <c r="X156" i="6" s="1"/>
  <c r="V39" i="6"/>
  <c r="P84" i="8"/>
  <c r="P118" i="4"/>
  <c r="P129" i="4" s="1"/>
  <c r="V62" i="6"/>
  <c r="X62" i="6" s="1"/>
  <c r="X62" i="5"/>
  <c r="V75" i="6"/>
  <c r="X75" i="6" s="1"/>
  <c r="X75" i="5"/>
  <c r="X124" i="5"/>
  <c r="V124" i="6"/>
  <c r="X124" i="6" s="1"/>
  <c r="V109" i="6"/>
  <c r="O37" i="8"/>
  <c r="W39" i="5"/>
  <c r="W39" i="6" s="1"/>
  <c r="V47" i="6"/>
  <c r="X47" i="6" s="1"/>
  <c r="X47" i="5"/>
  <c r="V12" i="6"/>
  <c r="X12" i="6" s="1"/>
  <c r="X12" i="5"/>
  <c r="V94" i="6"/>
  <c r="X94" i="6" s="1"/>
  <c r="X94" i="5"/>
  <c r="W8" i="5"/>
  <c r="O17" i="4"/>
  <c r="O6" i="8"/>
  <c r="X97" i="5"/>
  <c r="V97" i="6"/>
  <c r="X97" i="6" s="1"/>
  <c r="X103" i="5"/>
  <c r="V103" i="6"/>
  <c r="X103" i="6" s="1"/>
  <c r="X122" i="5"/>
  <c r="V122" i="6"/>
  <c r="X122" i="6" s="1"/>
  <c r="V27" i="5"/>
  <c r="P102" i="8"/>
  <c r="P76" i="8"/>
  <c r="P23" i="8"/>
  <c r="W61" i="5"/>
  <c r="W61" i="6" s="1"/>
  <c r="O59" i="8"/>
  <c r="N25" i="8"/>
  <c r="X95" i="5"/>
  <c r="V95" i="6"/>
  <c r="X95" i="6" s="1"/>
  <c r="V125" i="6"/>
  <c r="X125" i="6" s="1"/>
  <c r="X125" i="5"/>
  <c r="V153" i="6"/>
  <c r="V116" i="6"/>
  <c r="V22" i="6"/>
  <c r="X22" i="6" s="1"/>
  <c r="X22" i="5"/>
  <c r="V19" i="5"/>
  <c r="V8" i="6"/>
  <c r="X8" i="5"/>
  <c r="V57" i="6"/>
  <c r="X57" i="6" s="1"/>
  <c r="X57" i="5"/>
  <c r="P116" i="8"/>
  <c r="V69" i="6"/>
  <c r="V48" i="6"/>
  <c r="X48" i="6" s="1"/>
  <c r="X48" i="5"/>
  <c r="X42" i="5"/>
  <c r="V42" i="6"/>
  <c r="X42" i="6" s="1"/>
  <c r="X16" i="5"/>
  <c r="V16" i="6"/>
  <c r="X16" i="6" s="1"/>
  <c r="X158" i="5"/>
  <c r="V158" i="6"/>
  <c r="X158" i="6" s="1"/>
  <c r="P89" i="8"/>
  <c r="X63" i="5"/>
  <c r="V63" i="6"/>
  <c r="X63" i="6" s="1"/>
  <c r="P49" i="8"/>
  <c r="P48" i="4"/>
  <c r="P144" i="8"/>
  <c r="N145" i="8"/>
  <c r="N147" i="8" s="1"/>
  <c r="V23" i="6"/>
  <c r="X23" i="6" s="1"/>
  <c r="X23" i="5"/>
  <c r="V49" i="6"/>
  <c r="X49" i="6" s="1"/>
  <c r="X52" i="5"/>
  <c r="V52" i="6"/>
  <c r="X52" i="6" s="1"/>
  <c r="P113" i="8"/>
  <c r="V142" i="6"/>
  <c r="O141" i="8"/>
  <c r="P141" i="8" s="1"/>
  <c r="W143" i="5"/>
  <c r="W143" i="6" s="1"/>
  <c r="V10" i="6"/>
  <c r="X10" i="6" s="1"/>
  <c r="X10" i="5"/>
  <c r="V58" i="6"/>
  <c r="X58" i="6" s="1"/>
  <c r="X58" i="5"/>
  <c r="P28" i="8"/>
  <c r="V106" i="5"/>
  <c r="V76" i="6"/>
  <c r="V59" i="6"/>
  <c r="N131" i="4"/>
  <c r="V13" i="6"/>
  <c r="X13" i="6" s="1"/>
  <c r="X13" i="5"/>
  <c r="P37" i="8"/>
  <c r="X93" i="5"/>
  <c r="V93" i="6"/>
  <c r="X93" i="6" s="1"/>
  <c r="V161" i="6"/>
  <c r="X161" i="6" s="1"/>
  <c r="X161" i="5"/>
  <c r="V120" i="6"/>
  <c r="V79" i="6"/>
  <c r="V112" i="6"/>
  <c r="X112" i="6" s="1"/>
  <c r="X112" i="5"/>
  <c r="P112" i="8"/>
  <c r="O119" i="8"/>
  <c r="P119" i="8" s="1"/>
  <c r="L119" i="8" s="1"/>
  <c r="W121" i="5"/>
  <c r="W121" i="6" s="1"/>
  <c r="W69" i="5"/>
  <c r="W69" i="6" s="1"/>
  <c r="O67" i="8"/>
  <c r="P67" i="8" s="1"/>
  <c r="O15" i="8"/>
  <c r="P15" i="8" s="1"/>
  <c r="W17" i="5"/>
  <c r="W17" i="6" s="1"/>
  <c r="W74" i="5"/>
  <c r="W74" i="6" s="1"/>
  <c r="O72" i="8"/>
  <c r="P72" i="8" s="1"/>
  <c r="P45" i="8"/>
  <c r="W108" i="5"/>
  <c r="X108" i="5" s="1"/>
  <c r="O106" i="8"/>
  <c r="P106" i="8" s="1"/>
  <c r="O128" i="4"/>
  <c r="X159" i="5"/>
  <c r="V159" i="6"/>
  <c r="X159" i="6" s="1"/>
  <c r="V70" i="6"/>
  <c r="X70" i="6" s="1"/>
  <c r="X70" i="5"/>
  <c r="X89" i="5"/>
  <c r="V89" i="6"/>
  <c r="X89" i="6" s="1"/>
  <c r="V90" i="6"/>
  <c r="X90" i="6" s="1"/>
  <c r="X90" i="5"/>
  <c r="W45" i="5"/>
  <c r="W45" i="6" s="1"/>
  <c r="O43" i="8"/>
  <c r="P43" i="8" s="1"/>
  <c r="W55" i="5"/>
  <c r="W55" i="6" s="1"/>
  <c r="O53" i="8"/>
  <c r="P53" i="8" s="1"/>
  <c r="V123" i="6"/>
  <c r="X123" i="6" s="1"/>
  <c r="X123" i="5"/>
  <c r="X33" i="5"/>
  <c r="V33" i="6"/>
  <c r="X33" i="6" s="1"/>
  <c r="P12" i="8"/>
  <c r="V80" i="6"/>
  <c r="X80" i="6" s="1"/>
  <c r="X80" i="5"/>
  <c r="X87" i="5"/>
  <c r="V87" i="6"/>
  <c r="X87" i="6" s="1"/>
  <c r="V56" i="6"/>
  <c r="O54" i="8"/>
  <c r="P54" i="8" s="1"/>
  <c r="W56" i="5"/>
  <c r="W56" i="6" s="1"/>
  <c r="O94" i="8"/>
  <c r="O96" i="8" s="1"/>
  <c r="W96" i="5"/>
  <c r="X96" i="5" s="1"/>
  <c r="O96" i="4"/>
  <c r="O97" i="4" s="1"/>
  <c r="O83" i="8"/>
  <c r="W85" i="5"/>
  <c r="P83" i="4"/>
  <c r="N33" i="8"/>
  <c r="X157" i="5"/>
  <c r="V157" i="6"/>
  <c r="X157" i="6" s="1"/>
  <c r="V137" i="6"/>
  <c r="V78" i="6"/>
  <c r="X78" i="6" s="1"/>
  <c r="X78" i="5"/>
  <c r="V121" i="6"/>
  <c r="W109" i="5"/>
  <c r="W109" i="6" s="1"/>
  <c r="O107" i="8"/>
  <c r="P107" i="8" s="1"/>
  <c r="P53" i="4"/>
  <c r="O29" i="8"/>
  <c r="P29" i="8" s="1"/>
  <c r="W31" i="5"/>
  <c r="W31" i="6" s="1"/>
  <c r="X14" i="5"/>
  <c r="V14" i="6"/>
  <c r="X14" i="6" s="1"/>
  <c r="X110" i="5"/>
  <c r="V110" i="6"/>
  <c r="X110" i="6" s="1"/>
  <c r="V44" i="6"/>
  <c r="V92" i="6"/>
  <c r="X92" i="6" s="1"/>
  <c r="X92" i="5"/>
  <c r="V160" i="6"/>
  <c r="X160" i="6" s="1"/>
  <c r="X160" i="5"/>
  <c r="V91" i="6"/>
  <c r="X91" i="6" s="1"/>
  <c r="X91" i="5"/>
  <c r="X72" i="5"/>
  <c r="V72" i="6"/>
  <c r="X72" i="6" s="1"/>
  <c r="V51" i="6"/>
  <c r="X51" i="6" s="1"/>
  <c r="X51" i="5"/>
  <c r="W142" i="5"/>
  <c r="W142" i="6" s="1"/>
  <c r="O140" i="8"/>
  <c r="P140" i="8" s="1"/>
  <c r="V60" i="6"/>
  <c r="X60" i="6" s="1"/>
  <c r="X60" i="5"/>
  <c r="X32" i="5"/>
  <c r="V32" i="6"/>
  <c r="X32" i="6" s="1"/>
  <c r="P47" i="8"/>
  <c r="V96" i="6"/>
  <c r="V98" i="5"/>
  <c r="V99" i="5" s="1"/>
  <c r="V31" i="6"/>
  <c r="V65" i="5"/>
  <c r="P74" i="4"/>
  <c r="P79" i="8"/>
  <c r="N128" i="8"/>
  <c r="W111" i="5"/>
  <c r="X111" i="5" s="1"/>
  <c r="O129" i="4"/>
  <c r="O109" i="8"/>
  <c r="W144" i="5"/>
  <c r="O142" i="8"/>
  <c r="P142" i="8" s="1"/>
  <c r="P142" i="4"/>
  <c r="P145" i="4" s="1"/>
  <c r="W139" i="5"/>
  <c r="O137" i="8"/>
  <c r="P137" i="4"/>
  <c r="N104" i="8"/>
  <c r="P157" i="8"/>
  <c r="V113" i="6"/>
  <c r="P68" i="8"/>
  <c r="P155" i="8"/>
  <c r="V111" i="6"/>
  <c r="V131" i="5"/>
  <c r="P120" i="8"/>
  <c r="V165" i="5"/>
  <c r="P59" i="8"/>
  <c r="P87" i="8"/>
  <c r="V74" i="6"/>
  <c r="O145" i="4"/>
  <c r="O147" i="4" s="1"/>
  <c r="O114" i="8"/>
  <c r="P114" i="8" s="1"/>
  <c r="W116" i="5"/>
  <c r="W116" i="6" s="1"/>
  <c r="N163" i="8"/>
  <c r="V11" i="6"/>
  <c r="X11" i="6" s="1"/>
  <c r="X11" i="5"/>
  <c r="V55" i="6"/>
  <c r="O139" i="8"/>
  <c r="P139" i="8" s="1"/>
  <c r="W141" i="5"/>
  <c r="W141" i="6" s="1"/>
  <c r="V9" i="6"/>
  <c r="X9" i="6" s="1"/>
  <c r="X9" i="5"/>
  <c r="P6" i="4"/>
  <c r="P108" i="8"/>
  <c r="V68" i="6"/>
  <c r="X68" i="6" s="1"/>
  <c r="X68" i="5"/>
  <c r="V41" i="6"/>
  <c r="X41" i="6" s="1"/>
  <c r="V118" i="6"/>
  <c r="X118" i="6" s="1"/>
  <c r="X118" i="5"/>
  <c r="P69" i="8"/>
  <c r="P158" i="8"/>
  <c r="P156" i="8"/>
  <c r="V145" i="6"/>
  <c r="X145" i="6" s="1"/>
  <c r="X145" i="5"/>
  <c r="O77" i="8"/>
  <c r="P77" i="8" s="1"/>
  <c r="W79" i="5"/>
  <c r="W79" i="6" s="1"/>
  <c r="O111" i="8"/>
  <c r="P111" i="8" s="1"/>
  <c r="W113" i="5"/>
  <c r="W113" i="6" s="1"/>
  <c r="O13" i="8"/>
  <c r="P13" i="8" s="1"/>
  <c r="W15" i="5"/>
  <c r="W15" i="6" s="1"/>
  <c r="W44" i="5"/>
  <c r="W44" i="6" s="1"/>
  <c r="O42" i="8"/>
  <c r="P42" i="8" s="1"/>
  <c r="W77" i="5"/>
  <c r="W77" i="6" s="1"/>
  <c r="O75" i="8"/>
  <c r="P75" i="8" s="1"/>
  <c r="W40" i="5"/>
  <c r="W40" i="6" s="1"/>
  <c r="O38" i="8"/>
  <c r="P38" i="8" s="1"/>
  <c r="N63" i="8"/>
  <c r="P30" i="8"/>
  <c r="V50" i="6"/>
  <c r="X50" i="6" s="1"/>
  <c r="X146" i="5"/>
  <c r="V147" i="5"/>
  <c r="V149" i="5" s="1"/>
  <c r="V146" i="6"/>
  <c r="V141" i="6"/>
  <c r="X115" i="5"/>
  <c r="V115" i="6"/>
  <c r="X115" i="6" s="1"/>
  <c r="V43" i="6"/>
  <c r="X43" i="6" s="1"/>
  <c r="X43" i="5"/>
  <c r="V35" i="5"/>
  <c r="N96" i="8"/>
  <c r="N97" i="8" s="1"/>
  <c r="X30" i="5"/>
  <c r="V30" i="6"/>
  <c r="X30" i="6" s="1"/>
  <c r="P86" i="8"/>
  <c r="V81" i="6"/>
  <c r="X81" i="6" s="1"/>
  <c r="X81" i="5"/>
  <c r="V108" i="6"/>
  <c r="V130" i="5"/>
  <c r="P13" i="4"/>
  <c r="V17" i="6"/>
  <c r="V140" i="6"/>
  <c r="X140" i="6" s="1"/>
  <c r="X140" i="5"/>
  <c r="X45" i="5"/>
  <c r="V45" i="6"/>
  <c r="X45" i="6" s="1"/>
  <c r="V119" i="6"/>
  <c r="X119" i="6" s="1"/>
  <c r="X119" i="5"/>
  <c r="V83" i="5"/>
  <c r="P122" i="8"/>
  <c r="V77" i="6"/>
  <c r="X114" i="5"/>
  <c r="V114" i="6"/>
  <c r="X114" i="6" s="1"/>
  <c r="P92" i="8"/>
  <c r="N81" i="8"/>
  <c r="X59" i="6" l="1"/>
  <c r="N165" i="4"/>
  <c r="X76" i="6"/>
  <c r="X41" i="5"/>
  <c r="X76" i="5"/>
  <c r="X55" i="6"/>
  <c r="O129" i="8"/>
  <c r="X141" i="6"/>
  <c r="X74" i="6"/>
  <c r="X120" i="6"/>
  <c r="X55" i="5"/>
  <c r="X74" i="5"/>
  <c r="V133" i="5"/>
  <c r="X121" i="6"/>
  <c r="X31" i="5"/>
  <c r="O131" i="4"/>
  <c r="Y156" i="5"/>
  <c r="X109" i="6"/>
  <c r="X141" i="5"/>
  <c r="X44" i="5"/>
  <c r="V27" i="6"/>
  <c r="V195" i="6" s="1"/>
  <c r="X77" i="5"/>
  <c r="X17" i="5"/>
  <c r="N131" i="8"/>
  <c r="O17" i="8"/>
  <c r="X40" i="6"/>
  <c r="P147" i="4"/>
  <c r="X69" i="5"/>
  <c r="P109" i="8"/>
  <c r="N183" i="4"/>
  <c r="N166" i="4"/>
  <c r="N184" i="4" s="1"/>
  <c r="V130" i="6"/>
  <c r="V131" i="6"/>
  <c r="X113" i="5"/>
  <c r="W144" i="6"/>
  <c r="X144" i="6" s="1"/>
  <c r="X144" i="5"/>
  <c r="X147" i="5" s="1"/>
  <c r="V98" i="6"/>
  <c r="V99" i="6" s="1"/>
  <c r="W130" i="5"/>
  <c r="W108" i="6"/>
  <c r="W130" i="6" s="1"/>
  <c r="X79" i="5"/>
  <c r="X142" i="6"/>
  <c r="O163" i="4"/>
  <c r="W155" i="5"/>
  <c r="O153" i="8"/>
  <c r="P153" i="4"/>
  <c r="P163" i="4" s="1"/>
  <c r="X61" i="5"/>
  <c r="W67" i="5"/>
  <c r="O65" i="8"/>
  <c r="O81" i="4"/>
  <c r="P65" i="4"/>
  <c r="P81" i="4" s="1"/>
  <c r="P131" i="4"/>
  <c r="P6" i="8"/>
  <c r="P17" i="8" s="1"/>
  <c r="X15" i="6"/>
  <c r="V106" i="6"/>
  <c r="N98" i="8"/>
  <c r="W139" i="6"/>
  <c r="X139" i="5"/>
  <c r="W38" i="5"/>
  <c r="O36" i="8"/>
  <c r="O63" i="4"/>
  <c r="P36" i="4"/>
  <c r="P63" i="4" s="1"/>
  <c r="X31" i="6"/>
  <c r="Y157" i="5"/>
  <c r="O97" i="8"/>
  <c r="P83" i="8"/>
  <c r="X56" i="5"/>
  <c r="O151" i="4"/>
  <c r="O149" i="8"/>
  <c r="W151" i="5"/>
  <c r="P149" i="4"/>
  <c r="P151" i="4" s="1"/>
  <c r="V83" i="6"/>
  <c r="X120" i="5"/>
  <c r="V35" i="6"/>
  <c r="X142" i="5"/>
  <c r="X69" i="6"/>
  <c r="V19" i="6"/>
  <c r="X116" i="5"/>
  <c r="V170" i="5"/>
  <c r="X109" i="5"/>
  <c r="X61" i="6"/>
  <c r="P97" i="4"/>
  <c r="X143" i="5"/>
  <c r="W147" i="5"/>
  <c r="W149" i="5" s="1"/>
  <c r="X40" i="5"/>
  <c r="X56" i="6"/>
  <c r="X116" i="6"/>
  <c r="O27" i="8"/>
  <c r="W29" i="5"/>
  <c r="O33" i="4"/>
  <c r="P27" i="4"/>
  <c r="P33" i="4" s="1"/>
  <c r="W8" i="6"/>
  <c r="W19" i="6" s="1"/>
  <c r="W19" i="5"/>
  <c r="X39" i="5"/>
  <c r="P129" i="8"/>
  <c r="V65" i="6"/>
  <c r="X143" i="6"/>
  <c r="X77" i="6"/>
  <c r="X17" i="6"/>
  <c r="P94" i="8"/>
  <c r="P96" i="8" s="1"/>
  <c r="X146" i="6"/>
  <c r="V147" i="6"/>
  <c r="V149" i="6" s="1"/>
  <c r="X50" i="5"/>
  <c r="P17" i="4"/>
  <c r="X113" i="6"/>
  <c r="P137" i="8"/>
  <c r="O100" i="8"/>
  <c r="W102" i="5"/>
  <c r="O104" i="4"/>
  <c r="P100" i="4"/>
  <c r="P104" i="4" s="1"/>
  <c r="W111" i="6"/>
  <c r="W131" i="6" s="1"/>
  <c r="W131" i="5"/>
  <c r="P128" i="8"/>
  <c r="V100" i="5"/>
  <c r="X98" i="5"/>
  <c r="X44" i="6"/>
  <c r="O145" i="8"/>
  <c r="O147" i="8" s="1"/>
  <c r="X121" i="5"/>
  <c r="W85" i="6"/>
  <c r="X85" i="5"/>
  <c r="W96" i="6"/>
  <c r="W98" i="6" s="1"/>
  <c r="W98" i="5"/>
  <c r="W99" i="5" s="1"/>
  <c r="O133" i="8"/>
  <c r="W135" i="5"/>
  <c r="O135" i="4"/>
  <c r="P133" i="4"/>
  <c r="P135" i="4" s="1"/>
  <c r="O128" i="8"/>
  <c r="O19" i="8"/>
  <c r="W21" i="5"/>
  <c r="O25" i="4"/>
  <c r="P19" i="4"/>
  <c r="P25" i="4" s="1"/>
  <c r="X79" i="6"/>
  <c r="X59" i="5"/>
  <c r="X49" i="5"/>
  <c r="P145" i="8"/>
  <c r="V165" i="6"/>
  <c r="X39" i="6"/>
  <c r="W128" i="6"/>
  <c r="X128" i="5"/>
  <c r="X15" i="5"/>
  <c r="N165" i="8" l="1"/>
  <c r="X19" i="5"/>
  <c r="X131" i="5"/>
  <c r="O131" i="8"/>
  <c r="V167" i="5"/>
  <c r="V196" i="6"/>
  <c r="X147" i="6"/>
  <c r="P131" i="8"/>
  <c r="V100" i="6"/>
  <c r="V192" i="6" s="1"/>
  <c r="P97" i="8"/>
  <c r="X96" i="6"/>
  <c r="X98" i="6" s="1"/>
  <c r="X130" i="5"/>
  <c r="X133" i="5" s="1"/>
  <c r="P98" i="4"/>
  <c r="W133" i="5"/>
  <c r="W147" i="6"/>
  <c r="W149" i="6" s="1"/>
  <c r="V170" i="6"/>
  <c r="V133" i="6"/>
  <c r="V167" i="6" s="1"/>
  <c r="V187" i="5"/>
  <c r="V168" i="5"/>
  <c r="V188" i="5" s="1"/>
  <c r="W133" i="6"/>
  <c r="X128" i="6"/>
  <c r="O25" i="8"/>
  <c r="P19" i="8"/>
  <c r="P25" i="8" s="1"/>
  <c r="W135" i="6"/>
  <c r="W137" i="5"/>
  <c r="X135" i="5"/>
  <c r="X137" i="5" s="1"/>
  <c r="W35" i="5"/>
  <c r="W29" i="6"/>
  <c r="X29" i="5"/>
  <c r="X35" i="5" s="1"/>
  <c r="V193" i="6"/>
  <c r="W151" i="6"/>
  <c r="W153" i="5"/>
  <c r="X151" i="5"/>
  <c r="X153" i="5" s="1"/>
  <c r="X149" i="5"/>
  <c r="O135" i="8"/>
  <c r="P133" i="8"/>
  <c r="P135" i="8" s="1"/>
  <c r="W99" i="6"/>
  <c r="X85" i="6"/>
  <c r="W102" i="6"/>
  <c r="W106" i="5"/>
  <c r="X102" i="5"/>
  <c r="X106" i="5" s="1"/>
  <c r="O33" i="8"/>
  <c r="P27" i="8"/>
  <c r="P33" i="8" s="1"/>
  <c r="O151" i="8"/>
  <c r="P149" i="8"/>
  <c r="P151" i="8" s="1"/>
  <c r="O98" i="4"/>
  <c r="O165" i="4" s="1"/>
  <c r="X139" i="6"/>
  <c r="O81" i="8"/>
  <c r="P65" i="8"/>
  <c r="P81" i="8" s="1"/>
  <c r="O163" i="8"/>
  <c r="P153" i="8"/>
  <c r="P163" i="8" s="1"/>
  <c r="X111" i="6"/>
  <c r="X131" i="6" s="1"/>
  <c r="X99" i="5"/>
  <c r="O104" i="8"/>
  <c r="P100" i="8"/>
  <c r="P104" i="8" s="1"/>
  <c r="O63" i="8"/>
  <c r="P36" i="8"/>
  <c r="P63" i="8" s="1"/>
  <c r="W83" i="5"/>
  <c r="W67" i="6"/>
  <c r="X67" i="5"/>
  <c r="X83" i="5" s="1"/>
  <c r="W155" i="6"/>
  <c r="W165" i="5"/>
  <c r="X155" i="5"/>
  <c r="N183" i="8"/>
  <c r="N166" i="8"/>
  <c r="N184" i="8" s="1"/>
  <c r="Q355" i="7"/>
  <c r="Q358" i="7"/>
  <c r="Q357" i="7"/>
  <c r="W27" i="5"/>
  <c r="W21" i="6"/>
  <c r="X21" i="5"/>
  <c r="X27" i="5" s="1"/>
  <c r="P147" i="8"/>
  <c r="X8" i="6"/>
  <c r="X19" i="6" s="1"/>
  <c r="P165" i="4"/>
  <c r="W38" i="6"/>
  <c r="W65" i="5"/>
  <c r="X38" i="5"/>
  <c r="X65" i="5" s="1"/>
  <c r="X108" i="6"/>
  <c r="X130" i="6" s="1"/>
  <c r="P98" i="8" l="1"/>
  <c r="X149" i="6"/>
  <c r="X99" i="6"/>
  <c r="V198" i="6"/>
  <c r="V168" i="6"/>
  <c r="V188" i="6" s="1"/>
  <c r="V187" i="6"/>
  <c r="V199" i="6"/>
  <c r="V201" i="6" s="1"/>
  <c r="X133" i="6"/>
  <c r="O98" i="8"/>
  <c r="O165" i="8" s="1"/>
  <c r="W65" i="6"/>
  <c r="X38" i="6"/>
  <c r="X65" i="6" s="1"/>
  <c r="S357" i="7"/>
  <c r="S355" i="7"/>
  <c r="S358" i="7"/>
  <c r="X100" i="5"/>
  <c r="X167" i="5" s="1"/>
  <c r="O166" i="4"/>
  <c r="O184" i="4" s="1"/>
  <c r="O183" i="4"/>
  <c r="W153" i="6"/>
  <c r="X151" i="6"/>
  <c r="X153" i="6" s="1"/>
  <c r="P357" i="7"/>
  <c r="P358" i="7"/>
  <c r="P355" i="7"/>
  <c r="R357" i="7"/>
  <c r="R358" i="7"/>
  <c r="R355" i="7"/>
  <c r="W100" i="5"/>
  <c r="W167" i="5" s="1"/>
  <c r="X165" i="5"/>
  <c r="X170" i="5" s="1"/>
  <c r="Y155" i="5"/>
  <c r="W83" i="6"/>
  <c r="X67" i="6"/>
  <c r="X83" i="6" s="1"/>
  <c r="P165" i="8"/>
  <c r="W137" i="6"/>
  <c r="X135" i="6"/>
  <c r="X137" i="6" s="1"/>
  <c r="W27" i="6"/>
  <c r="X21" i="6"/>
  <c r="X27" i="6" s="1"/>
  <c r="P166" i="4"/>
  <c r="P183" i="4"/>
  <c r="W170" i="5"/>
  <c r="W165" i="6"/>
  <c r="X155" i="6"/>
  <c r="X165" i="6" s="1"/>
  <c r="W106" i="6"/>
  <c r="X102" i="6"/>
  <c r="X106" i="6" s="1"/>
  <c r="W35" i="6"/>
  <c r="X29" i="6"/>
  <c r="X35" i="6" s="1"/>
  <c r="X193" i="6" l="1"/>
  <c r="X187" i="5"/>
  <c r="X168" i="5"/>
  <c r="X188" i="5" s="1"/>
  <c r="X170" i="6"/>
  <c r="X196" i="6"/>
  <c r="X195" i="6"/>
  <c r="W193" i="6"/>
  <c r="W195" i="6"/>
  <c r="W196" i="6"/>
  <c r="W170" i="6"/>
  <c r="W187" i="5"/>
  <c r="W168" i="5"/>
  <c r="W188" i="5" s="1"/>
  <c r="O183" i="8"/>
  <c r="O166" i="8"/>
  <c r="O184" i="8" s="1"/>
  <c r="X100" i="6"/>
  <c r="X192" i="6" s="1"/>
  <c r="P184" i="4"/>
  <c r="P183" i="8"/>
  <c r="P166" i="8"/>
  <c r="W100" i="6"/>
  <c r="W192" i="6" s="1"/>
  <c r="O355" i="7" l="1"/>
  <c r="X167" i="6"/>
  <c r="X168" i="6" s="1"/>
  <c r="X188" i="6" s="1"/>
  <c r="W199" i="6"/>
  <c r="W201" i="6" s="1"/>
  <c r="W198" i="6"/>
  <c r="X198" i="6"/>
  <c r="X199" i="6"/>
  <c r="X201" i="6" s="1"/>
  <c r="W167" i="6"/>
  <c r="O358" i="7"/>
  <c r="X190" i="5"/>
  <c r="P184" i="8"/>
  <c r="O357" i="7"/>
  <c r="X187" i="6" l="1"/>
  <c r="P187" i="8"/>
  <c r="X190" i="6"/>
  <c r="X204" i="6"/>
  <c r="W187" i="6"/>
  <c r="W168" i="6"/>
  <c r="W188" i="6" s="1"/>
  <c r="P18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Gusling</author>
  </authors>
  <commentList>
    <comment ref="B120" authorId="0" shapeId="0" xr:uid="{D5DAC862-58D5-4823-B701-5884B8FB6B85}">
      <text>
        <r>
          <rPr>
            <b/>
            <sz val="9"/>
            <color indexed="81"/>
            <rFont val="Tahoma"/>
            <family val="2"/>
          </rPr>
          <t>Trevor Gusling:</t>
        </r>
        <r>
          <rPr>
            <sz val="9"/>
            <color indexed="81"/>
            <rFont val="Tahoma"/>
            <family val="2"/>
          </rPr>
          <t xml:space="preserve">
'Protection Compliance (Primary&amp;Backup)' in Original Proposal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Gusling</author>
  </authors>
  <commentList>
    <comment ref="B118" authorId="0" shapeId="0" xr:uid="{0967E257-AEFA-4C30-9FAB-5F2A96509785}">
      <text>
        <r>
          <rPr>
            <b/>
            <sz val="9"/>
            <color indexed="81"/>
            <rFont val="Tahoma"/>
            <family val="2"/>
          </rPr>
          <t>Trevor Gusling:</t>
        </r>
        <r>
          <rPr>
            <sz val="9"/>
            <color indexed="81"/>
            <rFont val="Tahoma"/>
            <family val="2"/>
          </rPr>
          <t xml:space="preserve">
'Protection Compliance (Primary&amp;Backup)' in Original Proposal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Gusling</author>
  </authors>
  <commentList>
    <comment ref="B118" authorId="0" shapeId="0" xr:uid="{A7D69C0D-C2B8-43BB-90D2-CCAC2E052D7E}">
      <text>
        <r>
          <rPr>
            <b/>
            <sz val="9"/>
            <color indexed="81"/>
            <rFont val="Tahoma"/>
            <family val="2"/>
          </rPr>
          <t>Trevor Gusling:</t>
        </r>
        <r>
          <rPr>
            <sz val="9"/>
            <color indexed="81"/>
            <rFont val="Tahoma"/>
            <family val="2"/>
          </rPr>
          <t xml:space="preserve">
'Protection Compliance (Primary&amp;Backup)' in Original Proposal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Gusling</author>
  </authors>
  <commentList>
    <comment ref="B118" authorId="0" shapeId="0" xr:uid="{F9FBA8EE-425B-4120-BC44-3AD06320E791}">
      <text>
        <r>
          <rPr>
            <b/>
            <sz val="9"/>
            <color indexed="81"/>
            <rFont val="Tahoma"/>
            <family val="2"/>
          </rPr>
          <t>Trevor Gusling:</t>
        </r>
        <r>
          <rPr>
            <sz val="9"/>
            <color indexed="81"/>
            <rFont val="Tahoma"/>
            <family val="2"/>
          </rPr>
          <t xml:space="preserve">
'Protection Compliance (Primary&amp;Backup)' in Original Proposal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Gusling</author>
  </authors>
  <commentList>
    <comment ref="B120" authorId="0" shapeId="0" xr:uid="{A4760BB0-955C-4E04-9126-93B0320F9CDA}">
      <text>
        <r>
          <rPr>
            <b/>
            <sz val="9"/>
            <color indexed="81"/>
            <rFont val="Tahoma"/>
            <family val="2"/>
          </rPr>
          <t>Trevor Gusling:</t>
        </r>
        <r>
          <rPr>
            <sz val="9"/>
            <color indexed="81"/>
            <rFont val="Tahoma"/>
            <family val="2"/>
          </rPr>
          <t xml:space="preserve">
'Protection Compliance (Primary&amp;Backup)' in Original Proposal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Gusling</author>
  </authors>
  <commentList>
    <comment ref="B118" authorId="0" shapeId="0" xr:uid="{31FC4BC5-8EA6-4BCE-B27A-63E322B266DA}">
      <text>
        <r>
          <rPr>
            <b/>
            <sz val="9"/>
            <color indexed="81"/>
            <rFont val="Tahoma"/>
            <family val="2"/>
          </rPr>
          <t>Trevor Gusling:</t>
        </r>
        <r>
          <rPr>
            <sz val="9"/>
            <color indexed="81"/>
            <rFont val="Tahoma"/>
            <family val="2"/>
          </rPr>
          <t xml:space="preserve">
'Protection Compliance (Primary&amp;Backup)' in Original Proposal</t>
        </r>
      </text>
    </comment>
  </commentList>
</comments>
</file>

<file path=xl/sharedStrings.xml><?xml version="1.0" encoding="utf-8"?>
<sst xmlns="http://schemas.openxmlformats.org/spreadsheetml/2006/main" count="5677" uniqueCount="308">
  <si>
    <t>EXCLUDES OVERHEADS</t>
  </si>
  <si>
    <t>Direct Costs</t>
  </si>
  <si>
    <t xml:space="preserve"> $2017-18 ($'000)</t>
  </si>
  <si>
    <t>Network Business Overheads Rate</t>
  </si>
  <si>
    <t>AER RIN ref</t>
  </si>
  <si>
    <t>Doc/Plan ref</t>
  </si>
  <si>
    <t>2020/21</t>
  </si>
  <si>
    <t>2021/22</t>
  </si>
  <si>
    <t>2022/23</t>
  </si>
  <si>
    <t>2023/24</t>
  </si>
  <si>
    <t>2024/25</t>
  </si>
  <si>
    <t>Total</t>
  </si>
  <si>
    <t>Category / Description</t>
  </si>
  <si>
    <t>(Repex,Augex etc)</t>
  </si>
  <si>
    <t>(eg AP)</t>
  </si>
  <si>
    <t>Jul-Jun</t>
  </si>
  <si>
    <t>SEM Reference</t>
  </si>
  <si>
    <t>Capacity Upgrade</t>
  </si>
  <si>
    <t>Connection Point Capacity (ETC/NER Code)</t>
  </si>
  <si>
    <t>Augex</t>
  </si>
  <si>
    <t>AP.1.1.01</t>
  </si>
  <si>
    <t>C-2</t>
  </si>
  <si>
    <t>LV &amp; Distribution Transformers (QoS BAU)</t>
  </si>
  <si>
    <t>Distribution Feeders (11 &amp; 7.6kV)</t>
  </si>
  <si>
    <t>Strategic Network Capacity (Other)</t>
  </si>
  <si>
    <t xml:space="preserve">Substation Capacity </t>
  </si>
  <si>
    <t>Subtransmission Network</t>
  </si>
  <si>
    <t>Distribution Line - SWER Replacements</t>
  </si>
  <si>
    <t>Voltage Regulation</t>
  </si>
  <si>
    <t>Land</t>
  </si>
  <si>
    <t>LV Two Way Network (QoS)</t>
  </si>
  <si>
    <t>Capacity Augmentation (Total)</t>
  </si>
  <si>
    <t>Customer Connect (gross)</t>
  </si>
  <si>
    <t>Customer Connect &lt; $30k</t>
  </si>
  <si>
    <t>Connections</t>
  </si>
  <si>
    <t>AP.7.1.01</t>
  </si>
  <si>
    <t>C-3</t>
  </si>
  <si>
    <t>Customer Connect &gt; $30k&lt;$100k</t>
  </si>
  <si>
    <t>Customer Connect &gt; $100k</t>
  </si>
  <si>
    <t>Gifting</t>
  </si>
  <si>
    <t>NA</t>
  </si>
  <si>
    <t>URDs</t>
  </si>
  <si>
    <t>Gross Customer Connect (total, incl gifting)</t>
  </si>
  <si>
    <t>Reliability &amp; Resilience</t>
  </si>
  <si>
    <t>Existing Network Protection Mgt - Planned</t>
  </si>
  <si>
    <t>Historical</t>
  </si>
  <si>
    <t>C-5</t>
  </si>
  <si>
    <t>Maintain Underlying Reliability Performance</t>
  </si>
  <si>
    <t>AP.2.1.01</t>
  </si>
  <si>
    <t>Air Conditioning Relay Rooms</t>
  </si>
  <si>
    <t>AP.3.2.14</t>
  </si>
  <si>
    <t>Network Hardening</t>
  </si>
  <si>
    <t>AP.2.1.05</t>
  </si>
  <si>
    <t>Low Reliability Feeders</t>
  </si>
  <si>
    <t>AP.2.1.06</t>
  </si>
  <si>
    <t>Reliability (total)</t>
  </si>
  <si>
    <t>total</t>
  </si>
  <si>
    <t>Asset Replace/Refurbish</t>
  </si>
  <si>
    <t>Line Repex/Refurb - Planned</t>
  </si>
  <si>
    <t>Cable replacement planned</t>
  </si>
  <si>
    <t>Repex</t>
  </si>
  <si>
    <t>AP.3.1.09</t>
  </si>
  <si>
    <t>C-1</t>
  </si>
  <si>
    <t>Conductor Replacement - Planned</t>
  </si>
  <si>
    <t>AP.3.1.10</t>
  </si>
  <si>
    <t>Line Ancillary Equipment - Planned     (incl LFIs, fences, gates, signs etc)</t>
  </si>
  <si>
    <t>AP.3.1.20</t>
  </si>
  <si>
    <t>Line Regulation - Planned (incl regulators, capacitors)</t>
  </si>
  <si>
    <t>AP.3.1.19</t>
  </si>
  <si>
    <t>Overhead Line Components - Planned (incl insulators, crossarms, taps, pole earths)</t>
  </si>
  <si>
    <t>AP.3.1.06</t>
  </si>
  <si>
    <t>Pole Replacement Maint. Tasks - Planned</t>
  </si>
  <si>
    <t>AP.3.1.05</t>
  </si>
  <si>
    <t>Recloser Refurbishment - Planned</t>
  </si>
  <si>
    <t>AP.3.1.13</t>
  </si>
  <si>
    <t>Recloser Replacement - Planned</t>
  </si>
  <si>
    <t>Services Maintenance Tasks - Planned</t>
  </si>
  <si>
    <t>AP.3.1.08</t>
  </si>
  <si>
    <t>Switchgear - Overhead - Planned</t>
  </si>
  <si>
    <t>AP.3.1.07</t>
  </si>
  <si>
    <t>Transformers - Planned</t>
  </si>
  <si>
    <t>AP.3.1.01</t>
  </si>
  <si>
    <t>Poles - Planned plating</t>
  </si>
  <si>
    <t xml:space="preserve">CBD ducts &amp; manholes </t>
  </si>
  <si>
    <t>AP.2.1.07</t>
  </si>
  <si>
    <t>Cables - CBD 11kV PILC cable replacements</t>
  </si>
  <si>
    <t xml:space="preserve">Services - Aluminium neutral screen service line replacements </t>
  </si>
  <si>
    <t>Line Repex/Refurb - Unplanned</t>
  </si>
  <si>
    <t>(Distribution) Cable Replacement - Unplanned</t>
  </si>
  <si>
    <t>Line Regulation - Unplanned (incl regulators, capacitors)</t>
  </si>
  <si>
    <t>Overhead Line Components - Unplanned (incl insulators, X-arms, pole earths)</t>
  </si>
  <si>
    <t>Poles - Unplanned</t>
  </si>
  <si>
    <t>Recloser Replacement - Unplanned</t>
  </si>
  <si>
    <t>Services Replacement - Unplanned</t>
  </si>
  <si>
    <t>Switchgear - Ground Level - Unplanned</t>
  </si>
  <si>
    <t>AP.3.1.03</t>
  </si>
  <si>
    <t>Switchgear - Overhead - Unplanned</t>
  </si>
  <si>
    <t>Transformers - Unplanned</t>
  </si>
  <si>
    <t>Repex/Refurb - Lines (subtotal)</t>
  </si>
  <si>
    <t>subtotal</t>
  </si>
  <si>
    <t>Substations Repex/Refurb</t>
  </si>
  <si>
    <t>Auxillary DC Supplies excl AC - Battery Banks &amp; Chargers</t>
  </si>
  <si>
    <t>AP.3.2.08</t>
  </si>
  <si>
    <t>Circuit Breakers Planned Replacement</t>
  </si>
  <si>
    <t>AP.3.2.05</t>
  </si>
  <si>
    <t>Circuit Breakers Planned Refurb</t>
  </si>
  <si>
    <t>AP.3.2.02</t>
  </si>
  <si>
    <t>Mobile Substations</t>
  </si>
  <si>
    <t>AP.3.2.13</t>
  </si>
  <si>
    <t>Substation Insurance Spares &amp; Asset Mgt</t>
  </si>
  <si>
    <t>Substation Infrastructure - Civil (incl buildings, structures)</t>
  </si>
  <si>
    <t>AP3.2.16</t>
  </si>
  <si>
    <t xml:space="preserve">Substation Transformer Repl. </t>
  </si>
  <si>
    <t>AP.3.2.01</t>
  </si>
  <si>
    <t>TF Refurb (18665 &amp; 18977)</t>
  </si>
  <si>
    <t>Surge Arrester</t>
  </si>
  <si>
    <t>AP.3.2.03</t>
  </si>
  <si>
    <t>AC Panels + auxilary supply</t>
  </si>
  <si>
    <t>AP 3.2.22</t>
  </si>
  <si>
    <t>Protection Asset Replacement</t>
  </si>
  <si>
    <t>Unplanned CB Replacement</t>
  </si>
  <si>
    <t>Unplanned Substation Asset Repl - PROTECTION</t>
  </si>
  <si>
    <t>Other (sub cables)</t>
  </si>
  <si>
    <t>AP 3.02.09</t>
  </si>
  <si>
    <t>Northfield 66kV GIS Switchboard replacement (1/3rd)</t>
  </si>
  <si>
    <t>AP 3.02.06</t>
  </si>
  <si>
    <t>Repex/Refurb - Substations (subtotal)</t>
  </si>
  <si>
    <t>Telecom'n Repex/Refurb</t>
  </si>
  <si>
    <t>48V DC Systems</t>
  </si>
  <si>
    <t>AP.3.3.02</t>
  </si>
  <si>
    <t>UPAX/Business Telephone Network</t>
  </si>
  <si>
    <t>Non-network</t>
  </si>
  <si>
    <t>AP.3.3.07</t>
  </si>
  <si>
    <t>Data Network</t>
  </si>
  <si>
    <t>AP.3.3.12</t>
  </si>
  <si>
    <t>Microwave Radio</t>
  </si>
  <si>
    <t>AP.3.3.01</t>
  </si>
  <si>
    <t>Minor Works - Unplanned</t>
  </si>
  <si>
    <t>Historic</t>
  </si>
  <si>
    <t>Misc Radio Systems</t>
  </si>
  <si>
    <t>AP.3.3.05</t>
  </si>
  <si>
    <t>Network Tel Planning Labour Capitalisation</t>
  </si>
  <si>
    <t>Optical Fibre Network</t>
  </si>
  <si>
    <t>AP.3.3.04</t>
  </si>
  <si>
    <t>Pilot Cable Network (incl CBD) stage 2</t>
  </si>
  <si>
    <t>AP.3.3.03</t>
  </si>
  <si>
    <t>SDH Network</t>
  </si>
  <si>
    <t>AP.3.3.10</t>
  </si>
  <si>
    <t>TNOC Management Systems</t>
  </si>
  <si>
    <t>AP.3.3.08</t>
  </si>
  <si>
    <t>OT Cyber Security</t>
  </si>
  <si>
    <t>New</t>
  </si>
  <si>
    <t>Other</t>
  </si>
  <si>
    <t>Repex / Refurb - Telecom'n (subtotal)</t>
  </si>
  <si>
    <t>Replacement &amp; Refurbishment (Total)</t>
  </si>
  <si>
    <t>Environment</t>
  </si>
  <si>
    <t>Environmental Management - Lines (incl oil containment, EMF)</t>
  </si>
  <si>
    <t>AP.4.1.03</t>
  </si>
  <si>
    <t>C-6</t>
  </si>
  <si>
    <t>Oil Containment - Substation</t>
  </si>
  <si>
    <t>AP.4.1.01</t>
  </si>
  <si>
    <t>Environmental Management - Subs (eg noise abatement)</t>
  </si>
  <si>
    <t>AP.4.1.05</t>
  </si>
  <si>
    <t>Environment (Total)</t>
  </si>
  <si>
    <t>Safety</t>
  </si>
  <si>
    <t>Elizabeth Transformer Stations</t>
  </si>
  <si>
    <t>AP.5.1.02</t>
  </si>
  <si>
    <t>C-8</t>
  </si>
  <si>
    <t>Line Clearance Rectification - Distribution</t>
  </si>
  <si>
    <t>AP.5.1.06</t>
  </si>
  <si>
    <t>Substation Lighting</t>
  </si>
  <si>
    <t>AP.5.1.05</t>
  </si>
  <si>
    <t>C-7</t>
  </si>
  <si>
    <t>Substation Security &amp; Fencing</t>
  </si>
  <si>
    <t>AP.5.1.03</t>
  </si>
  <si>
    <t>CBD Maintenance Projects (CBD Safety)</t>
  </si>
  <si>
    <t>Emergency Switching Communication (Mobile Radio)</t>
  </si>
  <si>
    <t>AP.3.3.06</t>
  </si>
  <si>
    <t>Substation Infrastructure  - Earth systems (Earth Grid Upgrades)</t>
  </si>
  <si>
    <t>AP.3.2.10</t>
  </si>
  <si>
    <t>Distribution Earthing</t>
  </si>
  <si>
    <t>AP.3.1.18</t>
  </si>
  <si>
    <t>Telco Structures</t>
  </si>
  <si>
    <t>AP.3.3.13</t>
  </si>
  <si>
    <t>Switchgear - Ground Level - Planned</t>
  </si>
  <si>
    <t>Instrument Transformers (CTs &amp; VTs)</t>
  </si>
  <si>
    <t>Protection Compliance (Primary&amp;Backup)</t>
  </si>
  <si>
    <t>Network Protection Substation Audits</t>
  </si>
  <si>
    <t>CBD 33kV Substation Migration to 11kV</t>
  </si>
  <si>
    <t>Planned &amp; Unplanned Disconnector Repl</t>
  </si>
  <si>
    <t>AP.3.2.17</t>
  </si>
  <si>
    <t>Substations rebuilds at BHP Ardrossan, Quorn &amp; Burra substations. Kleins Point &amp; Walkers Flat substation rebuilds + Wilmington (19672)</t>
  </si>
  <si>
    <t>AP.3.2.12</t>
  </si>
  <si>
    <t>CBD Pilot Cable replacement program</t>
  </si>
  <si>
    <t>Bushfire</t>
  </si>
  <si>
    <t>Bushfire Risk Reduction</t>
  </si>
  <si>
    <t>B Case</t>
  </si>
  <si>
    <t>C-18</t>
  </si>
  <si>
    <t>Repex Sub-total</t>
  </si>
  <si>
    <t>Augex Sub-total</t>
  </si>
  <si>
    <t>Safety (Total)</t>
  </si>
  <si>
    <t>Network ("Strategic" category)</t>
  </si>
  <si>
    <t>Substations CM equip</t>
  </si>
  <si>
    <t>AMP 3.0.01</t>
  </si>
  <si>
    <t>C-15</t>
  </si>
  <si>
    <t>Network - Strategic (Total)</t>
  </si>
  <si>
    <t>Network Control</t>
  </si>
  <si>
    <t>SCADA to remaining substations</t>
  </si>
  <si>
    <t>AP.2.1.02</t>
  </si>
  <si>
    <t>Network Data Capture</t>
  </si>
  <si>
    <t>SCADA Improvement Project (inc TDU &amp; RTU)</t>
  </si>
  <si>
    <t>SCADA Data Concentrator</t>
  </si>
  <si>
    <t>Low Voltage Management</t>
  </si>
  <si>
    <t>OMS Replacement Project</t>
  </si>
  <si>
    <t>ADMS/OMS Hardware Upgrade</t>
  </si>
  <si>
    <t>ADMS/OMS Software Upgrade</t>
  </si>
  <si>
    <t>Network Control (Total)</t>
  </si>
  <si>
    <t>PLEC</t>
  </si>
  <si>
    <t>PLEC - Non-Specific (gross)</t>
  </si>
  <si>
    <t>C-10</t>
  </si>
  <si>
    <t>PLEC (Total)</t>
  </si>
  <si>
    <t>Customer Contributions</t>
  </si>
  <si>
    <t>Customer Connect &lt;$30k</t>
  </si>
  <si>
    <t>C-4</t>
  </si>
  <si>
    <t>Customer Connect &gt;$30k&lt;$100k</t>
  </si>
  <si>
    <t>Customer Projects &gt;$100k</t>
  </si>
  <si>
    <t>Customer Contributions (Total)</t>
  </si>
  <si>
    <t>Network</t>
  </si>
  <si>
    <t>Total (gross) - incl Gifting</t>
  </si>
  <si>
    <t>Total (net)</t>
  </si>
  <si>
    <t>Check</t>
  </si>
  <si>
    <t>Overheads</t>
  </si>
  <si>
    <t>Direct Costs (Non-network cost do not attract Overheads)</t>
  </si>
  <si>
    <t>Proposal</t>
  </si>
  <si>
    <t>Baseline Direct Expenditure : $2017-18 ($'000)</t>
  </si>
  <si>
    <t>Heavy Vehicle Fleet - 15yrs</t>
  </si>
  <si>
    <t>C-19</t>
  </si>
  <si>
    <t>Heavy Vehicle Fleet - 10yrs</t>
  </si>
  <si>
    <t>C-20</t>
  </si>
  <si>
    <t>Light Vehicle Fleet</t>
  </si>
  <si>
    <t>C-21</t>
  </si>
  <si>
    <t>Plant and Tools</t>
  </si>
  <si>
    <t>C-22</t>
  </si>
  <si>
    <t>Property</t>
  </si>
  <si>
    <t>C-24</t>
  </si>
  <si>
    <t>Superannuation</t>
  </si>
  <si>
    <t>C-28</t>
  </si>
  <si>
    <t xml:space="preserve">Operational Information Technology </t>
  </si>
  <si>
    <t>C-29</t>
  </si>
  <si>
    <t>Information Technology</t>
  </si>
  <si>
    <t>Total Non-Network</t>
  </si>
  <si>
    <t>Original Proposal</t>
  </si>
  <si>
    <t>Draft Decision</t>
  </si>
  <si>
    <t>Revised Proposal</t>
  </si>
  <si>
    <t>Rural Protection</t>
  </si>
  <si>
    <t>Rural protection</t>
  </si>
  <si>
    <t>Net Customer Connections</t>
  </si>
  <si>
    <t xml:space="preserve"> $2020 ($'000)</t>
  </si>
  <si>
    <t>$2020 Escalator</t>
  </si>
  <si>
    <t>Network Capex</t>
  </si>
  <si>
    <t xml:space="preserve"> - Gross</t>
  </si>
  <si>
    <t xml:space="preserve"> - Net</t>
  </si>
  <si>
    <t>Total Network</t>
  </si>
  <si>
    <t>Escalation</t>
  </si>
  <si>
    <t>Total Capex</t>
  </si>
  <si>
    <t>Recoverable Works Contribution</t>
  </si>
  <si>
    <t>Embedded Generation Contribution</t>
  </si>
  <si>
    <t>Substation Asbestos Removal</t>
  </si>
  <si>
    <t>Note: RP only</t>
  </si>
  <si>
    <t>Asset class</t>
  </si>
  <si>
    <t>Expenditure category</t>
  </si>
  <si>
    <t>Substations - Sub-transmission</t>
  </si>
  <si>
    <t>Capacity Augmentation</t>
  </si>
  <si>
    <t>Distribution Transformers</t>
  </si>
  <si>
    <t>Distribution Lines</t>
  </si>
  <si>
    <t>Substations - Distribution</t>
  </si>
  <si>
    <t>Sub-transmission lines</t>
  </si>
  <si>
    <t>Sub - Refurb &amp; short</t>
  </si>
  <si>
    <t>Substation Land</t>
  </si>
  <si>
    <t>Electronic Network</t>
  </si>
  <si>
    <t>LVS</t>
  </si>
  <si>
    <t>Distribution Lines - Underground</t>
  </si>
  <si>
    <t>Dist line - Refurb &amp; short</t>
  </si>
  <si>
    <t>Reliability</t>
  </si>
  <si>
    <t>Asset Replacement and Refurbishment</t>
  </si>
  <si>
    <t>Substations - Sub-Transmission</t>
  </si>
  <si>
    <t>Communications</t>
  </si>
  <si>
    <t>Environmental</t>
  </si>
  <si>
    <t>Safety Repex</t>
  </si>
  <si>
    <t>Safety Augex</t>
  </si>
  <si>
    <t>Strategic - Asset Condition Monitoring</t>
  </si>
  <si>
    <t>Strategic - Network Security</t>
  </si>
  <si>
    <t>PLEC (Undergrounding)</t>
  </si>
  <si>
    <t>Categorised Expenditure</t>
  </si>
  <si>
    <t>Categorised Expenditure - Proportion</t>
  </si>
  <si>
    <t>Sub-transmission lines - Underground</t>
  </si>
  <si>
    <t>Contributions</t>
  </si>
  <si>
    <t>Easements</t>
  </si>
  <si>
    <t>Buildings (Building Structure)</t>
  </si>
  <si>
    <t>Total by category</t>
  </si>
  <si>
    <t>Total of Network Category</t>
  </si>
  <si>
    <t>C-12</t>
  </si>
  <si>
    <t>IT Assets - Network</t>
  </si>
  <si>
    <t>Telecommunications (N/N)</t>
  </si>
  <si>
    <t>Totals categorised above</t>
  </si>
  <si>
    <t xml:space="preserve">Total per data </t>
  </si>
  <si>
    <t>Total capex including fleet disposals</t>
  </si>
  <si>
    <t>Fleet disposals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</si>
</sst>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.00000_-;\-* #,##0.00000_-;_-* &quot;-&quot;??_-;_-@_-"/>
    <numFmt numFmtId="165" formatCode="0.00000%"/>
    <numFmt numFmtId="166" formatCode="_(#,##0.0\x_);\(#,##0.0\x\);_(#,##0.0\x_)"/>
    <numFmt numFmtId="167" formatCode="0.0"/>
    <numFmt numFmtId="168" formatCode="_-* #,##0_-;\-* #,##0_-;_-* &quot;-&quot;??_-;_-@_-"/>
  </numFmts>
  <fonts count="43" x14ac:knownFonts="1">
    <font>
      <sz val="11"/>
      <color theme="1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0"/>
      <color rgb="FF0000FF"/>
      <name val="Arial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3399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3"/>
      </top>
      <bottom style="medium">
        <color indexed="53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22" fillId="0" borderId="0"/>
    <xf numFmtId="0" fontId="33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223">
    <xf numFmtId="0" fontId="0" fillId="0" borderId="0" xfId="0"/>
    <xf numFmtId="0" fontId="3" fillId="3" borderId="2" xfId="2" applyFont="1" applyFill="1" applyBorder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10" fontId="5" fillId="0" borderId="0" xfId="1" applyNumberFormat="1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1" fillId="0" borderId="0" xfId="2"/>
    <xf numFmtId="0" fontId="5" fillId="3" borderId="0" xfId="2" applyFont="1" applyFill="1" applyAlignment="1" applyProtection="1">
      <alignment horizontal="center" vertical="center"/>
      <protection locked="0"/>
    </xf>
    <xf numFmtId="0" fontId="5" fillId="3" borderId="5" xfId="2" applyFont="1" applyFill="1" applyBorder="1" applyAlignment="1" applyProtection="1">
      <alignment horizontal="center" vertical="center"/>
      <protection locked="0"/>
    </xf>
    <xf numFmtId="0" fontId="4" fillId="3" borderId="6" xfId="2" applyFont="1" applyFill="1" applyBorder="1" applyAlignment="1" applyProtection="1">
      <alignment horizontal="left" vertical="center" wrapText="1"/>
      <protection locked="0"/>
    </xf>
    <xf numFmtId="10" fontId="8" fillId="4" borderId="7" xfId="1" applyNumberFormat="1" applyFont="1" applyFill="1" applyBorder="1"/>
    <xf numFmtId="0" fontId="1" fillId="4" borderId="8" xfId="2" applyFill="1" applyBorder="1"/>
    <xf numFmtId="0" fontId="4" fillId="3" borderId="9" xfId="2" applyFont="1" applyFill="1" applyBorder="1" applyAlignment="1" applyProtection="1">
      <alignment horizontal="left" vertical="center"/>
      <protection locked="0"/>
    </xf>
    <xf numFmtId="0" fontId="4" fillId="3" borderId="8" xfId="2" applyFont="1" applyFill="1" applyBorder="1" applyAlignment="1" applyProtection="1">
      <alignment horizontal="left" vertical="center"/>
      <protection locked="0"/>
    </xf>
    <xf numFmtId="0" fontId="4" fillId="5" borderId="10" xfId="2" applyFont="1" applyFill="1" applyBorder="1" applyAlignment="1" applyProtection="1">
      <alignment horizontal="center" vertical="center"/>
      <protection locked="0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 applyProtection="1">
      <alignment horizontal="center" vertical="center"/>
      <protection locked="0"/>
    </xf>
    <xf numFmtId="0" fontId="4" fillId="3" borderId="12" xfId="2" applyFont="1" applyFill="1" applyBorder="1" applyAlignment="1" applyProtection="1">
      <alignment horizontal="center" vertical="center"/>
      <protection locked="0"/>
    </xf>
    <xf numFmtId="0" fontId="9" fillId="3" borderId="13" xfId="2" applyFont="1" applyFill="1" applyBorder="1" applyAlignment="1" applyProtection="1">
      <alignment horizontal="center" vertical="center" wrapText="1"/>
      <protection locked="0"/>
    </xf>
    <xf numFmtId="10" fontId="10" fillId="4" borderId="14" xfId="1" applyNumberFormat="1" applyFont="1" applyFill="1" applyBorder="1"/>
    <xf numFmtId="0" fontId="1" fillId="4" borderId="15" xfId="2" applyFill="1" applyBorder="1"/>
    <xf numFmtId="0" fontId="4" fillId="3" borderId="6" xfId="2" applyFont="1" applyFill="1" applyBorder="1" applyAlignment="1" applyProtection="1">
      <alignment horizontal="left" vertical="center"/>
      <protection locked="0"/>
    </xf>
    <xf numFmtId="0" fontId="11" fillId="5" borderId="16" xfId="2" applyFont="1" applyFill="1" applyBorder="1" applyAlignment="1" applyProtection="1">
      <alignment horizontal="center" vertical="center" wrapText="1"/>
      <protection locked="0"/>
    </xf>
    <xf numFmtId="0" fontId="5" fillId="3" borderId="16" xfId="2" applyFont="1" applyFill="1" applyBorder="1" applyAlignment="1" applyProtection="1">
      <alignment horizontal="center" vertical="center"/>
      <protection locked="0"/>
    </xf>
    <xf numFmtId="0" fontId="5" fillId="3" borderId="15" xfId="2" applyFont="1" applyFill="1" applyBorder="1" applyAlignment="1" applyProtection="1">
      <alignment horizontal="center" vertical="center" wrapText="1"/>
      <protection locked="0"/>
    </xf>
    <xf numFmtId="0" fontId="12" fillId="3" borderId="6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/>
      <protection locked="0"/>
    </xf>
    <xf numFmtId="10" fontId="1" fillId="0" borderId="0" xfId="1" applyNumberFormat="1" applyFont="1"/>
    <xf numFmtId="0" fontId="4" fillId="0" borderId="10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right" vertical="center" wrapText="1"/>
      <protection locked="0"/>
    </xf>
    <xf numFmtId="0" fontId="5" fillId="5" borderId="17" xfId="2" applyFont="1" applyFill="1" applyBorder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41" fontId="14" fillId="0" borderId="17" xfId="2" applyNumberFormat="1" applyFont="1" applyBorder="1" applyAlignment="1" applyProtection="1">
      <alignment vertical="center"/>
      <protection locked="0"/>
    </xf>
    <xf numFmtId="41" fontId="4" fillId="0" borderId="17" xfId="2" applyNumberFormat="1" applyFont="1" applyBorder="1" applyAlignment="1" applyProtection="1">
      <alignment horizontal="left" vertical="center" wrapText="1"/>
      <protection locked="0"/>
    </xf>
    <xf numFmtId="164" fontId="1" fillId="0" borderId="0" xfId="2" applyNumberFormat="1"/>
    <xf numFmtId="0" fontId="5" fillId="3" borderId="18" xfId="2" applyFont="1" applyFill="1" applyBorder="1" applyAlignment="1" applyProtection="1">
      <alignment vertical="center"/>
      <protection locked="0"/>
    </xf>
    <xf numFmtId="0" fontId="5" fillId="3" borderId="6" xfId="2" applyFont="1" applyFill="1" applyBorder="1" applyAlignment="1" applyProtection="1">
      <alignment vertical="center"/>
      <protection locked="0"/>
    </xf>
    <xf numFmtId="0" fontId="5" fillId="6" borderId="0" xfId="2" applyFont="1" applyFill="1" applyAlignment="1" applyProtection="1">
      <alignment vertical="center"/>
      <protection locked="0"/>
    </xf>
    <xf numFmtId="0" fontId="5" fillId="0" borderId="17" xfId="2" applyFont="1" applyBorder="1" applyAlignment="1" applyProtection="1">
      <alignment horizontal="left" vertical="center" wrapText="1"/>
      <protection locked="0"/>
    </xf>
    <xf numFmtId="0" fontId="4" fillId="3" borderId="19" xfId="2" applyFont="1" applyFill="1" applyBorder="1" applyAlignment="1" applyProtection="1">
      <alignment horizontal="right" vertical="center"/>
      <protection locked="0"/>
    </xf>
    <xf numFmtId="0" fontId="4" fillId="3" borderId="15" xfId="2" applyFont="1" applyFill="1" applyBorder="1" applyAlignment="1" applyProtection="1">
      <alignment horizontal="left" vertical="center" wrapText="1"/>
      <protection locked="0"/>
    </xf>
    <xf numFmtId="0" fontId="4" fillId="5" borderId="16" xfId="2" applyFont="1" applyFill="1" applyBorder="1" applyAlignment="1" applyProtection="1">
      <alignment horizontal="center" vertical="center"/>
      <protection locked="0"/>
    </xf>
    <xf numFmtId="0" fontId="4" fillId="3" borderId="16" xfId="2" applyFont="1" applyFill="1" applyBorder="1" applyAlignment="1" applyProtection="1">
      <alignment horizontal="center" vertical="center"/>
      <protection locked="0"/>
    </xf>
    <xf numFmtId="41" fontId="5" fillId="3" borderId="16" xfId="2" applyNumberFormat="1" applyFont="1" applyFill="1" applyBorder="1" applyAlignment="1" applyProtection="1">
      <alignment vertical="center"/>
      <protection locked="0"/>
    </xf>
    <xf numFmtId="3" fontId="4" fillId="3" borderId="16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4" fillId="3" borderId="18" xfId="2" applyFont="1" applyFill="1" applyBorder="1" applyAlignment="1" applyProtection="1">
      <alignment horizontal="left" vertical="center"/>
      <protection locked="0"/>
    </xf>
    <xf numFmtId="41" fontId="5" fillId="0" borderId="17" xfId="2" applyNumberFormat="1" applyFont="1" applyBorder="1" applyAlignment="1" applyProtection="1">
      <alignment vertical="center"/>
      <protection locked="0"/>
    </xf>
    <xf numFmtId="0" fontId="15" fillId="3" borderId="18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left" vertical="center" wrapText="1"/>
      <protection locked="0"/>
    </xf>
    <xf numFmtId="0" fontId="16" fillId="3" borderId="6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indent="1"/>
      <protection locked="0"/>
    </xf>
    <xf numFmtId="41" fontId="17" fillId="0" borderId="17" xfId="2" applyNumberFormat="1" applyFont="1" applyBorder="1" applyAlignment="1" applyProtection="1">
      <alignment vertical="center"/>
      <protection locked="0"/>
    </xf>
    <xf numFmtId="0" fontId="4" fillId="3" borderId="9" xfId="2" applyFont="1" applyFill="1" applyBorder="1" applyAlignment="1" applyProtection="1">
      <alignment vertical="center"/>
      <protection locked="0"/>
    </xf>
    <xf numFmtId="0" fontId="4" fillId="3" borderId="20" xfId="2" applyFont="1" applyFill="1" applyBorder="1" applyAlignment="1" applyProtection="1">
      <alignment horizontal="left" vertical="center" wrapText="1"/>
      <protection locked="0"/>
    </xf>
    <xf numFmtId="41" fontId="5" fillId="0" borderId="10" xfId="2" applyNumberFormat="1" applyFont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left" vertical="center" wrapText="1"/>
      <protection locked="0"/>
    </xf>
    <xf numFmtId="0" fontId="15" fillId="3" borderId="18" xfId="2" applyFont="1" applyFill="1" applyBorder="1" applyAlignment="1" applyProtection="1">
      <alignment horizontal="center" vertical="center" wrapText="1"/>
      <protection locked="0"/>
    </xf>
    <xf numFmtId="0" fontId="5" fillId="3" borderId="18" xfId="2" applyFont="1" applyFill="1" applyBorder="1" applyAlignment="1" applyProtection="1">
      <alignment horizontal="right" vertical="center"/>
      <protection locked="0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Alignment="1">
      <alignment horizontal="center"/>
    </xf>
    <xf numFmtId="0" fontId="18" fillId="3" borderId="18" xfId="2" applyFont="1" applyFill="1" applyBorder="1" applyAlignment="1" applyProtection="1">
      <alignment horizontal="right" vertical="center"/>
      <protection locked="0"/>
    </xf>
    <xf numFmtId="0" fontId="14" fillId="0" borderId="17" xfId="2" applyFont="1" applyBorder="1" applyAlignment="1" applyProtection="1">
      <alignment horizontal="center" vertical="center"/>
      <protection locked="0"/>
    </xf>
    <xf numFmtId="41" fontId="13" fillId="0" borderId="17" xfId="2" applyNumberFormat="1" applyFont="1" applyBorder="1" applyAlignment="1" applyProtection="1">
      <alignment horizontal="left" vertical="center" wrapText="1"/>
      <protection locked="0"/>
    </xf>
    <xf numFmtId="0" fontId="5" fillId="0" borderId="17" xfId="2" quotePrefix="1" applyFont="1" applyBorder="1" applyAlignment="1" applyProtection="1">
      <alignment horizontal="center" vertical="center"/>
      <protection locked="0"/>
    </xf>
    <xf numFmtId="0" fontId="5" fillId="3" borderId="18" xfId="2" applyFont="1" applyFill="1" applyBorder="1" applyAlignment="1" applyProtection="1">
      <alignment horizontal="left" vertical="center"/>
      <protection locked="0"/>
    </xf>
    <xf numFmtId="0" fontId="4" fillId="3" borderId="10" xfId="2" applyFont="1" applyFill="1" applyBorder="1" applyAlignment="1" applyProtection="1">
      <alignment horizontal="left" vertical="center"/>
      <protection locked="0"/>
    </xf>
    <xf numFmtId="0" fontId="5" fillId="3" borderId="6" xfId="2" applyFont="1" applyFill="1" applyBorder="1" applyAlignment="1" applyProtection="1">
      <alignment horizontal="left" vertical="center"/>
      <protection locked="0"/>
    </xf>
    <xf numFmtId="41" fontId="5" fillId="7" borderId="17" xfId="2" applyNumberFormat="1" applyFont="1" applyFill="1" applyBorder="1" applyAlignment="1" applyProtection="1">
      <alignment vertical="center"/>
      <protection locked="0"/>
    </xf>
    <xf numFmtId="41" fontId="14" fillId="7" borderId="17" xfId="2" applyNumberFormat="1" applyFont="1" applyFill="1" applyBorder="1" applyAlignment="1" applyProtection="1">
      <alignment vertical="center"/>
      <protection locked="0"/>
    </xf>
    <xf numFmtId="0" fontId="5" fillId="4" borderId="17" xfId="2" applyFont="1" applyFill="1" applyBorder="1" applyAlignment="1" applyProtection="1">
      <alignment horizontal="center" vertical="center"/>
      <protection locked="0"/>
    </xf>
    <xf numFmtId="41" fontId="17" fillId="4" borderId="17" xfId="2" applyNumberFormat="1" applyFont="1" applyFill="1" applyBorder="1" applyAlignment="1" applyProtection="1">
      <alignment vertical="center"/>
      <protection locked="0"/>
    </xf>
    <xf numFmtId="41" fontId="4" fillId="4" borderId="17" xfId="2" applyNumberFormat="1" applyFont="1" applyFill="1" applyBorder="1" applyAlignment="1" applyProtection="1">
      <alignment horizontal="left" vertical="center" wrapText="1"/>
      <protection locked="0"/>
    </xf>
    <xf numFmtId="41" fontId="4" fillId="3" borderId="12" xfId="2" applyNumberFormat="1" applyFont="1" applyFill="1" applyBorder="1" applyAlignment="1" applyProtection="1">
      <alignment vertical="center"/>
      <protection locked="0"/>
    </xf>
    <xf numFmtId="0" fontId="4" fillId="5" borderId="17" xfId="2" applyFont="1" applyFill="1" applyBorder="1" applyAlignment="1" applyProtection="1">
      <alignment horizontal="center" vertical="center"/>
      <protection locked="0"/>
    </xf>
    <xf numFmtId="0" fontId="4" fillId="3" borderId="17" xfId="2" applyFont="1" applyFill="1" applyBorder="1" applyAlignment="1" applyProtection="1">
      <alignment horizontal="center" vertical="center"/>
      <protection locked="0"/>
    </xf>
    <xf numFmtId="41" fontId="5" fillId="3" borderId="17" xfId="2" applyNumberFormat="1" applyFont="1" applyFill="1" applyBorder="1" applyAlignment="1" applyProtection="1">
      <alignment vertical="center"/>
      <protection locked="0"/>
    </xf>
    <xf numFmtId="41" fontId="5" fillId="8" borderId="0" xfId="2" applyNumberFormat="1" applyFont="1" applyFill="1" applyAlignment="1" applyProtection="1">
      <alignment horizontal="center" vertical="center"/>
      <protection locked="0"/>
    </xf>
    <xf numFmtId="41" fontId="5" fillId="0" borderId="0" xfId="2" applyNumberFormat="1" applyFont="1" applyAlignment="1" applyProtection="1">
      <alignment horizontal="center" vertical="center"/>
      <protection locked="0"/>
    </xf>
    <xf numFmtId="49" fontId="5" fillId="3" borderId="6" xfId="2" applyNumberFormat="1" applyFont="1" applyFill="1" applyBorder="1" applyAlignment="1" applyProtection="1">
      <alignment horizontal="left" vertical="center" wrapText="1"/>
      <protection locked="0"/>
    </xf>
    <xf numFmtId="41" fontId="14" fillId="0" borderId="17" xfId="2" applyNumberFormat="1" applyFont="1" applyBorder="1" applyAlignment="1" applyProtection="1">
      <alignment horizontal="center" vertical="center"/>
      <protection locked="0"/>
    </xf>
    <xf numFmtId="41" fontId="4" fillId="0" borderId="17" xfId="2" applyNumberFormat="1" applyFont="1" applyBorder="1" applyAlignment="1" applyProtection="1">
      <alignment vertical="center"/>
      <protection locked="0"/>
    </xf>
    <xf numFmtId="0" fontId="5" fillId="3" borderId="18" xfId="2" applyFont="1" applyFill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3" borderId="18" xfId="2" applyFont="1" applyFill="1" applyBorder="1" applyAlignment="1" applyProtection="1">
      <alignment horizontal="right" vertical="center"/>
      <protection locked="0"/>
    </xf>
    <xf numFmtId="1" fontId="15" fillId="3" borderId="18" xfId="2" applyNumberFormat="1" applyFont="1" applyFill="1" applyBorder="1" applyAlignment="1" applyProtection="1">
      <alignment horizontal="center" vertical="center"/>
      <protection locked="0"/>
    </xf>
    <xf numFmtId="0" fontId="5" fillId="9" borderId="0" xfId="2" applyFont="1" applyFill="1" applyAlignment="1" applyProtection="1">
      <alignment vertical="center"/>
      <protection locked="0"/>
    </xf>
    <xf numFmtId="41" fontId="19" fillId="0" borderId="10" xfId="2" applyNumberFormat="1" applyFont="1" applyBorder="1" applyAlignment="1" applyProtection="1">
      <alignment vertical="center"/>
      <protection locked="0"/>
    </xf>
    <xf numFmtId="41" fontId="5" fillId="4" borderId="17" xfId="2" applyNumberFormat="1" applyFont="1" applyFill="1" applyBorder="1" applyAlignment="1" applyProtection="1">
      <alignment vertical="center"/>
      <protection locked="0"/>
    </xf>
    <xf numFmtId="41" fontId="4" fillId="3" borderId="17" xfId="2" applyNumberFormat="1" applyFont="1" applyFill="1" applyBorder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horizontal="center" vertical="center"/>
      <protection locked="0"/>
    </xf>
    <xf numFmtId="0" fontId="20" fillId="0" borderId="0" xfId="2" applyFont="1"/>
    <xf numFmtId="0" fontId="4" fillId="0" borderId="0" xfId="2" applyFont="1" applyAlignment="1" applyProtection="1">
      <alignment vertical="center"/>
      <protection locked="0"/>
    </xf>
    <xf numFmtId="41" fontId="4" fillId="3" borderId="16" xfId="2" applyNumberFormat="1" applyFont="1" applyFill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horizontal="left" vertical="center"/>
      <protection locked="0"/>
    </xf>
    <xf numFmtId="0" fontId="5" fillId="0" borderId="20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41" fontId="5" fillId="0" borderId="0" xfId="2" applyNumberFormat="1" applyFont="1" applyAlignment="1" applyProtection="1">
      <alignment horizontal="left" vertical="center" wrapText="1"/>
      <protection locked="0"/>
    </xf>
    <xf numFmtId="0" fontId="21" fillId="0" borderId="0" xfId="2" applyFont="1" applyAlignment="1" applyProtection="1">
      <alignment vertical="center"/>
      <protection locked="0"/>
    </xf>
    <xf numFmtId="41" fontId="1" fillId="0" borderId="0" xfId="2" applyNumberFormat="1"/>
    <xf numFmtId="0" fontId="1" fillId="0" borderId="0" xfId="2" applyBorder="1"/>
    <xf numFmtId="41" fontId="1" fillId="0" borderId="0" xfId="2" applyNumberFormat="1" applyBorder="1"/>
    <xf numFmtId="41" fontId="5" fillId="3" borderId="5" xfId="2" applyNumberFormat="1" applyFont="1" applyFill="1" applyBorder="1" applyAlignment="1" applyProtection="1">
      <alignment vertical="center"/>
      <protection locked="0"/>
    </xf>
    <xf numFmtId="41" fontId="17" fillId="4" borderId="0" xfId="2" applyNumberFormat="1" applyFont="1" applyFill="1" applyBorder="1" applyAlignment="1" applyProtection="1">
      <alignment vertical="center"/>
      <protection locked="0"/>
    </xf>
    <xf numFmtId="41" fontId="4" fillId="3" borderId="21" xfId="2" applyNumberFormat="1" applyFont="1" applyFill="1" applyBorder="1" applyAlignment="1" applyProtection="1">
      <alignment vertical="center"/>
      <protection locked="0"/>
    </xf>
    <xf numFmtId="41" fontId="5" fillId="3" borderId="0" xfId="2" applyNumberFormat="1" applyFont="1" applyFill="1" applyBorder="1" applyAlignment="1" applyProtection="1">
      <alignment vertical="center"/>
      <protection locked="0"/>
    </xf>
    <xf numFmtId="41" fontId="4" fillId="0" borderId="0" xfId="2" applyNumberFormat="1" applyFont="1" applyBorder="1" applyAlignment="1" applyProtection="1">
      <alignment vertical="center"/>
      <protection locked="0"/>
    </xf>
    <xf numFmtId="41" fontId="17" fillId="0" borderId="0" xfId="2" applyNumberFormat="1" applyFont="1" applyBorder="1" applyAlignment="1" applyProtection="1">
      <alignment vertical="center"/>
      <protection locked="0"/>
    </xf>
    <xf numFmtId="41" fontId="5" fillId="0" borderId="20" xfId="2" applyNumberFormat="1" applyFont="1" applyBorder="1" applyAlignment="1" applyProtection="1">
      <alignment vertical="center"/>
      <protection locked="0"/>
    </xf>
    <xf numFmtId="41" fontId="4" fillId="3" borderId="0" xfId="2" applyNumberFormat="1" applyFont="1" applyFill="1" applyBorder="1" applyAlignment="1" applyProtection="1">
      <alignment vertical="center"/>
      <protection locked="0"/>
    </xf>
    <xf numFmtId="0" fontId="22" fillId="0" borderId="0" xfId="3"/>
    <xf numFmtId="0" fontId="23" fillId="4" borderId="0" xfId="3" applyFont="1" applyFill="1"/>
    <xf numFmtId="0" fontId="8" fillId="4" borderId="0" xfId="0" applyFont="1" applyFill="1"/>
    <xf numFmtId="0" fontId="26" fillId="0" borderId="7" xfId="0" applyFont="1" applyBorder="1"/>
    <xf numFmtId="0" fontId="0" fillId="0" borderId="20" xfId="0" applyBorder="1"/>
    <xf numFmtId="0" fontId="8" fillId="0" borderId="2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0" fillId="0" borderId="22" xfId="0" applyBorder="1"/>
    <xf numFmtId="3" fontId="27" fillId="0" borderId="23" xfId="3" applyNumberFormat="1" applyFont="1" applyBorder="1" applyAlignment="1">
      <alignment vertical="center"/>
    </xf>
    <xf numFmtId="3" fontId="28" fillId="8" borderId="24" xfId="3" applyNumberFormat="1" applyFont="1" applyFill="1" applyBorder="1" applyAlignment="1">
      <alignment vertical="center"/>
    </xf>
    <xf numFmtId="3" fontId="28" fillId="8" borderId="25" xfId="3" applyNumberFormat="1" applyFont="1" applyFill="1" applyBorder="1" applyAlignment="1">
      <alignment vertical="center"/>
    </xf>
    <xf numFmtId="0" fontId="0" fillId="0" borderId="14" xfId="0" applyBorder="1"/>
    <xf numFmtId="0" fontId="0" fillId="0" borderId="5" xfId="0" applyBorder="1"/>
    <xf numFmtId="3" fontId="27" fillId="0" borderId="26" xfId="3" applyNumberFormat="1" applyFont="1" applyBorder="1" applyAlignment="1">
      <alignment vertical="center"/>
    </xf>
    <xf numFmtId="3" fontId="27" fillId="0" borderId="27" xfId="3" applyNumberFormat="1" applyFont="1" applyBorder="1" applyAlignment="1">
      <alignment vertical="center"/>
    </xf>
    <xf numFmtId="3" fontId="27" fillId="0" borderId="28" xfId="3" applyNumberFormat="1" applyFont="1" applyBorder="1" applyAlignment="1">
      <alignment vertical="center"/>
    </xf>
    <xf numFmtId="3" fontId="5" fillId="0" borderId="0" xfId="2" applyNumberFormat="1" applyFont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9" fillId="3" borderId="12" xfId="2" applyFont="1" applyFill="1" applyBorder="1" applyAlignment="1" applyProtection="1">
      <alignment horizontal="center" vertical="center" wrapText="1"/>
      <protection locked="0"/>
    </xf>
    <xf numFmtId="0" fontId="12" fillId="3" borderId="17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4" fillId="3" borderId="5" xfId="2" applyFont="1" applyFill="1" applyBorder="1" applyAlignment="1" applyProtection="1">
      <alignment horizontal="left" vertical="center" wrapText="1"/>
      <protection locked="0"/>
    </xf>
    <xf numFmtId="0" fontId="4" fillId="5" borderId="5" xfId="2" applyFont="1" applyFill="1" applyBorder="1" applyAlignment="1" applyProtection="1">
      <alignment horizontal="center" vertical="center"/>
      <protection locked="0"/>
    </xf>
    <xf numFmtId="0" fontId="4" fillId="3" borderId="5" xfId="2" applyFont="1" applyFill="1" applyBorder="1" applyAlignment="1" applyProtection="1">
      <alignment horizontal="center" vertical="center"/>
      <protection locked="0"/>
    </xf>
    <xf numFmtId="3" fontId="4" fillId="3" borderId="5" xfId="2" applyNumberFormat="1" applyFont="1" applyFill="1" applyBorder="1" applyAlignment="1" applyProtection="1">
      <alignment horizontal="right" vertical="center" wrapText="1"/>
      <protection locked="0"/>
    </xf>
    <xf numFmtId="0" fontId="4" fillId="3" borderId="5" xfId="2" applyFont="1" applyFill="1" applyBorder="1" applyAlignment="1" applyProtection="1">
      <alignment vertical="center"/>
      <protection locked="0"/>
    </xf>
    <xf numFmtId="0" fontId="4" fillId="3" borderId="12" xfId="2" applyFont="1" applyFill="1" applyBorder="1" applyAlignment="1" applyProtection="1">
      <alignment horizontal="center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wrapText="1"/>
      <protection locked="0"/>
    </xf>
    <xf numFmtId="0" fontId="1" fillId="0" borderId="0" xfId="2" applyAlignment="1">
      <alignment horizontal="center"/>
    </xf>
    <xf numFmtId="0" fontId="24" fillId="4" borderId="7" xfId="3" applyFont="1" applyFill="1" applyBorder="1" applyAlignment="1"/>
    <xf numFmtId="0" fontId="25" fillId="4" borderId="20" xfId="0" applyFont="1" applyFill="1" applyBorder="1" applyAlignment="1"/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3" fontId="27" fillId="0" borderId="29" xfId="3" applyNumberFormat="1" applyFont="1" applyBorder="1" applyAlignment="1">
      <alignment vertical="center"/>
    </xf>
    <xf numFmtId="3" fontId="1" fillId="0" borderId="0" xfId="2" applyNumberFormat="1" applyBorder="1"/>
    <xf numFmtId="9" fontId="1" fillId="0" borderId="0" xfId="1" applyFont="1"/>
    <xf numFmtId="0" fontId="31" fillId="0" borderId="0" xfId="2" applyFont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2" fillId="0" borderId="0" xfId="2" applyFont="1"/>
    <xf numFmtId="0" fontId="31" fillId="0" borderId="0" xfId="2" applyFont="1" applyAlignment="1" applyProtection="1">
      <alignment vertical="center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0" fontId="31" fillId="0" borderId="0" xfId="2" applyFont="1" applyAlignment="1" applyProtection="1">
      <alignment horizontal="right" vertical="center"/>
      <protection locked="0"/>
    </xf>
    <xf numFmtId="41" fontId="5" fillId="0" borderId="0" xfId="2" applyNumberFormat="1" applyFont="1" applyBorder="1" applyAlignment="1" applyProtection="1">
      <alignment vertical="center"/>
      <protection locked="0"/>
    </xf>
    <xf numFmtId="41" fontId="22" fillId="0" borderId="0" xfId="3" applyNumberFormat="1"/>
    <xf numFmtId="3" fontId="22" fillId="0" borderId="0" xfId="3" applyNumberFormat="1"/>
    <xf numFmtId="0" fontId="1" fillId="4" borderId="0" xfId="2" applyFill="1"/>
    <xf numFmtId="0" fontId="34" fillId="10" borderId="0" xfId="4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" fillId="0" borderId="0" xfId="5"/>
    <xf numFmtId="166" fontId="36" fillId="10" borderId="0" xfId="4" applyNumberFormat="1" applyFont="1" applyAlignment="1">
      <alignment horizontal="left" vertical="center"/>
    </xf>
    <xf numFmtId="166" fontId="36" fillId="10" borderId="0" xfId="4" applyNumberFormat="1" applyFont="1" applyAlignment="1">
      <alignment horizontal="right" vertical="center"/>
    </xf>
    <xf numFmtId="0" fontId="21" fillId="0" borderId="0" xfId="5" applyFont="1" applyAlignment="1" applyProtection="1">
      <alignment vertical="center"/>
      <protection locked="0"/>
    </xf>
    <xf numFmtId="0" fontId="4" fillId="3" borderId="21" xfId="5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/>
      <protection locked="0"/>
    </xf>
    <xf numFmtId="0" fontId="4" fillId="3" borderId="30" xfId="5" applyFont="1" applyFill="1" applyBorder="1" applyAlignment="1" applyProtection="1">
      <alignment horizontal="center" vertical="center"/>
      <protection locked="0"/>
    </xf>
    <xf numFmtId="0" fontId="37" fillId="2" borderId="0" xfId="5" applyFont="1" applyFill="1" applyAlignment="1" applyProtection="1">
      <alignment vertical="center"/>
      <protection locked="0"/>
    </xf>
    <xf numFmtId="167" fontId="21" fillId="0" borderId="0" xfId="5" applyNumberFormat="1" applyFont="1" applyAlignment="1" applyProtection="1">
      <alignment vertical="center"/>
      <protection locked="0"/>
    </xf>
    <xf numFmtId="10" fontId="21" fillId="0" borderId="0" xfId="6" applyNumberFormat="1" applyFont="1" applyAlignment="1" applyProtection="1">
      <alignment vertical="center"/>
      <protection locked="0"/>
    </xf>
    <xf numFmtId="0" fontId="37" fillId="0" borderId="0" xfId="5" applyFont="1" applyAlignment="1" applyProtection="1">
      <alignment vertical="center"/>
      <protection locked="0"/>
    </xf>
    <xf numFmtId="41" fontId="38" fillId="3" borderId="16" xfId="5" applyNumberFormat="1" applyFont="1" applyFill="1" applyBorder="1" applyAlignment="1" applyProtection="1">
      <alignment vertical="center"/>
      <protection locked="0"/>
    </xf>
    <xf numFmtId="10" fontId="38" fillId="3" borderId="16" xfId="6" applyNumberFormat="1" applyFont="1" applyFill="1" applyBorder="1" applyAlignment="1" applyProtection="1">
      <alignment vertical="center"/>
      <protection locked="0"/>
    </xf>
    <xf numFmtId="0" fontId="37" fillId="0" borderId="5" xfId="5" applyFont="1" applyBorder="1" applyAlignment="1" applyProtection="1">
      <alignment vertical="center"/>
      <protection locked="0"/>
    </xf>
    <xf numFmtId="168" fontId="1" fillId="0" borderId="31" xfId="5" applyNumberFormat="1" applyBorder="1" applyAlignment="1">
      <alignment horizontal="center"/>
    </xf>
    <xf numFmtId="168" fontId="1" fillId="0" borderId="0" xfId="5" applyNumberFormat="1"/>
    <xf numFmtId="41" fontId="1" fillId="0" borderId="0" xfId="5" applyNumberFormat="1"/>
    <xf numFmtId="0" fontId="4" fillId="3" borderId="0" xfId="2" applyFont="1" applyFill="1" applyAlignment="1" applyProtection="1">
      <alignment horizontal="center"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41" fontId="4" fillId="0" borderId="0" xfId="2" applyNumberFormat="1" applyFont="1" applyAlignment="1" applyProtection="1">
      <alignment horizontal="left" vertical="center" wrapText="1"/>
      <protection locked="0"/>
    </xf>
    <xf numFmtId="41" fontId="5" fillId="0" borderId="0" xfId="2" applyNumberFormat="1" applyFont="1" applyAlignment="1" applyProtection="1">
      <alignment vertical="center"/>
      <protection locked="0"/>
    </xf>
    <xf numFmtId="3" fontId="5" fillId="0" borderId="0" xfId="2" applyNumberFormat="1" applyFont="1" applyAlignment="1" applyProtection="1">
      <alignment horizontal="right" vertical="center" wrapText="1"/>
      <protection locked="0"/>
    </xf>
    <xf numFmtId="0" fontId="40" fillId="0" borderId="0" xfId="2" applyFont="1" applyAlignment="1" applyProtection="1">
      <alignment horizontal="left" vertical="center"/>
      <protection locked="0"/>
    </xf>
    <xf numFmtId="0" fontId="40" fillId="0" borderId="0" xfId="2" applyFont="1" applyAlignment="1" applyProtection="1">
      <alignment vertical="center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0" fontId="41" fillId="0" borderId="0" xfId="2" applyFont="1"/>
    <xf numFmtId="0" fontId="40" fillId="0" borderId="0" xfId="2" applyFont="1" applyAlignment="1" applyProtection="1">
      <alignment horizontal="left" vertical="center" wrapText="1"/>
      <protection locked="0"/>
    </xf>
    <xf numFmtId="0" fontId="40" fillId="0" borderId="0" xfId="2" applyFont="1" applyAlignment="1" applyProtection="1">
      <alignment horizontal="right" vertical="center"/>
      <protection locked="0"/>
    </xf>
    <xf numFmtId="0" fontId="20" fillId="0" borderId="0" xfId="2" applyFont="1" applyBorder="1"/>
    <xf numFmtId="0" fontId="21" fillId="4" borderId="0" xfId="0" applyFont="1" applyFill="1" applyAlignment="1" applyProtection="1">
      <alignment vertical="center"/>
      <protection locked="0"/>
    </xf>
    <xf numFmtId="0" fontId="0" fillId="4" borderId="0" xfId="0" applyFill="1"/>
    <xf numFmtId="43" fontId="1" fillId="0" borderId="0" xfId="5" applyNumberFormat="1"/>
    <xf numFmtId="10" fontId="1" fillId="0" borderId="0" xfId="5" applyNumberFormat="1"/>
    <xf numFmtId="2" fontId="1" fillId="0" borderId="0" xfId="5" applyNumberFormat="1"/>
    <xf numFmtId="0" fontId="2" fillId="2" borderId="1" xfId="2" applyFont="1" applyFill="1" applyBorder="1" applyAlignment="1" applyProtection="1">
      <alignment horizontal="left" vertical="center"/>
      <protection locked="0"/>
    </xf>
    <xf numFmtId="0" fontId="2" fillId="2" borderId="2" xfId="2" applyFont="1" applyFill="1" applyBorder="1" applyAlignment="1" applyProtection="1">
      <alignment horizontal="left" vertical="center"/>
      <protection locked="0"/>
    </xf>
    <xf numFmtId="0" fontId="2" fillId="2" borderId="21" xfId="2" applyFont="1" applyFill="1" applyBorder="1" applyAlignment="1" applyProtection="1">
      <alignment horizontal="left" vertical="center"/>
      <protection locked="0"/>
    </xf>
    <xf numFmtId="0" fontId="2" fillId="2" borderId="13" xfId="2" applyFont="1" applyFill="1" applyBorder="1" applyAlignment="1" applyProtection="1">
      <alignment horizontal="left" vertical="center"/>
      <protection locked="0"/>
    </xf>
    <xf numFmtId="0" fontId="2" fillId="2" borderId="11" xfId="2" applyFont="1" applyFill="1" applyBorder="1" applyAlignment="1" applyProtection="1">
      <alignment horizontal="center" vertical="center"/>
      <protection locked="0"/>
    </xf>
    <xf numFmtId="0" fontId="2" fillId="2" borderId="21" xfId="2" applyFont="1" applyFill="1" applyBorder="1" applyAlignment="1" applyProtection="1">
      <alignment horizontal="center" vertical="center"/>
      <protection locked="0"/>
    </xf>
    <xf numFmtId="0" fontId="2" fillId="2" borderId="13" xfId="2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 applyProtection="1">
      <alignment horizontal="left" vertical="center"/>
      <protection locked="0"/>
    </xf>
    <xf numFmtId="0" fontId="2" fillId="2" borderId="5" xfId="2" applyFont="1" applyFill="1" applyBorder="1" applyAlignment="1" applyProtection="1">
      <alignment horizontal="left" vertical="center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0" fontId="39" fillId="2" borderId="1" xfId="2" applyFont="1" applyFill="1" applyBorder="1" applyAlignment="1" applyProtection="1">
      <alignment horizontal="left" vertical="center"/>
      <protection locked="0"/>
    </xf>
    <xf numFmtId="0" fontId="39" fillId="2" borderId="2" xfId="2" applyFont="1" applyFill="1" applyBorder="1" applyAlignment="1" applyProtection="1">
      <alignment horizontal="left" vertical="center"/>
      <protection locked="0"/>
    </xf>
    <xf numFmtId="0" fontId="24" fillId="4" borderId="7" xfId="3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15" fontId="7" fillId="2" borderId="4" xfId="2" applyNumberFormat="1" applyFont="1" applyFill="1" applyBorder="1" applyAlignment="1" applyProtection="1">
      <alignment vertical="center" wrapText="1"/>
      <protection locked="0"/>
    </xf>
    <xf numFmtId="0" fontId="5" fillId="0" borderId="5" xfId="2" applyFont="1" applyBorder="1" applyAlignment="1">
      <alignment vertical="center"/>
    </xf>
    <xf numFmtId="168" fontId="1" fillId="0" borderId="0" xfId="7" applyNumberFormat="1" applyFont="1"/>
  </cellXfs>
  <cellStyles count="8">
    <cellStyle name="Accent2" xfId="4" builtinId="33"/>
    <cellStyle name="Comma" xfId="7" builtinId="3"/>
    <cellStyle name="Normal" xfId="0" builtinId="0"/>
    <cellStyle name="Normal 10" xfId="2" xr:uid="{6E614AFF-4887-4D92-B3B0-77F86E4A9E74}"/>
    <cellStyle name="Normal 2" xfId="5" xr:uid="{AFA5AD74-DC2A-41A8-9ABE-9DBF4238EA27}"/>
    <cellStyle name="Normal 93" xfId="3" xr:uid="{4AFFFFF2-80B5-4643-9557-50902C1DA33C}"/>
    <cellStyle name="Percent" xfId="1" builtinId="5"/>
    <cellStyle name="Percent 2 2 2" xfId="6" xr:uid="{C4D154EA-EBC6-4BE0-85B5-D71919A66799}"/>
  </cellStyles>
  <dxfs count="112"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FCC2-C2BA-425A-BC69-C4712686B1ED}">
  <sheetPr>
    <tabColor theme="9"/>
    <pageSetUpPr fitToPage="1"/>
  </sheetPr>
  <dimension ref="A1:ZD518"/>
  <sheetViews>
    <sheetView tabSelected="1" zoomScale="80" zoomScaleNormal="80" workbookViewId="0"/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customWidth="1"/>
    <col min="4" max="4" width="6.140625" style="7" customWidth="1"/>
    <col min="5" max="5" width="15" style="4" hidden="1" customWidth="1"/>
    <col min="6" max="10" width="10.7109375" style="6" hidden="1" customWidth="1"/>
    <col min="11" max="14" width="12.7109375" style="101" customWidth="1"/>
    <col min="15" max="15" width="6.140625" style="7" customWidth="1"/>
    <col min="16" max="19" width="12.7109375" style="101" customWidth="1"/>
    <col min="20" max="20" width="6.140625" style="7" customWidth="1"/>
    <col min="21" max="24" width="12.7109375" style="101" customWidth="1"/>
    <col min="25" max="680" width="13.28515625" style="7" customWidth="1"/>
    <col min="681" max="16384" width="9.140625" style="6"/>
  </cols>
  <sheetData>
    <row r="1" spans="1:680" s="194" customFormat="1" ht="18.75" x14ac:dyDescent="0.25">
      <c r="A1" s="193" t="s">
        <v>258</v>
      </c>
      <c r="C1" s="195"/>
      <c r="D1" s="196"/>
      <c r="E1" s="195"/>
      <c r="K1" s="197"/>
      <c r="L1" s="197"/>
      <c r="M1" s="197"/>
      <c r="N1" s="197">
        <v>1.0561399728997289</v>
      </c>
      <c r="O1" s="196"/>
      <c r="P1" s="197"/>
      <c r="Q1" s="197"/>
      <c r="S1" s="197">
        <v>1.0513279132791327</v>
      </c>
      <c r="T1" s="196"/>
      <c r="U1" s="197"/>
      <c r="V1" s="197"/>
      <c r="W1" s="197"/>
      <c r="X1" s="198">
        <v>1.0487511291779583</v>
      </c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  <c r="RG1" s="196"/>
      <c r="RH1" s="196"/>
      <c r="RI1" s="196"/>
      <c r="RJ1" s="196"/>
      <c r="RK1" s="196"/>
      <c r="RL1" s="196"/>
      <c r="RM1" s="196"/>
      <c r="RN1" s="196"/>
      <c r="RO1" s="196"/>
      <c r="RP1" s="196"/>
      <c r="RQ1" s="196"/>
      <c r="RR1" s="196"/>
      <c r="RS1" s="196"/>
      <c r="RT1" s="196"/>
      <c r="RU1" s="196"/>
      <c r="RV1" s="196"/>
      <c r="RW1" s="196"/>
      <c r="RX1" s="196"/>
      <c r="RY1" s="196"/>
      <c r="RZ1" s="196"/>
      <c r="SA1" s="196"/>
      <c r="SB1" s="196"/>
      <c r="SC1" s="196"/>
      <c r="SD1" s="196"/>
      <c r="SE1" s="196"/>
      <c r="SF1" s="196"/>
      <c r="SG1" s="196"/>
      <c r="SH1" s="196"/>
      <c r="SI1" s="196"/>
      <c r="SJ1" s="196"/>
      <c r="SK1" s="196"/>
      <c r="SL1" s="196"/>
      <c r="SM1" s="196"/>
      <c r="SN1" s="196"/>
      <c r="SO1" s="196"/>
      <c r="SP1" s="196"/>
      <c r="SQ1" s="196"/>
      <c r="SR1" s="196"/>
      <c r="SS1" s="196"/>
      <c r="ST1" s="196"/>
      <c r="SU1" s="196"/>
      <c r="SV1" s="196"/>
      <c r="SW1" s="196"/>
      <c r="SX1" s="196"/>
      <c r="SY1" s="196"/>
      <c r="SZ1" s="196"/>
      <c r="TA1" s="196"/>
      <c r="TB1" s="196"/>
      <c r="TC1" s="196"/>
      <c r="TD1" s="196"/>
      <c r="TE1" s="196"/>
      <c r="TF1" s="196"/>
      <c r="TG1" s="196"/>
      <c r="TH1" s="196"/>
      <c r="TI1" s="196"/>
      <c r="TJ1" s="196"/>
      <c r="TK1" s="196"/>
      <c r="TL1" s="196"/>
      <c r="TM1" s="196"/>
      <c r="TN1" s="196"/>
      <c r="TO1" s="196"/>
      <c r="TP1" s="196"/>
      <c r="TQ1" s="196"/>
      <c r="TR1" s="196"/>
      <c r="TS1" s="196"/>
      <c r="TT1" s="196"/>
      <c r="TU1" s="196"/>
      <c r="TV1" s="196"/>
      <c r="TW1" s="196"/>
      <c r="TX1" s="196"/>
      <c r="TY1" s="196"/>
      <c r="TZ1" s="196"/>
      <c r="UA1" s="196"/>
      <c r="UB1" s="196"/>
      <c r="UC1" s="196"/>
      <c r="UD1" s="196"/>
      <c r="UE1" s="196"/>
      <c r="UF1" s="196"/>
      <c r="UG1" s="196"/>
      <c r="UH1" s="196"/>
      <c r="UI1" s="196"/>
      <c r="UJ1" s="196"/>
      <c r="UK1" s="196"/>
      <c r="UL1" s="196"/>
      <c r="UM1" s="196"/>
      <c r="UN1" s="196"/>
      <c r="UO1" s="196"/>
      <c r="UP1" s="196"/>
      <c r="UQ1" s="196"/>
      <c r="UR1" s="196"/>
      <c r="US1" s="196"/>
      <c r="UT1" s="196"/>
      <c r="UU1" s="196"/>
      <c r="UV1" s="196"/>
      <c r="UW1" s="196"/>
      <c r="UX1" s="196"/>
      <c r="UY1" s="196"/>
      <c r="UZ1" s="196"/>
      <c r="VA1" s="196"/>
      <c r="VB1" s="196"/>
      <c r="VC1" s="196"/>
      <c r="VD1" s="196"/>
      <c r="VE1" s="196"/>
      <c r="VF1" s="196"/>
      <c r="VG1" s="196"/>
      <c r="VH1" s="196"/>
      <c r="VI1" s="196"/>
      <c r="VJ1" s="196"/>
      <c r="VK1" s="196"/>
      <c r="VL1" s="196"/>
      <c r="VM1" s="196"/>
      <c r="VN1" s="196"/>
      <c r="VO1" s="196"/>
      <c r="VP1" s="196"/>
      <c r="VQ1" s="196"/>
      <c r="VR1" s="196"/>
      <c r="VS1" s="196"/>
      <c r="VT1" s="196"/>
      <c r="VU1" s="196"/>
      <c r="VV1" s="196"/>
      <c r="VW1" s="196"/>
      <c r="VX1" s="196"/>
      <c r="VY1" s="196"/>
      <c r="VZ1" s="196"/>
      <c r="WA1" s="196"/>
      <c r="WB1" s="196"/>
      <c r="WC1" s="196"/>
      <c r="WD1" s="196"/>
      <c r="WE1" s="196"/>
      <c r="WF1" s="196"/>
      <c r="WG1" s="196"/>
      <c r="WH1" s="196"/>
      <c r="WI1" s="196"/>
      <c r="WJ1" s="196"/>
      <c r="WK1" s="196"/>
      <c r="WL1" s="196"/>
      <c r="WM1" s="196"/>
      <c r="WN1" s="196"/>
      <c r="WO1" s="196"/>
      <c r="WP1" s="196"/>
      <c r="WQ1" s="196"/>
      <c r="WR1" s="196"/>
      <c r="WS1" s="196"/>
      <c r="WT1" s="196"/>
      <c r="WU1" s="196"/>
      <c r="WV1" s="196"/>
      <c r="WW1" s="196"/>
      <c r="WX1" s="196"/>
      <c r="WY1" s="196"/>
      <c r="WZ1" s="196"/>
      <c r="XA1" s="196"/>
      <c r="XB1" s="196"/>
      <c r="XC1" s="196"/>
      <c r="XD1" s="196"/>
      <c r="XE1" s="196"/>
      <c r="XF1" s="196"/>
      <c r="XG1" s="196"/>
      <c r="XH1" s="196"/>
      <c r="XI1" s="196"/>
      <c r="XJ1" s="196"/>
      <c r="XK1" s="196"/>
      <c r="XL1" s="196"/>
      <c r="XM1" s="196"/>
      <c r="XN1" s="196"/>
      <c r="XO1" s="196"/>
      <c r="XP1" s="196"/>
      <c r="XQ1" s="196"/>
      <c r="XR1" s="196"/>
      <c r="XS1" s="196"/>
      <c r="XT1" s="196"/>
      <c r="XU1" s="196"/>
      <c r="XV1" s="196"/>
      <c r="XW1" s="196"/>
      <c r="XX1" s="196"/>
      <c r="XY1" s="196"/>
      <c r="XZ1" s="196"/>
      <c r="YA1" s="196"/>
      <c r="YB1" s="196"/>
      <c r="YC1" s="196"/>
      <c r="YD1" s="196"/>
      <c r="YE1" s="196"/>
      <c r="YF1" s="196"/>
      <c r="YG1" s="196"/>
      <c r="YH1" s="196"/>
      <c r="YI1" s="196"/>
      <c r="YJ1" s="196"/>
      <c r="YK1" s="196"/>
      <c r="YL1" s="196"/>
      <c r="YM1" s="196"/>
      <c r="YN1" s="196"/>
      <c r="YO1" s="196"/>
      <c r="YP1" s="196"/>
      <c r="YQ1" s="196"/>
      <c r="YR1" s="196"/>
      <c r="YS1" s="196"/>
      <c r="YT1" s="196"/>
      <c r="YU1" s="196"/>
      <c r="YV1" s="196"/>
      <c r="YW1" s="196"/>
      <c r="YX1" s="196"/>
      <c r="YY1" s="196"/>
      <c r="YZ1" s="196"/>
      <c r="ZA1" s="196"/>
      <c r="ZB1" s="196"/>
      <c r="ZC1" s="196"/>
      <c r="ZD1" s="196"/>
    </row>
    <row r="2" spans="1:680" ht="13.5" thickBot="1" x14ac:dyDescent="0.25"/>
    <row r="3" spans="1:680" ht="16.149999999999999" customHeight="1" x14ac:dyDescent="0.2">
      <c r="A3" s="205"/>
      <c r="B3" s="206"/>
      <c r="C3" s="1"/>
      <c r="E3" s="1" t="s">
        <v>2</v>
      </c>
      <c r="F3" s="2"/>
      <c r="G3" s="2"/>
      <c r="H3" s="2"/>
      <c r="I3" s="2"/>
      <c r="J3" s="2"/>
      <c r="K3" s="135"/>
      <c r="L3" s="207" t="s">
        <v>251</v>
      </c>
      <c r="M3" s="207"/>
      <c r="N3" s="208"/>
      <c r="P3" s="209" t="s">
        <v>252</v>
      </c>
      <c r="Q3" s="210"/>
      <c r="R3" s="210"/>
      <c r="S3" s="211"/>
      <c r="U3" s="209" t="s">
        <v>253</v>
      </c>
      <c r="V3" s="210"/>
      <c r="W3" s="210"/>
      <c r="X3" s="211"/>
    </row>
    <row r="4" spans="1:680" ht="12.75" customHeight="1" x14ac:dyDescent="0.2">
      <c r="A4" s="212" t="s">
        <v>257</v>
      </c>
      <c r="B4" s="213"/>
      <c r="C4" s="8"/>
      <c r="E4" s="9"/>
      <c r="F4" s="214"/>
      <c r="G4" s="214"/>
      <c r="H4" s="214"/>
      <c r="I4" s="214"/>
      <c r="J4" s="214"/>
      <c r="K4" s="145" t="s">
        <v>1</v>
      </c>
      <c r="L4" s="146" t="s">
        <v>231</v>
      </c>
      <c r="M4" s="146" t="s">
        <v>263</v>
      </c>
      <c r="N4" s="146" t="s">
        <v>11</v>
      </c>
      <c r="O4" s="147"/>
      <c r="P4" s="145" t="s">
        <v>1</v>
      </c>
      <c r="Q4" s="146" t="s">
        <v>231</v>
      </c>
      <c r="R4" s="146" t="s">
        <v>263</v>
      </c>
      <c r="S4" s="146" t="s">
        <v>11</v>
      </c>
      <c r="T4" s="147"/>
      <c r="U4" s="145" t="s">
        <v>1</v>
      </c>
      <c r="V4" s="146" t="s">
        <v>231</v>
      </c>
      <c r="W4" s="146" t="s">
        <v>263</v>
      </c>
      <c r="X4" s="146" t="s">
        <v>11</v>
      </c>
    </row>
    <row r="5" spans="1:680" ht="13.35" customHeight="1" x14ac:dyDescent="0.2">
      <c r="A5" s="13"/>
      <c r="B5" s="14"/>
      <c r="C5" s="15" t="s">
        <v>4</v>
      </c>
      <c r="E5" s="16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36"/>
      <c r="L5" s="19"/>
      <c r="M5" s="19"/>
      <c r="N5" s="19"/>
      <c r="P5" s="136"/>
      <c r="Q5" s="19"/>
      <c r="R5" s="19"/>
      <c r="S5" s="19"/>
      <c r="U5" s="136"/>
      <c r="V5" s="19"/>
      <c r="W5" s="19"/>
      <c r="X5" s="19"/>
    </row>
    <row r="6" spans="1:680" ht="13.35" customHeight="1" x14ac:dyDescent="0.2">
      <c r="A6" s="22" t="s">
        <v>12</v>
      </c>
      <c r="B6" s="22"/>
      <c r="C6" s="23" t="s">
        <v>13</v>
      </c>
      <c r="E6" s="24" t="s">
        <v>14</v>
      </c>
      <c r="F6" s="25" t="s">
        <v>15</v>
      </c>
      <c r="G6" s="25" t="str">
        <f t="shared" ref="G6:J6" si="0">F6</f>
        <v>Jul-Jun</v>
      </c>
      <c r="H6" s="25" t="str">
        <f t="shared" si="0"/>
        <v>Jul-Jun</v>
      </c>
      <c r="I6" s="25" t="str">
        <f t="shared" si="0"/>
        <v>Jul-Jun</v>
      </c>
      <c r="J6" s="134" t="str">
        <f t="shared" si="0"/>
        <v>Jul-Jun</v>
      </c>
      <c r="K6" s="137"/>
      <c r="L6" s="26"/>
      <c r="M6" s="26"/>
      <c r="N6" s="26"/>
      <c r="P6" s="137"/>
      <c r="Q6" s="26"/>
      <c r="R6" s="26"/>
      <c r="S6" s="26"/>
      <c r="U6" s="137"/>
      <c r="V6" s="26"/>
      <c r="W6" s="26"/>
      <c r="X6" s="26"/>
    </row>
    <row r="7" spans="1:680" x14ac:dyDescent="0.2">
      <c r="A7" s="22" t="s">
        <v>17</v>
      </c>
      <c r="B7" s="22"/>
      <c r="C7" s="15"/>
      <c r="E7" s="29"/>
      <c r="F7" s="30"/>
      <c r="G7" s="30"/>
      <c r="H7" s="30"/>
      <c r="I7" s="30"/>
      <c r="J7" s="30"/>
      <c r="K7" s="31"/>
      <c r="L7" s="31"/>
      <c r="M7" s="31"/>
      <c r="N7" s="31"/>
      <c r="P7" s="31"/>
      <c r="Q7" s="31"/>
      <c r="R7" s="31"/>
      <c r="S7" s="31"/>
      <c r="U7" s="31"/>
      <c r="V7" s="31"/>
      <c r="W7" s="31"/>
      <c r="X7" s="31"/>
    </row>
    <row r="8" spans="1:680" x14ac:dyDescent="0.2">
      <c r="A8" s="22"/>
      <c r="B8" s="22" t="s">
        <v>18</v>
      </c>
      <c r="C8" s="32" t="s">
        <v>19</v>
      </c>
      <c r="E8" s="33" t="s">
        <v>20</v>
      </c>
      <c r="F8" s="34">
        <v>4125.3869019574586</v>
      </c>
      <c r="G8" s="34">
        <v>5009.6963288684601</v>
      </c>
      <c r="H8" s="34">
        <v>1472.4586212244517</v>
      </c>
      <c r="I8" s="34">
        <v>0</v>
      </c>
      <c r="J8" s="34">
        <v>0</v>
      </c>
      <c r="K8" s="35">
        <f>'Summary $2017-18'!K8*'Summary $2020'!$N$1</f>
        <v>11203.04896415722</v>
      </c>
      <c r="L8" s="35">
        <f>'Summary $2017-18'!L8*'Summary $2020'!$N$1</f>
        <v>568.3094108709372</v>
      </c>
      <c r="M8" s="35">
        <f>'Summary $2017-18'!M8*'Summary $2020'!$N$1</f>
        <v>236.93640713088746</v>
      </c>
      <c r="N8" s="35">
        <f>SUM(K8:M8)</f>
        <v>12008.294782159046</v>
      </c>
      <c r="P8" s="35">
        <f>'Summary $2017-18'!P8*'Summary $2020'!$S$1</f>
        <v>11152.004840337184</v>
      </c>
      <c r="Q8" s="35">
        <f>'Summary $2017-18'!Q8*'Summary $2020'!$S$1</f>
        <v>656.28589769898304</v>
      </c>
      <c r="R8" s="35">
        <f>'Summary $2017-18'!R8*'Summary $2020'!$S$1</f>
        <v>96.358678739913358</v>
      </c>
      <c r="S8" s="35">
        <f>SUM(P8:R8)</f>
        <v>11904.649416776079</v>
      </c>
      <c r="U8" s="35">
        <f>'Summary $2017-18'!U8*'Summary $2020'!$X$1</f>
        <v>11124.671495140279</v>
      </c>
      <c r="V8" s="35">
        <f>'Summary $2017-18'!V8*'Summary $2020'!$X$1</f>
        <v>563.86814999247349</v>
      </c>
      <c r="W8" s="35">
        <f>'Summary $2017-18'!W8*'Summary $2020'!$X$1</f>
        <v>155.52044956127185</v>
      </c>
      <c r="X8" s="35">
        <f>SUM(U8:W8)</f>
        <v>11844.060094694025</v>
      </c>
    </row>
    <row r="9" spans="1:680" x14ac:dyDescent="0.2">
      <c r="A9" s="37"/>
      <c r="B9" s="38" t="s">
        <v>22</v>
      </c>
      <c r="C9" s="32" t="s">
        <v>19</v>
      </c>
      <c r="E9" s="33" t="s">
        <v>20</v>
      </c>
      <c r="F9" s="34">
        <v>7249.8430732566558</v>
      </c>
      <c r="G9" s="34">
        <v>7412.7608951275924</v>
      </c>
      <c r="H9" s="34">
        <v>7575.6787169985282</v>
      </c>
      <c r="I9" s="34">
        <v>7575.6787169985282</v>
      </c>
      <c r="J9" s="34">
        <v>7738.5965388694658</v>
      </c>
      <c r="K9" s="35">
        <f>'Summary $2017-18'!K9*'Summary $2020'!$N$1</f>
        <v>43173.369975910638</v>
      </c>
      <c r="L9" s="35">
        <f>'Summary $2017-18'!L9*'Summary $2020'!$N$1</f>
        <v>2190.1031170016454</v>
      </c>
      <c r="M9" s="35">
        <f>'Summary $2017-18'!M9*'Summary $2020'!$N$1</f>
        <v>913.08564289527988</v>
      </c>
      <c r="N9" s="35">
        <f t="shared" ref="N9:N17" si="1">SUM(K9:M9)</f>
        <v>46276.558735807565</v>
      </c>
      <c r="P9" s="35">
        <f>'Summary $2017-18'!P9*'Summary $2020'!$S$1</f>
        <v>37714.212200904352</v>
      </c>
      <c r="Q9" s="35">
        <f>'Summary $2017-18'!Q9*'Summary $2020'!$S$1</f>
        <v>2219.6235107793186</v>
      </c>
      <c r="R9" s="35">
        <f>'Summary $2017-18'!R9*'Summary $2020'!$S$1</f>
        <v>413.22486843600399</v>
      </c>
      <c r="S9" s="35">
        <f t="shared" ref="S9:S17" si="2">SUM(P9:R9)</f>
        <v>40347.060580119673</v>
      </c>
      <c r="U9" s="35">
        <f>'Summary $2017-18'!U9*'Summary $2020'!$X$1</f>
        <v>39383.287544407453</v>
      </c>
      <c r="V9" s="35">
        <f>'Summary $2017-18'!V9*'Summary $2020'!$X$1</f>
        <v>1983.108502089163</v>
      </c>
      <c r="W9" s="35">
        <f>'Summary $2017-18'!W9*'Summary $2020'!$X$1</f>
        <v>786.84493396170842</v>
      </c>
      <c r="X9" s="35">
        <f t="shared" ref="X9:X17" si="3">SUM(U9:W9)</f>
        <v>42153.240980458322</v>
      </c>
    </row>
    <row r="10" spans="1:680" x14ac:dyDescent="0.2">
      <c r="A10" s="37"/>
      <c r="B10" s="38" t="s">
        <v>23</v>
      </c>
      <c r="C10" s="32" t="s">
        <v>19</v>
      </c>
      <c r="E10" s="33" t="s">
        <v>20</v>
      </c>
      <c r="F10" s="34">
        <v>2294.1989849106189</v>
      </c>
      <c r="G10" s="34">
        <v>275.30387818927426</v>
      </c>
      <c r="H10" s="34">
        <v>70.911604988146408</v>
      </c>
      <c r="I10" s="34">
        <v>521.40886020695882</v>
      </c>
      <c r="J10" s="34">
        <v>755.00002957967638</v>
      </c>
      <c r="K10" s="35">
        <f>'Summary $2017-18'!K10*'Summary $2020'!$N$1</f>
        <v>4136.7137150387844</v>
      </c>
      <c r="L10" s="35">
        <f>'Summary $2017-18'!L10*'Summary $2020'!$N$1</f>
        <v>209.84763539434229</v>
      </c>
      <c r="M10" s="35">
        <f>'Summary $2017-18'!M10*'Summary $2020'!$N$1</f>
        <v>87.488512110068157</v>
      </c>
      <c r="N10" s="35">
        <f t="shared" si="1"/>
        <v>4434.0498625431946</v>
      </c>
      <c r="P10" s="35">
        <f>'Summary $2017-18'!P10*'Summary $2020'!$S$1</f>
        <v>4117.8657275173473</v>
      </c>
      <c r="Q10" s="35">
        <f>'Summary $2017-18'!Q10*'Summary $2020'!$S$1</f>
        <v>242.9970626037659</v>
      </c>
      <c r="R10" s="35">
        <f>'Summary $2017-18'!R10*'Summary $2020'!$S$1</f>
        <v>39.998422656024438</v>
      </c>
      <c r="S10" s="35">
        <f t="shared" si="2"/>
        <v>4400.8612127771376</v>
      </c>
      <c r="U10" s="35">
        <f>'Summary $2017-18'!U10*'Summary $2020'!$X$1</f>
        <v>4107.7729193616669</v>
      </c>
      <c r="V10" s="35">
        <f>'Summary $2017-18'!V10*'Summary $2020'!$X$1</f>
        <v>208.10637764718552</v>
      </c>
      <c r="W10" s="35">
        <f>'Summary $2017-18'!W10*'Summary $2020'!$X$1</f>
        <v>68.581555688151198</v>
      </c>
      <c r="X10" s="35">
        <f t="shared" si="3"/>
        <v>4384.4608526970042</v>
      </c>
    </row>
    <row r="11" spans="1:680" x14ac:dyDescent="0.2">
      <c r="A11" s="37"/>
      <c r="B11" s="38" t="s">
        <v>24</v>
      </c>
      <c r="C11" s="32" t="s">
        <v>19</v>
      </c>
      <c r="E11" s="33" t="s">
        <v>20</v>
      </c>
      <c r="F11" s="34">
        <v>3420.4421229576496</v>
      </c>
      <c r="G11" s="34">
        <v>3420.4421229576496</v>
      </c>
      <c r="H11" s="34">
        <v>3420.4421229576496</v>
      </c>
      <c r="I11" s="34">
        <v>3420.4421229576496</v>
      </c>
      <c r="J11" s="34">
        <v>3420.4421229576496</v>
      </c>
      <c r="K11" s="35">
        <f>'Summary $2017-18'!K11*'Summary $2020'!$N$1</f>
        <v>18062.328255227916</v>
      </c>
      <c r="L11" s="35">
        <f>'Summary $2017-18'!L11*'Summary $2020'!$N$1</f>
        <v>916.26763058232575</v>
      </c>
      <c r="M11" s="35">
        <f>'Summary $2017-18'!M11*'Summary $2020'!$N$1</f>
        <v>382.0052179459845</v>
      </c>
      <c r="N11" s="35">
        <f t="shared" si="1"/>
        <v>19360.601103756228</v>
      </c>
      <c r="P11" s="35">
        <f>'Summary $2017-18'!P11*'Summary $2020'!$S$1</f>
        <v>17980.031398105562</v>
      </c>
      <c r="Q11" s="35">
        <f>'Summary $2017-18'!Q11*'Summary $2020'!$S$1</f>
        <v>1058.1926039761868</v>
      </c>
      <c r="R11" s="35">
        <f>'Summary $2017-18'!R11*'Summary $2020'!$S$1</f>
        <v>197.00255355669955</v>
      </c>
      <c r="S11" s="35">
        <f t="shared" si="2"/>
        <v>19235.226555638448</v>
      </c>
      <c r="U11" s="35">
        <f>'Summary $2017-18'!U11*'Summary $2020'!$X$1</f>
        <v>17935.962693698439</v>
      </c>
      <c r="V11" s="35">
        <f>'Summary $2017-18'!V11*'Summary $2020'!$X$1</f>
        <v>903.26469689745443</v>
      </c>
      <c r="W11" s="35">
        <f>'Summary $2017-18'!W11*'Summary $2020'!$X$1</f>
        <v>355.83996692680199</v>
      </c>
      <c r="X11" s="35">
        <f t="shared" si="3"/>
        <v>19195.067357522697</v>
      </c>
    </row>
    <row r="12" spans="1:680" x14ac:dyDescent="0.2">
      <c r="A12" s="37"/>
      <c r="B12" s="38" t="s">
        <v>25</v>
      </c>
      <c r="C12" s="32" t="s">
        <v>19</v>
      </c>
      <c r="E12" s="33" t="s">
        <v>20</v>
      </c>
      <c r="F12" s="34">
        <v>2982.4586803838042</v>
      </c>
      <c r="G12" s="34">
        <v>2035.580190247967</v>
      </c>
      <c r="H12" s="34">
        <v>2769.7238654193652</v>
      </c>
      <c r="I12" s="34">
        <v>2006.3812940763776</v>
      </c>
      <c r="J12" s="34">
        <v>667.40334106490729</v>
      </c>
      <c r="K12" s="35">
        <f>'Summary $2017-18'!K12*'Summary $2020'!$N$1</f>
        <v>11048.858357100395</v>
      </c>
      <c r="L12" s="35">
        <f>'Summary $2017-18'!L12*'Summary $2020'!$N$1</f>
        <v>560.48761402450407</v>
      </c>
      <c r="M12" s="35">
        <f>'Summary $2017-18'!M12*'Summary $2020'!$N$1</f>
        <v>233.67538697769004</v>
      </c>
      <c r="N12" s="35">
        <f t="shared" si="1"/>
        <v>11843.021358102587</v>
      </c>
      <c r="P12" s="35">
        <f>'Summary $2017-18'!P12*'Summary $2020'!$S$1</f>
        <v>10998.516767426525</v>
      </c>
      <c r="Q12" s="35">
        <f>'Summary $2017-18'!Q12*'Summary $2020'!$S$1</f>
        <v>646.76187929749085</v>
      </c>
      <c r="R12" s="35">
        <f>'Summary $2017-18'!R12*'Summary $2020'!$S$1</f>
        <v>111.04616763202937</v>
      </c>
      <c r="S12" s="35">
        <f t="shared" si="2"/>
        <v>11756.324814356045</v>
      </c>
      <c r="U12" s="35">
        <f>'Summary $2017-18'!U12*'Summary $2020'!$X$1</f>
        <v>10971.559618486754</v>
      </c>
      <c r="V12" s="35">
        <f>'Summary $2017-18'!V12*'Summary $2020'!$X$1</f>
        <v>552.59222814983241</v>
      </c>
      <c r="W12" s="35">
        <f>'Summary $2017-18'!W12*'Summary $2020'!$X$1</f>
        <v>194.90290378246445</v>
      </c>
      <c r="X12" s="35">
        <f t="shared" si="3"/>
        <v>11719.054750419049</v>
      </c>
    </row>
    <row r="13" spans="1:680" x14ac:dyDescent="0.2">
      <c r="A13" s="37"/>
      <c r="B13" s="38" t="s">
        <v>26</v>
      </c>
      <c r="C13" s="32" t="s">
        <v>19</v>
      </c>
      <c r="E13" s="33" t="s">
        <v>20</v>
      </c>
      <c r="F13" s="34">
        <v>0</v>
      </c>
      <c r="G13" s="34">
        <v>475.52488050874643</v>
      </c>
      <c r="H13" s="34">
        <v>951.04976101749287</v>
      </c>
      <c r="I13" s="34">
        <v>3833.9573060686025</v>
      </c>
      <c r="J13" s="34">
        <v>5490.175592416721</v>
      </c>
      <c r="K13" s="35">
        <f>'Summary $2017-18'!K13*'Summary $2020'!$N$1</f>
        <v>19163.689734205233</v>
      </c>
      <c r="L13" s="35">
        <f>'Summary $2017-18'!L13*'Summary $2020'!$N$1</f>
        <v>972.13760805685513</v>
      </c>
      <c r="M13" s="35">
        <f>'Summary $2017-18'!M13*'Summary $2020'!$N$1</f>
        <v>405.29821904025192</v>
      </c>
      <c r="N13" s="35">
        <f t="shared" si="1"/>
        <v>20541.125561302339</v>
      </c>
      <c r="P13" s="35">
        <f>'Summary $2017-18'!P13*'Summary $2020'!$S$1</f>
        <v>1999.7303213502771</v>
      </c>
      <c r="Q13" s="35">
        <f>'Summary $2017-18'!Q13*'Summary $2020'!$S$1</f>
        <v>117.26147545626682</v>
      </c>
      <c r="R13" s="35">
        <f>'Summary $2017-18'!R13*'Summary $2020'!$S$1</f>
        <v>21.614910721433677</v>
      </c>
      <c r="S13" s="35">
        <f t="shared" si="2"/>
        <v>2138.6067075279775</v>
      </c>
      <c r="U13" s="35">
        <f>'Summary $2017-18'!U13*'Summary $2020'!$X$1</f>
        <v>11274.816672049117</v>
      </c>
      <c r="V13" s="35">
        <f>'Summary $2017-18'!V13*'Summary $2020'!$X$1</f>
        <v>565.99881588332448</v>
      </c>
      <c r="W13" s="35">
        <f>'Summary $2017-18'!W13*'Summary $2020'!$X$1</f>
        <v>294.42969438803169</v>
      </c>
      <c r="X13" s="35">
        <f t="shared" si="3"/>
        <v>12135.245182320472</v>
      </c>
    </row>
    <row r="14" spans="1:680" x14ac:dyDescent="0.2">
      <c r="A14" s="37"/>
      <c r="B14" s="38" t="s">
        <v>27</v>
      </c>
      <c r="C14" s="32" t="s">
        <v>19</v>
      </c>
      <c r="E14" s="33" t="s">
        <v>20</v>
      </c>
      <c r="F14" s="34">
        <v>583.9779234317939</v>
      </c>
      <c r="G14" s="34">
        <v>583.9779234317939</v>
      </c>
      <c r="H14" s="34">
        <v>583.9779234317939</v>
      </c>
      <c r="I14" s="34">
        <v>583.9779234317939</v>
      </c>
      <c r="J14" s="34">
        <v>583.9779234317939</v>
      </c>
      <c r="K14" s="35">
        <f>'Summary $2017-18'!K14*'Summary $2020'!$N$1</f>
        <v>3083.8121411364741</v>
      </c>
      <c r="L14" s="35">
        <f>'Summary $2017-18'!L14*'Summary $2020'!$N$1</f>
        <v>156.43593692868964</v>
      </c>
      <c r="M14" s="35">
        <f>'Summary $2017-18'!M14*'Summary $2020'!$N$1</f>
        <v>65.220403063948581</v>
      </c>
      <c r="N14" s="35">
        <f t="shared" si="1"/>
        <v>3305.4684811291122</v>
      </c>
      <c r="P14" s="35">
        <f>'Summary $2017-18'!P14*'Summary $2020'!$S$1</f>
        <v>3069.761458213145</v>
      </c>
      <c r="Q14" s="35">
        <f>'Summary $2017-18'!Q14*'Summary $2020'!$S$1</f>
        <v>180.66702994715385</v>
      </c>
      <c r="R14" s="35">
        <f>'Summary $2017-18'!R14*'Summary $2020'!$S$1</f>
        <v>33.634582314558465</v>
      </c>
      <c r="S14" s="35">
        <f t="shared" si="2"/>
        <v>3284.0630704748573</v>
      </c>
      <c r="U14" s="35">
        <f>'Summary $2017-18'!U14*'Summary $2020'!$X$1</f>
        <v>3062.2375330704658</v>
      </c>
      <c r="V14" s="35">
        <f>'Summary $2017-18'!V14*'Summary $2020'!$X$1</f>
        <v>154.21592386054101</v>
      </c>
      <c r="W14" s="35">
        <f>'Summary $2017-18'!W14*'Summary $2020'!$X$1</f>
        <v>60.753165085063763</v>
      </c>
      <c r="X14" s="35">
        <f t="shared" si="3"/>
        <v>3277.2066220160705</v>
      </c>
    </row>
    <row r="15" spans="1:680" s="39" customFormat="1" x14ac:dyDescent="0.2">
      <c r="A15" s="37"/>
      <c r="B15" s="38" t="s">
        <v>28</v>
      </c>
      <c r="C15" s="32" t="s">
        <v>19</v>
      </c>
      <c r="D15" s="7"/>
      <c r="E15" s="33" t="s">
        <v>20</v>
      </c>
      <c r="F15" s="34">
        <v>1318.4424203331016</v>
      </c>
      <c r="G15" s="34">
        <v>1318.4424203331016</v>
      </c>
      <c r="H15" s="34">
        <v>1318.4424203331016</v>
      </c>
      <c r="I15" s="34">
        <v>1318.4424203331016</v>
      </c>
      <c r="J15" s="34">
        <v>1318.4424203331016</v>
      </c>
      <c r="K15" s="35">
        <f>'Summary $2017-18'!K15*'Summary $2020'!$N$1</f>
        <v>13996.101674843685</v>
      </c>
      <c r="L15" s="35">
        <f>'Summary $2017-18'!L15*'Summary $2020'!$N$1</f>
        <v>709.99567374634944</v>
      </c>
      <c r="M15" s="35">
        <f>'Summary $2017-18'!M15*'Summary $2020'!$N$1</f>
        <v>296.00745790594942</v>
      </c>
      <c r="N15" s="35">
        <f t="shared" si="1"/>
        <v>15002.104806495983</v>
      </c>
      <c r="O15" s="7"/>
      <c r="P15" s="35">
        <f>'Summary $2017-18'!P15*'Summary $2020'!$S$1</f>
        <v>6930.5765927374441</v>
      </c>
      <c r="Q15" s="35">
        <f>'Summary $2017-18'!Q15*'Summary $2020'!$S$1</f>
        <v>407.89054976277555</v>
      </c>
      <c r="R15" s="35">
        <f>'Summary $2017-18'!R15*'Summary $2020'!$S$1</f>
        <v>75.936535157186867</v>
      </c>
      <c r="S15" s="35">
        <f t="shared" si="2"/>
        <v>7414.4036776574067</v>
      </c>
      <c r="T15" s="7"/>
      <c r="U15" s="35">
        <f>'Summary $2017-18'!U15*'Summary $2020'!$X$1</f>
        <v>6913.5898854023035</v>
      </c>
      <c r="V15" s="35">
        <f>'Summary $2017-18'!V15*'Summary $2020'!$X$1</f>
        <v>348.17209307115957</v>
      </c>
      <c r="W15" s="35">
        <f>'Summary $2017-18'!W15*'Summary $2020'!$X$1</f>
        <v>137.16194877185836</v>
      </c>
      <c r="X15" s="35">
        <f t="shared" si="3"/>
        <v>7398.9239272453215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</row>
    <row r="16" spans="1:680" s="39" customFormat="1" x14ac:dyDescent="0.2">
      <c r="A16" s="37"/>
      <c r="B16" s="38" t="s">
        <v>29</v>
      </c>
      <c r="C16" s="32" t="s">
        <v>19</v>
      </c>
      <c r="D16" s="7"/>
      <c r="E16" s="33" t="s">
        <v>20</v>
      </c>
      <c r="F16" s="34">
        <v>0</v>
      </c>
      <c r="G16" s="34">
        <v>0</v>
      </c>
      <c r="H16" s="34">
        <v>0</v>
      </c>
      <c r="I16" s="34">
        <v>1293.0939733132579</v>
      </c>
      <c r="J16" s="34">
        <v>1293.0939733132579</v>
      </c>
      <c r="K16" s="35">
        <f>'Summary $2017-18'!K16*'Summary $2020'!$N$1</f>
        <v>2731.376467863734</v>
      </c>
      <c r="L16" s="35">
        <f>'Summary $2017-18'!L16*'Summary $2020'!$N$1</f>
        <v>138.55754413683928</v>
      </c>
      <c r="M16" s="35">
        <f>'Summary $2017-18'!M16*'Summary $2020'!$N$1</f>
        <v>57.766642713783028</v>
      </c>
      <c r="N16" s="35">
        <f t="shared" si="1"/>
        <v>2927.700654714356</v>
      </c>
      <c r="O16" s="7"/>
      <c r="P16" s="35">
        <f>'Summary $2017-18'!P16*'Summary $2020'!$S$1</f>
        <v>2718.9315772744999</v>
      </c>
      <c r="Q16" s="35">
        <f>'Summary $2017-18'!Q16*'Summary $2020'!$S$1</f>
        <v>160.21760347129936</v>
      </c>
      <c r="R16" s="35">
        <f>'Summary $2017-18'!R16*'Summary $2020'!$S$1</f>
        <v>37.587126089857847</v>
      </c>
      <c r="S16" s="35">
        <f t="shared" si="2"/>
        <v>2916.7363068356572</v>
      </c>
      <c r="T16" s="7"/>
      <c r="U16" s="35">
        <f>'Summary $2017-18'!U16*'Summary $2020'!$X$1</f>
        <v>2712.2675292909839</v>
      </c>
      <c r="V16" s="35">
        <f>'Summary $2017-18'!V16*'Summary $2020'!$X$1</f>
        <v>136.0940846564061</v>
      </c>
      <c r="W16" s="35">
        <f>'Summary $2017-18'!W16*'Summary $2020'!$X$1</f>
        <v>73.138904751966962</v>
      </c>
      <c r="X16" s="35">
        <f t="shared" si="3"/>
        <v>2921.5005186993571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</row>
    <row r="17" spans="1:680" s="39" customFormat="1" x14ac:dyDescent="0.2">
      <c r="A17" s="37"/>
      <c r="B17" s="38" t="s">
        <v>30</v>
      </c>
      <c r="C17" s="32" t="s">
        <v>19</v>
      </c>
      <c r="D17" s="7"/>
      <c r="E17" s="33" t="s">
        <v>20</v>
      </c>
      <c r="F17" s="34">
        <v>578.35826764182309</v>
      </c>
      <c r="G17" s="34">
        <v>1572.1569810545334</v>
      </c>
      <c r="H17" s="34">
        <v>1865.4090604222183</v>
      </c>
      <c r="I17" s="34">
        <v>586.50415873536986</v>
      </c>
      <c r="J17" s="34">
        <v>0</v>
      </c>
      <c r="K17" s="35">
        <f>'Summary $2017-18'!K17*'Summary $2020'!$N$1</f>
        <v>17621.783663636994</v>
      </c>
      <c r="L17" s="35">
        <f>'Summary $2017-18'!L17*'Summary $2020'!$N$1</f>
        <v>893.91963959251166</v>
      </c>
      <c r="M17" s="35">
        <f>'Summary $2017-18'!M17*'Summary $2020'!$N$1</f>
        <v>372.6880175082776</v>
      </c>
      <c r="N17" s="35">
        <f t="shared" si="1"/>
        <v>18888.391320737781</v>
      </c>
      <c r="O17" s="7"/>
      <c r="P17" s="35">
        <f>'Summary $2017-18'!P17*'Summary $2020'!$S$1</f>
        <v>0</v>
      </c>
      <c r="Q17" s="35">
        <f>'Summary $2017-18'!Q17*'Summary $2020'!$S$1</f>
        <v>0</v>
      </c>
      <c r="R17" s="35">
        <f>'Summary $2017-18'!R17*'Summary $2020'!$S$1</f>
        <v>0</v>
      </c>
      <c r="S17" s="35">
        <f t="shared" si="2"/>
        <v>0</v>
      </c>
      <c r="T17" s="7"/>
      <c r="U17" s="35">
        <f>'Summary $2017-18'!U17*'Summary $2020'!$X$1</f>
        <v>4826.8020526226046</v>
      </c>
      <c r="V17" s="35">
        <f>'Summary $2017-18'!V17*'Summary $2020'!$X$1</f>
        <v>242.66478457062269</v>
      </c>
      <c r="W17" s="35">
        <f>'Summary $2017-18'!W17*'Summary $2020'!$X$1</f>
        <v>84.49059883547676</v>
      </c>
      <c r="X17" s="35">
        <f t="shared" si="3"/>
        <v>5153.9574360287043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</row>
    <row r="18" spans="1:680" x14ac:dyDescent="0.2">
      <c r="A18" s="37"/>
      <c r="B18" s="38"/>
      <c r="C18" s="32"/>
      <c r="E18" s="33"/>
      <c r="F18" s="34"/>
      <c r="G18" s="34"/>
      <c r="H18" s="34"/>
      <c r="I18" s="34"/>
      <c r="J18" s="34"/>
      <c r="K18" s="40"/>
      <c r="L18" s="40"/>
      <c r="M18" s="40"/>
      <c r="N18" s="40"/>
      <c r="P18" s="40"/>
      <c r="Q18" s="40"/>
      <c r="R18" s="40"/>
      <c r="S18" s="40"/>
      <c r="U18" s="40"/>
      <c r="V18" s="40"/>
      <c r="W18" s="40"/>
      <c r="X18" s="40"/>
    </row>
    <row r="19" spans="1:680" x14ac:dyDescent="0.2">
      <c r="A19" s="41"/>
      <c r="B19" s="42" t="s">
        <v>31</v>
      </c>
      <c r="C19" s="43"/>
      <c r="E19" s="44" t="s">
        <v>11</v>
      </c>
      <c r="F19" s="45">
        <f>SUM(F8:F18)</f>
        <v>22553.108374872903</v>
      </c>
      <c r="G19" s="45">
        <f>SUM(G8:G18)</f>
        <v>22103.885620719117</v>
      </c>
      <c r="H19" s="45">
        <f>SUM(H8:H18)</f>
        <v>20028.094096792745</v>
      </c>
      <c r="I19" s="45">
        <f>SUM(I8:I18)</f>
        <v>21139.886776121639</v>
      </c>
      <c r="J19" s="45">
        <f>SUM(J8:J18)</f>
        <v>21267.131941966574</v>
      </c>
      <c r="K19" s="46">
        <f t="shared" ref="K19:L19" si="4">SUM(K8:K18)</f>
        <v>144221.08294912108</v>
      </c>
      <c r="L19" s="46">
        <f t="shared" si="4"/>
        <v>7316.0618103349998</v>
      </c>
      <c r="M19" s="46">
        <f t="shared" ref="M19" si="5">SUM(M8:M18)</f>
        <v>3050.1719072921201</v>
      </c>
      <c r="N19" s="46">
        <f>SUM(N8:N18)</f>
        <v>154587.3166667482</v>
      </c>
      <c r="P19" s="46">
        <f t="shared" ref="P19:Q19" si="6">SUM(P8:P18)</f>
        <v>96681.630883866339</v>
      </c>
      <c r="Q19" s="46">
        <f t="shared" si="6"/>
        <v>5689.8976129932398</v>
      </c>
      <c r="R19" s="46">
        <f t="shared" ref="R19" si="7">SUM(R8:R18)</f>
        <v>1026.4038453037076</v>
      </c>
      <c r="S19" s="46">
        <f>SUM(S8:S18)</f>
        <v>103397.93234216329</v>
      </c>
      <c r="U19" s="46">
        <f t="shared" ref="U19:V19" si="8">SUM(U8:U18)</f>
        <v>112312.96794353006</v>
      </c>
      <c r="V19" s="46">
        <f t="shared" si="8"/>
        <v>5658.0856568181644</v>
      </c>
      <c r="W19" s="46">
        <f t="shared" ref="W19" si="9">SUM(W8:W18)</f>
        <v>2211.6641217527954</v>
      </c>
      <c r="X19" s="46">
        <f>SUM(X8:X18)</f>
        <v>120182.71772210102</v>
      </c>
    </row>
    <row r="20" spans="1:680" x14ac:dyDescent="0.2">
      <c r="A20" s="48" t="s">
        <v>32</v>
      </c>
      <c r="B20" s="10"/>
      <c r="C20" s="32"/>
      <c r="E20" s="33"/>
      <c r="F20" s="49"/>
      <c r="G20" s="49"/>
      <c r="H20" s="49"/>
      <c r="I20" s="49"/>
      <c r="J20" s="49"/>
      <c r="K20" s="40"/>
      <c r="L20" s="40"/>
      <c r="M20" s="40"/>
      <c r="N20" s="40"/>
      <c r="P20" s="40"/>
      <c r="Q20" s="40"/>
      <c r="R20" s="40"/>
      <c r="S20" s="40"/>
      <c r="U20" s="40"/>
      <c r="V20" s="40"/>
      <c r="W20" s="40"/>
      <c r="X20" s="40"/>
    </row>
    <row r="21" spans="1:680" x14ac:dyDescent="0.2">
      <c r="A21" s="50"/>
      <c r="B21" s="51" t="s">
        <v>33</v>
      </c>
      <c r="C21" s="32" t="s">
        <v>34</v>
      </c>
      <c r="E21" s="33" t="s">
        <v>35</v>
      </c>
      <c r="F21" s="34">
        <v>19439.506979690133</v>
      </c>
      <c r="G21" s="34">
        <v>21225.273938945473</v>
      </c>
      <c r="H21" s="34">
        <v>21727.589398692417</v>
      </c>
      <c r="I21" s="34">
        <v>20781.654402040287</v>
      </c>
      <c r="J21" s="34">
        <v>18908.611113273266</v>
      </c>
      <c r="K21" s="35">
        <f>'Summary $2017-18'!K21*'Summary $2020'!$N$1</f>
        <v>82059.265053165334</v>
      </c>
      <c r="L21" s="35">
        <f>'Summary $2017-18'!L21*'Summary $2020'!$N$1</f>
        <v>4162.7107699046755</v>
      </c>
      <c r="M21" s="35">
        <f>'Summary $2017-18'!M21*'Summary $2020'!$N$1</f>
        <v>2150.7655616983393</v>
      </c>
      <c r="N21" s="35">
        <f t="shared" ref="N21:N25" si="10">SUM(K21:M21)</f>
        <v>88372.741384768349</v>
      </c>
      <c r="P21" s="35">
        <f>'Summary $2017-18'!P21*'Summary $2020'!$S$1</f>
        <v>74906.355641997405</v>
      </c>
      <c r="Q21" s="35">
        <f>'Summary $2017-18'!Q21*'Summary $2020'!$S$1</f>
        <v>4409.8913265796455</v>
      </c>
      <c r="R21" s="35">
        <f>'Summary $2017-18'!R21*'Summary $2020'!$S$1</f>
        <v>1008.8974145332767</v>
      </c>
      <c r="S21" s="35">
        <f t="shared" ref="S21:S25" si="11">SUM(P21:R21)</f>
        <v>80325.144383110324</v>
      </c>
      <c r="U21" s="35">
        <f>'Summary $2017-18'!U21*'Summary $2020'!$X$1</f>
        <v>107059.27959894517</v>
      </c>
      <c r="V21" s="35">
        <f>'Summary $2017-18'!V21*'Summary $2020'!$X$1</f>
        <v>5390.2894186232897</v>
      </c>
      <c r="W21" s="35">
        <f>'Summary $2017-18'!W21*'Summary $2020'!$X$1</f>
        <v>2539.4483152819821</v>
      </c>
      <c r="X21" s="35">
        <f t="shared" ref="X21:X25" si="12">SUM(U21:W21)</f>
        <v>114989.01733285045</v>
      </c>
    </row>
    <row r="22" spans="1:680" x14ac:dyDescent="0.2">
      <c r="A22" s="50"/>
      <c r="B22" s="51" t="s">
        <v>37</v>
      </c>
      <c r="C22" s="32" t="s">
        <v>34</v>
      </c>
      <c r="E22" s="33" t="s">
        <v>35</v>
      </c>
      <c r="F22" s="34">
        <v>25894.100997656969</v>
      </c>
      <c r="G22" s="34">
        <v>27648.081382866178</v>
      </c>
      <c r="H22" s="34">
        <v>28341.320912635634</v>
      </c>
      <c r="I22" s="34">
        <v>27784.003607768893</v>
      </c>
      <c r="J22" s="34">
        <v>26958.17768872586</v>
      </c>
      <c r="K22" s="35">
        <f>'Summary $2017-18'!K22*'Summary $2020'!$N$1</f>
        <v>119041.65879030709</v>
      </c>
      <c r="L22" s="35">
        <f>'Summary $2017-18'!L22*'Summary $2020'!$N$1</f>
        <v>6038.7574126172813</v>
      </c>
      <c r="M22" s="35">
        <f>'Summary $2017-18'!M22*'Summary $2020'!$N$1</f>
        <v>3120.0705973634699</v>
      </c>
      <c r="N22" s="35">
        <f t="shared" si="10"/>
        <v>128200.48680028785</v>
      </c>
      <c r="P22" s="35">
        <f>'Summary $2017-18'!P22*'Summary $2020'!$S$1</f>
        <v>108665.08277624514</v>
      </c>
      <c r="Q22" s="35">
        <f>'Summary $2017-18'!Q22*'Summary $2020'!$S$1</f>
        <v>6394.6462690733852</v>
      </c>
      <c r="R22" s="35">
        <f>'Summary $2017-18'!R22*'Summary $2020'!$S$1</f>
        <v>1435.7492110359162</v>
      </c>
      <c r="S22" s="35">
        <f t="shared" si="11"/>
        <v>116495.47825635444</v>
      </c>
      <c r="U22" s="35">
        <f>'Summary $2017-18'!U22*'Summary $2020'!$X$1</f>
        <v>143286.34098811069</v>
      </c>
      <c r="V22" s="35">
        <f>'Summary $2017-18'!V22*'Summary $2020'!$X$1</f>
        <v>7214.4202382382209</v>
      </c>
      <c r="W22" s="35">
        <f>'Summary $2017-18'!W22*'Summary $2020'!$X$1</f>
        <v>3424.3362912686666</v>
      </c>
      <c r="X22" s="35">
        <f t="shared" si="12"/>
        <v>153925.0975176176</v>
      </c>
    </row>
    <row r="23" spans="1:680" x14ac:dyDescent="0.2">
      <c r="A23" s="50"/>
      <c r="B23" s="51" t="s">
        <v>38</v>
      </c>
      <c r="C23" s="32" t="s">
        <v>34</v>
      </c>
      <c r="E23" s="33" t="s">
        <v>35</v>
      </c>
      <c r="F23" s="34">
        <v>32549.131711059366</v>
      </c>
      <c r="G23" s="34">
        <v>30684.614708978428</v>
      </c>
      <c r="H23" s="34">
        <v>36228.417077389677</v>
      </c>
      <c r="I23" s="34">
        <v>32096.00543593819</v>
      </c>
      <c r="J23" s="34">
        <v>31414.939058309967</v>
      </c>
      <c r="K23" s="35">
        <f>'Summary $2017-18'!K23*'Summary $2020'!$N$1</f>
        <v>164294.70671702723</v>
      </c>
      <c r="L23" s="35">
        <f>'Summary $2017-18'!L23*'Summary $2020'!$N$1</f>
        <v>8334.3586448915557</v>
      </c>
      <c r="M23" s="35">
        <f>'Summary $2017-18'!M23*'Summary $2020'!$N$1</f>
        <v>4306.1486956698072</v>
      </c>
      <c r="N23" s="35">
        <f t="shared" si="10"/>
        <v>176935.2140575886</v>
      </c>
      <c r="P23" s="35">
        <f>'Summary $2017-18'!P23*'Summary $2020'!$S$1</f>
        <v>149973.53100189124</v>
      </c>
      <c r="Q23" s="35">
        <f>'Summary $2017-18'!Q23*'Summary $2020'!$S$1</f>
        <v>8824.2053227114939</v>
      </c>
      <c r="R23" s="35">
        <f>'Summary $2017-18'!R23*'Summary $2020'!$S$1</f>
        <v>1961.6035306478966</v>
      </c>
      <c r="S23" s="35">
        <f t="shared" si="11"/>
        <v>160759.33985525064</v>
      </c>
      <c r="U23" s="35">
        <f>'Summary $2017-18'!U23*'Summary $2020'!$X$1</f>
        <v>170918.23103191119</v>
      </c>
      <c r="V23" s="35">
        <f>'Summary $2017-18'!V23*'Summary $2020'!$X$1</f>
        <v>8604.5871794592495</v>
      </c>
      <c r="W23" s="35">
        <f>'Summary $2017-18'!W23*'Summary $2020'!$X$1</f>
        <v>4063.9343060541337</v>
      </c>
      <c r="X23" s="35">
        <f t="shared" si="12"/>
        <v>183586.75251742458</v>
      </c>
    </row>
    <row r="24" spans="1:680" x14ac:dyDescent="0.2">
      <c r="A24" s="50"/>
      <c r="B24" s="52" t="s">
        <v>39</v>
      </c>
      <c r="C24" s="32" t="s">
        <v>34</v>
      </c>
      <c r="E24" s="33" t="s">
        <v>40</v>
      </c>
      <c r="F24" s="34">
        <v>24738.083953258454</v>
      </c>
      <c r="G24" s="34">
        <v>24738.083953258454</v>
      </c>
      <c r="H24" s="34">
        <v>24738.083953258454</v>
      </c>
      <c r="I24" s="34">
        <v>24738.083953258454</v>
      </c>
      <c r="J24" s="34">
        <v>24738.083953258454</v>
      </c>
      <c r="K24" s="35">
        <f>'Summary $2017-18'!K24*'Summary $2020'!$N$1</f>
        <v>130634.39657992801</v>
      </c>
      <c r="L24" s="35">
        <f>'Summary $2017-18'!L24*'Summary $2020'!$N$1</f>
        <v>6626.8349979852601</v>
      </c>
      <c r="M24" s="35">
        <f>'Summary $2017-18'!M24*'Summary $2020'!$N$1</f>
        <v>3423.9151563850696</v>
      </c>
      <c r="N24" s="35">
        <f t="shared" si="10"/>
        <v>140685.14673429835</v>
      </c>
      <c r="P24" s="35">
        <f>'Summary $2017-18'!P24*'Summary $2020'!$S$1</f>
        <v>130039.19090551604</v>
      </c>
      <c r="Q24" s="35">
        <f>'Summary $2017-18'!Q24*'Summary $2020'!$S$1</f>
        <v>7653.2964262655942</v>
      </c>
      <c r="R24" s="35">
        <f>'Summary $2017-18'!R24*'Summary $2020'!$S$1</f>
        <v>1723.0209439439664</v>
      </c>
      <c r="S24" s="35">
        <f t="shared" si="11"/>
        <v>139415.50827572559</v>
      </c>
      <c r="U24" s="35">
        <f>'Summary $2017-18'!U24*'Summary $2020'!$X$1</f>
        <v>129720.46739839467</v>
      </c>
      <c r="V24" s="35">
        <f>'Summary $2017-18'!V24*'Summary $2020'!$X$1</f>
        <v>6532.7922825783899</v>
      </c>
      <c r="W24" s="35">
        <f>'Summary $2017-18'!W24*'Summary $2020'!$X$1</f>
        <v>3089.1818893060758</v>
      </c>
      <c r="X24" s="35">
        <f t="shared" si="12"/>
        <v>139342.44157027916</v>
      </c>
    </row>
    <row r="25" spans="1:680" x14ac:dyDescent="0.2">
      <c r="A25" s="50"/>
      <c r="B25" s="51" t="s">
        <v>41</v>
      </c>
      <c r="C25" s="32" t="s">
        <v>34</v>
      </c>
      <c r="E25" s="33" t="s">
        <v>35</v>
      </c>
      <c r="F25" s="34">
        <v>5316.6803150803953</v>
      </c>
      <c r="G25" s="34">
        <v>5823.0308212785285</v>
      </c>
      <c r="H25" s="34">
        <v>6160.5978254106167</v>
      </c>
      <c r="I25" s="34">
        <v>5823.0308212785285</v>
      </c>
      <c r="J25" s="34">
        <v>5254.6155362935278</v>
      </c>
      <c r="K25" s="35">
        <f>'Summary $2017-18'!K25*'Summary $2020'!$N$1</f>
        <v>26976.570172884607</v>
      </c>
      <c r="L25" s="35">
        <f>'Summary $2017-18'!L25*'Summary $2020'!$N$1</f>
        <v>1368.4702040775057</v>
      </c>
      <c r="M25" s="35">
        <f>'Summary $2017-18'!M25*'Summary $2020'!$N$1</f>
        <v>707.05334812574881</v>
      </c>
      <c r="N25" s="35">
        <f t="shared" si="10"/>
        <v>29052.09372508786</v>
      </c>
      <c r="P25" s="35">
        <f>'Summary $2017-18'!P25*'Summary $2020'!$S$1</f>
        <v>24625.08722277969</v>
      </c>
      <c r="Q25" s="35">
        <f>'Summary $2017-18'!Q25*'Summary $2020'!$S$1</f>
        <v>1449.0518108090355</v>
      </c>
      <c r="R25" s="35">
        <f>'Summary $2017-18'!R25*'Summary $2020'!$S$1</f>
        <v>322.5191565967192</v>
      </c>
      <c r="S25" s="35">
        <f t="shared" si="11"/>
        <v>26396.658190185444</v>
      </c>
      <c r="U25" s="35">
        <f>'Summary $2017-18'!U25*'Summary $2020'!$X$1</f>
        <v>29761.412684921146</v>
      </c>
      <c r="V25" s="35">
        <f>'Summary $2017-18'!V25*'Summary $2020'!$X$1</f>
        <v>1498.2673495234374</v>
      </c>
      <c r="W25" s="35">
        <f>'Summary $2017-18'!W25*'Summary $2020'!$X$1</f>
        <v>707.59971219791646</v>
      </c>
      <c r="X25" s="35">
        <f t="shared" si="12"/>
        <v>31967.2797466425</v>
      </c>
    </row>
    <row r="26" spans="1:680" x14ac:dyDescent="0.2">
      <c r="A26" s="50"/>
      <c r="B26" s="51"/>
      <c r="C26" s="32"/>
      <c r="E26" s="33"/>
      <c r="F26" s="54"/>
      <c r="G26" s="54"/>
      <c r="H26" s="54"/>
      <c r="I26" s="54"/>
      <c r="J26" s="54"/>
      <c r="K26" s="40"/>
      <c r="L26" s="40"/>
      <c r="M26" s="40"/>
      <c r="N26" s="40"/>
      <c r="P26" s="40"/>
      <c r="Q26" s="40"/>
      <c r="R26" s="40"/>
      <c r="S26" s="40"/>
      <c r="U26" s="40"/>
      <c r="V26" s="40"/>
      <c r="W26" s="40"/>
      <c r="X26" s="40"/>
    </row>
    <row r="27" spans="1:680" x14ac:dyDescent="0.2">
      <c r="A27" s="41"/>
      <c r="B27" s="42" t="s">
        <v>42</v>
      </c>
      <c r="C27" s="43"/>
      <c r="E27" s="44" t="s">
        <v>11</v>
      </c>
      <c r="F27" s="45">
        <f t="shared" ref="F27:J27" si="13">SUM(F21:F26)</f>
        <v>107937.50395674531</v>
      </c>
      <c r="G27" s="45">
        <f t="shared" si="13"/>
        <v>110119.08480532706</v>
      </c>
      <c r="H27" s="45">
        <f t="shared" si="13"/>
        <v>117196.0091673868</v>
      </c>
      <c r="I27" s="45">
        <f t="shared" si="13"/>
        <v>111222.77822028435</v>
      </c>
      <c r="J27" s="45">
        <f t="shared" si="13"/>
        <v>107274.42734986107</v>
      </c>
      <c r="K27" s="46">
        <f>SUM(K21:K25)</f>
        <v>523006.59731331229</v>
      </c>
      <c r="L27" s="46">
        <f t="shared" ref="L27" si="14">SUM(L21:L25)</f>
        <v>26531.132029476277</v>
      </c>
      <c r="M27" s="46">
        <f t="shared" ref="M27:N27" si="15">SUM(M21:M25)</f>
        <v>13707.953359242436</v>
      </c>
      <c r="N27" s="46">
        <f t="shared" si="15"/>
        <v>563245.68270203099</v>
      </c>
      <c r="P27" s="46">
        <f>SUM(P21:P25)</f>
        <v>488209.24754842953</v>
      </c>
      <c r="Q27" s="46">
        <f t="shared" ref="Q27" si="16">SUM(Q21:Q25)</f>
        <v>28731.091155439153</v>
      </c>
      <c r="R27" s="46">
        <f t="shared" ref="R27:S27" si="17">SUM(R21:R25)</f>
        <v>6451.7902567577739</v>
      </c>
      <c r="S27" s="46">
        <f t="shared" si="17"/>
        <v>523392.12896062643</v>
      </c>
      <c r="U27" s="46">
        <f>SUM(U21:U25)</f>
        <v>580745.73170228291</v>
      </c>
      <c r="V27" s="46">
        <f t="shared" ref="V27" si="18">SUM(V21:V25)</f>
        <v>29240.356468422589</v>
      </c>
      <c r="W27" s="46">
        <f t="shared" ref="W27:X27" si="19">SUM(W21:W25)</f>
        <v>13824.500514108775</v>
      </c>
      <c r="X27" s="46">
        <f t="shared" si="19"/>
        <v>623810.58868481428</v>
      </c>
    </row>
    <row r="28" spans="1:680" x14ac:dyDescent="0.2">
      <c r="A28" s="55" t="s">
        <v>43</v>
      </c>
      <c r="B28" s="56"/>
      <c r="C28" s="15"/>
      <c r="E28" s="29"/>
      <c r="F28" s="57"/>
      <c r="G28" s="49"/>
      <c r="H28" s="49"/>
      <c r="I28" s="49"/>
      <c r="J28" s="49"/>
      <c r="K28" s="58"/>
      <c r="L28" s="58"/>
      <c r="M28" s="58"/>
      <c r="N28" s="58"/>
      <c r="P28" s="58"/>
      <c r="Q28" s="58"/>
      <c r="R28" s="58"/>
      <c r="S28" s="58"/>
      <c r="U28" s="58"/>
      <c r="V28" s="58"/>
      <c r="W28" s="58"/>
      <c r="X28" s="58"/>
    </row>
    <row r="29" spans="1:680" s="39" customFormat="1" x14ac:dyDescent="0.2">
      <c r="A29" s="50"/>
      <c r="B29" s="59" t="s">
        <v>44</v>
      </c>
      <c r="C29" s="32" t="s">
        <v>19</v>
      </c>
      <c r="D29" s="7"/>
      <c r="E29" s="33" t="s">
        <v>45</v>
      </c>
      <c r="F29" s="34">
        <v>1279.1897370410725</v>
      </c>
      <c r="G29" s="34">
        <v>1279.1897370410725</v>
      </c>
      <c r="H29" s="34">
        <v>1279.1897370410725</v>
      </c>
      <c r="I29" s="34">
        <v>1279.1897370410725</v>
      </c>
      <c r="J29" s="34">
        <v>1279.1897370410725</v>
      </c>
      <c r="K29" s="35">
        <f>'Summary $2017-18'!K29*'Summary $2020'!$N$1</f>
        <v>7048.7134654547972</v>
      </c>
      <c r="L29" s="35">
        <f>'Summary $2017-18'!L29*'Summary $2020'!$N$1</f>
        <v>357.56785583700542</v>
      </c>
      <c r="M29" s="35">
        <f>'Summary $2017-18'!M29*'Summary $2020'!$N$1</f>
        <v>287.22352438963264</v>
      </c>
      <c r="N29" s="35">
        <f t="shared" ref="N29:N33" si="20">SUM(K29:M29)</f>
        <v>7693.5048456814357</v>
      </c>
      <c r="O29" s="7"/>
      <c r="P29" s="35">
        <f>'Summary $2017-18'!P29*'Summary $2020'!$S$1</f>
        <v>6724.2393846573659</v>
      </c>
      <c r="Q29" s="35">
        <f>'Summary $2017-18'!Q29*'Summary $2020'!$S$1</f>
        <v>395.74682750328935</v>
      </c>
      <c r="R29" s="35">
        <f>'Summary $2017-18'!R29*'Summary $2020'!$S$1</f>
        <v>130.21760772059403</v>
      </c>
      <c r="S29" s="35">
        <f t="shared" ref="S29:S33" si="21">SUM(P29:R29)</f>
        <v>7250.2038198812497</v>
      </c>
      <c r="T29" s="7"/>
      <c r="U29" s="35">
        <f>'Summary $2017-18'!U29*'Summary $2020'!$X$1</f>
        <v>6707.758405773402</v>
      </c>
      <c r="V29" s="35">
        <f>'Summary $2017-18'!V29*'Summary $2020'!$X$1</f>
        <v>337.80630940880417</v>
      </c>
      <c r="W29" s="35">
        <f>'Summary $2017-18'!W29*'Summary $2020'!$X$1</f>
        <v>244.12954203881375</v>
      </c>
      <c r="X29" s="35">
        <f t="shared" ref="X29:X33" si="22">SUM(U29:W29)</f>
        <v>7289.6942572210201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</row>
    <row r="30" spans="1:680" x14ac:dyDescent="0.2">
      <c r="A30" s="50"/>
      <c r="B30" s="59" t="s">
        <v>47</v>
      </c>
      <c r="C30" s="32" t="s">
        <v>19</v>
      </c>
      <c r="E30" s="33" t="s">
        <v>48</v>
      </c>
      <c r="F30" s="34">
        <v>4317.2653625136199</v>
      </c>
      <c r="G30" s="34">
        <v>4317.2653625136199</v>
      </c>
      <c r="H30" s="34">
        <v>4317.2653625136199</v>
      </c>
      <c r="I30" s="34">
        <v>4317.2653625136199</v>
      </c>
      <c r="J30" s="34">
        <v>4317.2653625136199</v>
      </c>
      <c r="K30" s="35">
        <f>'Summary $2017-18'!K30*'Summary $2020'!$N$1</f>
        <v>23789.407945909945</v>
      </c>
      <c r="L30" s="35">
        <f>'Summary $2017-18'!L30*'Summary $2020'!$N$1</f>
        <v>1206.7915134498892</v>
      </c>
      <c r="M30" s="35">
        <f>'Summary $2017-18'!M30*'Summary $2020'!$N$1</f>
        <v>969.37939481501007</v>
      </c>
      <c r="N30" s="35">
        <f t="shared" si="20"/>
        <v>25965.578854174844</v>
      </c>
      <c r="P30" s="35">
        <f>'Summary $2017-18'!P30*'Summary $2020'!$S$1</f>
        <v>22694.30792321861</v>
      </c>
      <c r="Q30" s="35">
        <f>'Summary $2017-18'!Q30*'Summary $2020'!$S$1</f>
        <v>1335.6455428236018</v>
      </c>
      <c r="R30" s="35">
        <f>'Summary $2017-18'!R30*'Summary $2020'!$S$1</f>
        <v>439.48442605700495</v>
      </c>
      <c r="S30" s="35">
        <f t="shared" si="21"/>
        <v>24469.437892099217</v>
      </c>
      <c r="U30" s="35">
        <f>'Summary $2017-18'!U30*'Summary $2020'!$X$1</f>
        <v>22638.684619485233</v>
      </c>
      <c r="V30" s="35">
        <f>'Summary $2017-18'!V30*'Summary $2020'!$X$1</f>
        <v>1140.0962942547142</v>
      </c>
      <c r="W30" s="35">
        <f>'Summary $2017-18'!W30*'Summary $2020'!$X$1</f>
        <v>823.93720438099649</v>
      </c>
      <c r="X30" s="35">
        <f t="shared" si="22"/>
        <v>24602.718118120945</v>
      </c>
    </row>
    <row r="31" spans="1:680" s="39" customFormat="1" x14ac:dyDescent="0.2">
      <c r="A31" s="50"/>
      <c r="B31" s="59" t="s">
        <v>49</v>
      </c>
      <c r="C31" s="32" t="s">
        <v>19</v>
      </c>
      <c r="D31" s="7"/>
      <c r="E31" s="33" t="s">
        <v>50</v>
      </c>
      <c r="F31" s="34">
        <v>159.89871713013406</v>
      </c>
      <c r="G31" s="34">
        <v>159.89871713013406</v>
      </c>
      <c r="H31" s="34">
        <v>159.89871713013406</v>
      </c>
      <c r="I31" s="34">
        <v>159.89871713013406</v>
      </c>
      <c r="J31" s="34">
        <v>159.89871713013406</v>
      </c>
      <c r="K31" s="35">
        <f>'Summary $2017-18'!K31*'Summary $2020'!$N$1</f>
        <v>881.08918318184965</v>
      </c>
      <c r="L31" s="35">
        <f>'Summary $2017-18'!L31*'Summary $2020'!$N$1</f>
        <v>44.695981979625678</v>
      </c>
      <c r="M31" s="35">
        <f>'Summary $2017-18'!M31*'Summary $2020'!$N$1</f>
        <v>35.90294054870408</v>
      </c>
      <c r="N31" s="35">
        <f t="shared" si="20"/>
        <v>961.68810571017946</v>
      </c>
      <c r="O31" s="7"/>
      <c r="P31" s="35">
        <f>'Summary $2017-18'!P31*'Summary $2020'!$S$1</f>
        <v>840.52992308217074</v>
      </c>
      <c r="Q31" s="35">
        <f>'Summary $2017-18'!Q31*'Summary $2020'!$S$1</f>
        <v>49.468353437911169</v>
      </c>
      <c r="R31" s="35">
        <f>'Summary $2017-18'!R31*'Summary $2020'!$S$1</f>
        <v>16.277200965074254</v>
      </c>
      <c r="S31" s="35">
        <f t="shared" si="21"/>
        <v>906.27547748515622</v>
      </c>
      <c r="T31" s="7"/>
      <c r="U31" s="35">
        <f>'Summary $2017-18'!U31*'Summary $2020'!$X$1</f>
        <v>838.46980072167526</v>
      </c>
      <c r="V31" s="35">
        <f>'Summary $2017-18'!V31*'Summary $2020'!$X$1</f>
        <v>42.225788676100521</v>
      </c>
      <c r="W31" s="35">
        <f>'Summary $2017-18'!W31*'Summary $2020'!$X$1</f>
        <v>30.516192754851719</v>
      </c>
      <c r="X31" s="35">
        <f t="shared" si="22"/>
        <v>911.21178215262751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</row>
    <row r="32" spans="1:680" x14ac:dyDescent="0.2">
      <c r="A32" s="50"/>
      <c r="B32" s="59" t="s">
        <v>51</v>
      </c>
      <c r="C32" s="32" t="s">
        <v>19</v>
      </c>
      <c r="E32" s="33" t="s">
        <v>52</v>
      </c>
      <c r="F32" s="34">
        <v>2686.7459404478855</v>
      </c>
      <c r="G32" s="34">
        <v>2686.7459404478855</v>
      </c>
      <c r="H32" s="34">
        <v>2686.7459404478855</v>
      </c>
      <c r="I32" s="34">
        <v>2686.7459404478855</v>
      </c>
      <c r="J32" s="34">
        <v>2686.7459404478855</v>
      </c>
      <c r="K32" s="35">
        <f>'Summary $2017-18'!K32*'Summary $2020'!$N$1</f>
        <v>14097.426930909594</v>
      </c>
      <c r="L32" s="35">
        <f>'Summary $2017-18'!L32*'Summary $2020'!$N$1</f>
        <v>715.13571167401085</v>
      </c>
      <c r="M32" s="35">
        <f>'Summary $2017-18'!M32*'Summary $2020'!$N$1</f>
        <v>574.44704877926529</v>
      </c>
      <c r="N32" s="35">
        <f t="shared" si="20"/>
        <v>15387.009691362871</v>
      </c>
      <c r="P32" s="35">
        <f>'Summary $2017-18'!P32*'Summary $2020'!$S$1</f>
        <v>0</v>
      </c>
      <c r="Q32" s="35">
        <f>'Summary $2017-18'!Q32*'Summary $2020'!$S$1</f>
        <v>0</v>
      </c>
      <c r="R32" s="35">
        <f>'Summary $2017-18'!R32*'Summary $2020'!$S$1</f>
        <v>0</v>
      </c>
      <c r="S32" s="35">
        <f t="shared" si="21"/>
        <v>0</v>
      </c>
      <c r="U32" s="35">
        <f>'Summary $2017-18'!U32*'Summary $2020'!$X$1</f>
        <v>14088.639194295076</v>
      </c>
      <c r="V32" s="35">
        <f>'Summary $2017-18'!V32*'Summary $2020'!$X$1</f>
        <v>709.51142288022095</v>
      </c>
      <c r="W32" s="35">
        <f>'Summary $2017-18'!W32*'Summary $2020'!$X$1</f>
        <v>512.75744091990327</v>
      </c>
      <c r="X32" s="35">
        <f t="shared" si="22"/>
        <v>15310.9080580952</v>
      </c>
    </row>
    <row r="33" spans="1:680" x14ac:dyDescent="0.2">
      <c r="A33" s="60"/>
      <c r="B33" s="59" t="s">
        <v>53</v>
      </c>
      <c r="C33" s="32" t="s">
        <v>19</v>
      </c>
      <c r="E33" s="33" t="s">
        <v>54</v>
      </c>
      <c r="F33" s="34">
        <v>2602.785129808889</v>
      </c>
      <c r="G33" s="34">
        <v>2602.785129808889</v>
      </c>
      <c r="H33" s="34">
        <v>2602.785129808889</v>
      </c>
      <c r="I33" s="34">
        <v>2602.785129808889</v>
      </c>
      <c r="J33" s="34">
        <v>2602.785129808889</v>
      </c>
      <c r="K33" s="35">
        <f>'Summary $2017-18'!K33*'Summary $2020'!$N$1</f>
        <v>13656.88233931867</v>
      </c>
      <c r="L33" s="35">
        <f>'Summary $2017-18'!L33*'Summary $2020'!$N$1</f>
        <v>692.78772068419494</v>
      </c>
      <c r="M33" s="35">
        <f>'Summary $2017-18'!M33*'Summary $2020'!$N$1</f>
        <v>556.49557850491317</v>
      </c>
      <c r="N33" s="35">
        <f t="shared" si="20"/>
        <v>14906.165638507779</v>
      </c>
      <c r="P33" s="35">
        <f>'Summary $2017-18'!P33*'Summary $2020'!$S$1</f>
        <v>0</v>
      </c>
      <c r="Q33" s="35">
        <f>'Summary $2017-18'!Q33*'Summary $2020'!$S$1</f>
        <v>0</v>
      </c>
      <c r="R33" s="35">
        <f>'Summary $2017-18'!R33*'Summary $2020'!$S$1</f>
        <v>0</v>
      </c>
      <c r="S33" s="35">
        <f t="shared" si="21"/>
        <v>0</v>
      </c>
      <c r="U33" s="35">
        <f>'Summary $2017-18'!U33*'Summary $2020'!$X$1</f>
        <v>13648.369219473358</v>
      </c>
      <c r="V33" s="35">
        <f>'Summary $2017-18'!V33*'Summary $2020'!$X$1</f>
        <v>687.33919091521398</v>
      </c>
      <c r="W33" s="35">
        <f>'Summary $2017-18'!W33*'Summary $2020'!$X$1</f>
        <v>496.73377089115627</v>
      </c>
      <c r="X33" s="35">
        <f t="shared" si="22"/>
        <v>14832.442181279728</v>
      </c>
    </row>
    <row r="34" spans="1:680" x14ac:dyDescent="0.2">
      <c r="A34" s="61"/>
      <c r="B34" s="51"/>
      <c r="C34" s="32"/>
      <c r="E34" s="33"/>
      <c r="F34" s="54"/>
      <c r="G34" s="54"/>
      <c r="H34" s="54"/>
      <c r="I34" s="54"/>
      <c r="J34" s="54"/>
      <c r="K34" s="40"/>
      <c r="L34" s="40"/>
      <c r="M34" s="40"/>
      <c r="N34" s="40"/>
      <c r="P34" s="40"/>
      <c r="Q34" s="40"/>
      <c r="R34" s="40"/>
      <c r="S34" s="40"/>
      <c r="U34" s="40"/>
      <c r="V34" s="40"/>
      <c r="W34" s="40"/>
      <c r="X34" s="40"/>
    </row>
    <row r="35" spans="1:680" x14ac:dyDescent="0.2">
      <c r="A35" s="41"/>
      <c r="B35" s="42" t="s">
        <v>55</v>
      </c>
      <c r="C35" s="43"/>
      <c r="E35" s="44" t="s">
        <v>56</v>
      </c>
      <c r="F35" s="45">
        <f t="shared" ref="F35:L35" si="23">SUM(F29:F34)</f>
        <v>11045.8848869416</v>
      </c>
      <c r="G35" s="45">
        <f t="shared" si="23"/>
        <v>11045.8848869416</v>
      </c>
      <c r="H35" s="45">
        <f t="shared" si="23"/>
        <v>11045.8848869416</v>
      </c>
      <c r="I35" s="45">
        <f t="shared" si="23"/>
        <v>11045.8848869416</v>
      </c>
      <c r="J35" s="45">
        <f t="shared" si="23"/>
        <v>11045.8848869416</v>
      </c>
      <c r="K35" s="46">
        <f t="shared" si="23"/>
        <v>59473.519864774855</v>
      </c>
      <c r="L35" s="46">
        <f t="shared" si="23"/>
        <v>3016.978783624726</v>
      </c>
      <c r="M35" s="46">
        <f t="shared" ref="M35" si="24">SUM(M29:M34)</f>
        <v>2423.448487037525</v>
      </c>
      <c r="N35" s="46">
        <f t="shared" ref="N35" si="25">SUM(N29:N34)</f>
        <v>64913.947135437113</v>
      </c>
      <c r="P35" s="46">
        <f t="shared" ref="P35:Q35" si="26">SUM(P29:P34)</f>
        <v>30259.077230958144</v>
      </c>
      <c r="Q35" s="46">
        <f t="shared" si="26"/>
        <v>1780.8607237648023</v>
      </c>
      <c r="R35" s="46">
        <f t="shared" ref="R35:S35" si="27">SUM(R29:R34)</f>
        <v>585.97923474267327</v>
      </c>
      <c r="S35" s="46">
        <f t="shared" si="27"/>
        <v>32625.917189465625</v>
      </c>
      <c r="U35" s="46">
        <f t="shared" ref="U35:V35" si="28">SUM(U29:U34)</f>
        <v>57921.921239748743</v>
      </c>
      <c r="V35" s="46">
        <f t="shared" si="28"/>
        <v>2916.9790061350541</v>
      </c>
      <c r="W35" s="46">
        <f t="shared" ref="W35:X35" si="29">SUM(W29:W34)</f>
        <v>2108.0741509857216</v>
      </c>
      <c r="X35" s="46">
        <f t="shared" si="29"/>
        <v>62946.974396869526</v>
      </c>
    </row>
    <row r="36" spans="1:680" x14ac:dyDescent="0.2">
      <c r="A36" s="55" t="s">
        <v>57</v>
      </c>
      <c r="B36" s="62"/>
      <c r="C36" s="15"/>
      <c r="E36" s="29"/>
      <c r="F36" s="57"/>
      <c r="G36" s="57"/>
      <c r="H36" s="57"/>
      <c r="I36" s="57"/>
      <c r="J36" s="57"/>
      <c r="K36" s="58"/>
      <c r="L36" s="58"/>
      <c r="M36" s="58"/>
      <c r="N36" s="58"/>
      <c r="P36" s="58"/>
      <c r="Q36" s="58"/>
      <c r="R36" s="58"/>
      <c r="S36" s="58"/>
      <c r="U36" s="58"/>
      <c r="V36" s="58"/>
      <c r="W36" s="58"/>
      <c r="X36" s="58"/>
    </row>
    <row r="37" spans="1:680" x14ac:dyDescent="0.2">
      <c r="A37" s="64"/>
      <c r="B37" s="10" t="s">
        <v>58</v>
      </c>
      <c r="C37" s="32"/>
      <c r="E37" s="33"/>
      <c r="F37" s="49"/>
      <c r="G37" s="49"/>
      <c r="H37" s="49"/>
      <c r="I37" s="49"/>
      <c r="J37" s="49"/>
      <c r="K37" s="40"/>
      <c r="L37" s="40"/>
      <c r="M37" s="40"/>
      <c r="N37" s="40"/>
      <c r="P37" s="40"/>
      <c r="Q37" s="40"/>
      <c r="R37" s="40"/>
      <c r="S37" s="40"/>
      <c r="U37" s="40"/>
      <c r="V37" s="40"/>
      <c r="W37" s="40"/>
      <c r="X37" s="40"/>
    </row>
    <row r="38" spans="1:680" s="39" customFormat="1" x14ac:dyDescent="0.2">
      <c r="A38" s="51"/>
      <c r="B38" s="51" t="s">
        <v>59</v>
      </c>
      <c r="C38" s="32" t="s">
        <v>60</v>
      </c>
      <c r="D38" s="7"/>
      <c r="E38" s="33" t="s">
        <v>61</v>
      </c>
      <c r="F38" s="34">
        <v>915.19346258449605</v>
      </c>
      <c r="G38" s="34">
        <v>915.19346258449605</v>
      </c>
      <c r="H38" s="34">
        <v>915.19346258449605</v>
      </c>
      <c r="I38" s="34">
        <v>915.19346258449605</v>
      </c>
      <c r="J38" s="34">
        <v>915.19346258449605</v>
      </c>
      <c r="K38" s="35">
        <f>'Summary $2017-18'!K38*'Summary $2020'!$N$1</f>
        <v>6003.4877756818123</v>
      </c>
      <c r="L38" s="35">
        <f>'Summary $2017-18'!L38*'Summary $2020'!$N$1</f>
        <v>304.54554040461431</v>
      </c>
      <c r="M38" s="35">
        <f>'Summary $2017-18'!M38*'Summary $2020'!$N$1</f>
        <v>162.53836439286047</v>
      </c>
      <c r="N38" s="35">
        <f t="shared" ref="N38:N52" si="30">SUM(K38:M38)</f>
        <v>6470.5716804792874</v>
      </c>
      <c r="O38" s="7"/>
      <c r="P38" s="35">
        <f>'Summary $2017-18'!P38*'Summary $2020'!$S$1</f>
        <v>5976.1342601920196</v>
      </c>
      <c r="Q38" s="35">
        <f>'Summary $2017-18'!Q38*'Summary $2020'!$S$1</f>
        <v>351.73337287297852</v>
      </c>
      <c r="R38" s="35">
        <f>'Summary $2017-18'!R38*'Summary $2020'!$S$1</f>
        <v>69.773033938251885</v>
      </c>
      <c r="S38" s="35">
        <f t="shared" ref="S38:S52" si="31">SUM(P38:R38)</f>
        <v>6397.6406670032493</v>
      </c>
      <c r="T38" s="7"/>
      <c r="U38" s="35">
        <f>'Summary $2017-18'!U38*'Summary $2020'!$X$1</f>
        <v>4799.0508865088786</v>
      </c>
      <c r="V38" s="35">
        <f>'Summary $2017-18'!V38*'Summary $2020'!$X$1</f>
        <v>241.68277546211004</v>
      </c>
      <c r="W38" s="35">
        <f>'Summary $2017-18'!W38*'Summary $2020'!$X$1</f>
        <v>113.79709660870832</v>
      </c>
      <c r="X38" s="35">
        <f t="shared" ref="X38:X52" si="32">SUM(U38:W38)</f>
        <v>5154.5307585796972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</row>
    <row r="39" spans="1:680" s="39" customFormat="1" x14ac:dyDescent="0.2">
      <c r="A39" s="51"/>
      <c r="B39" s="51" t="s">
        <v>63</v>
      </c>
      <c r="C39" s="32" t="s">
        <v>60</v>
      </c>
      <c r="D39" s="7"/>
      <c r="E39" s="33" t="s">
        <v>64</v>
      </c>
      <c r="F39" s="34">
        <v>2128.6832040706004</v>
      </c>
      <c r="G39" s="34">
        <v>2128.6832040706004</v>
      </c>
      <c r="H39" s="34">
        <v>2128.6832040706004</v>
      </c>
      <c r="I39" s="34">
        <v>2128.6832040706004</v>
      </c>
      <c r="J39" s="34">
        <v>2128.6832040706004</v>
      </c>
      <c r="K39" s="35">
        <f>'Summary $2017-18'!K39*'Summary $2020'!$N$1</f>
        <v>12935.790300956354</v>
      </c>
      <c r="L39" s="35">
        <f>'Summary $2017-18'!L39*'Summary $2020'!$N$1</f>
        <v>656.20809019105991</v>
      </c>
      <c r="M39" s="35">
        <f>'Summary $2017-18'!M39*'Summary $2020'!$N$1</f>
        <v>350.22344946936914</v>
      </c>
      <c r="N39" s="35">
        <f t="shared" si="30"/>
        <v>13942.221840616783</v>
      </c>
      <c r="O39" s="7"/>
      <c r="P39" s="35">
        <f>'Summary $2017-18'!P39*'Summary $2020'!$S$1</f>
        <v>12876.851338541339</v>
      </c>
      <c r="Q39" s="35">
        <f>'Summary $2017-18'!Q39*'Summary $2020'!$S$1</f>
        <v>757.90654789393</v>
      </c>
      <c r="R39" s="35">
        <f>'Summary $2017-18'!R39*'Summary $2020'!$S$1</f>
        <v>149.94347564294731</v>
      </c>
      <c r="S39" s="35">
        <f t="shared" si="31"/>
        <v>13784.701362078216</v>
      </c>
      <c r="T39" s="7"/>
      <c r="U39" s="35">
        <f>'Summary $2017-18'!U39*'Summary $2020'!$X$1</f>
        <v>11162.294569655982</v>
      </c>
      <c r="V39" s="35">
        <f>'Summary $2017-18'!V39*'Summary $2020'!$X$1</f>
        <v>562.13913874178411</v>
      </c>
      <c r="W39" s="35">
        <f>'Summary $2017-18'!W39*'Summary $2020'!$X$1</f>
        <v>264.68498533510012</v>
      </c>
      <c r="X39" s="35">
        <f t="shared" si="32"/>
        <v>11989.118693732866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</row>
    <row r="40" spans="1:680" s="39" customFormat="1" x14ac:dyDescent="0.2">
      <c r="A40" s="51"/>
      <c r="B40" s="51" t="s">
        <v>65</v>
      </c>
      <c r="C40" s="32" t="s">
        <v>60</v>
      </c>
      <c r="D40" s="7"/>
      <c r="E40" s="33" t="s">
        <v>66</v>
      </c>
      <c r="F40" s="34">
        <v>357.28689300736119</v>
      </c>
      <c r="G40" s="34">
        <v>476.38252400981492</v>
      </c>
      <c r="H40" s="34">
        <v>476.38252400981492</v>
      </c>
      <c r="I40" s="34">
        <v>476.38252400981492</v>
      </c>
      <c r="J40" s="34">
        <v>476.38252400981492</v>
      </c>
      <c r="K40" s="35">
        <f>'Summary $2017-18'!K40*'Summary $2020'!$N$1</f>
        <v>2389.851473488744</v>
      </c>
      <c r="L40" s="35">
        <f>'Summary $2017-18'!L40*'Summary $2020'!$N$1</f>
        <v>121.23262937730129</v>
      </c>
      <c r="M40" s="35">
        <f>'Summary $2017-18'!M40*'Summary $2020'!$N$1</f>
        <v>64.702813457234498</v>
      </c>
      <c r="N40" s="35">
        <f t="shared" si="30"/>
        <v>2575.7869163232799</v>
      </c>
      <c r="O40" s="7"/>
      <c r="P40" s="35">
        <f>'Summary $2017-18'!P40*'Summary $2020'!$S$1</f>
        <v>2378.9626632269537</v>
      </c>
      <c r="Q40" s="35">
        <f>'Summary $2017-18'!Q40*'Summary $2020'!$S$1</f>
        <v>139.98398986945355</v>
      </c>
      <c r="R40" s="35">
        <f>'Summary $2017-18'!R40*'Summary $2020'!$S$1</f>
        <v>28.365235441429672</v>
      </c>
      <c r="S40" s="35">
        <f t="shared" si="31"/>
        <v>2547.3118885378371</v>
      </c>
      <c r="T40" s="7"/>
      <c r="U40" s="35">
        <f>'Summary $2017-18'!U40*'Summary $2020'!$X$1</f>
        <v>2373.1318723857112</v>
      </c>
      <c r="V40" s="35">
        <f>'Summary $2017-18'!V40*'Summary $2020'!$X$1</f>
        <v>119.44175799840478</v>
      </c>
      <c r="W40" s="35">
        <f>'Summary $2017-18'!W40*'Summary $2020'!$X$1</f>
        <v>57.704269753442482</v>
      </c>
      <c r="X40" s="35">
        <f t="shared" si="32"/>
        <v>2550.2779001375584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</row>
    <row r="41" spans="1:680" s="39" customFormat="1" x14ac:dyDescent="0.2">
      <c r="A41" s="51"/>
      <c r="B41" s="51" t="s">
        <v>67</v>
      </c>
      <c r="C41" s="32" t="s">
        <v>60</v>
      </c>
      <c r="D41" s="7"/>
      <c r="E41" s="33" t="s">
        <v>68</v>
      </c>
      <c r="F41" s="34">
        <v>723.54864713199265</v>
      </c>
      <c r="G41" s="34">
        <v>964.73152950932365</v>
      </c>
      <c r="H41" s="34">
        <v>964.73152950932365</v>
      </c>
      <c r="I41" s="34">
        <v>973.07407127263491</v>
      </c>
      <c r="J41" s="34">
        <v>981.41661303594628</v>
      </c>
      <c r="K41" s="35">
        <f>'Summary $2017-18'!K41*'Summary $2020'!$N$1</f>
        <v>4866.167449795038</v>
      </c>
      <c r="L41" s="35">
        <f>'Summary $2017-18'!L41*'Summary $2020'!$N$1</f>
        <v>246.85143887527462</v>
      </c>
      <c r="M41" s="35">
        <f>'Summary $2017-18'!M41*'Summary $2020'!$N$1</f>
        <v>131.74656594709833</v>
      </c>
      <c r="N41" s="35">
        <f t="shared" si="30"/>
        <v>5244.7654546174108</v>
      </c>
      <c r="O41" s="7"/>
      <c r="P41" s="35">
        <f>'Summary $2017-18'!P41*'Summary $2020'!$S$1</f>
        <v>4843.9958735901082</v>
      </c>
      <c r="Q41" s="35">
        <f>'Summary $2017-18'!Q41*'Summary $2020'!$S$1</f>
        <v>285.03765807427175</v>
      </c>
      <c r="R41" s="35">
        <f>'Summary $2017-18'!R41*'Summary $2020'!$S$1</f>
        <v>57.841841011526959</v>
      </c>
      <c r="S41" s="35">
        <f t="shared" si="31"/>
        <v>5186.8753726759069</v>
      </c>
      <c r="T41" s="7"/>
      <c r="U41" s="35">
        <f>'Summary $2017-18'!U41*'Summary $2020'!$X$1</f>
        <v>4832.12333468425</v>
      </c>
      <c r="V41" s="35">
        <f>'Summary $2017-18'!V41*'Summary $2020'!$X$1</f>
        <v>243.2027965429786</v>
      </c>
      <c r="W41" s="35">
        <f>'Summary $2017-18'!W41*'Summary $2020'!$X$1</f>
        <v>117.74651916462162</v>
      </c>
      <c r="X41" s="35">
        <f t="shared" si="32"/>
        <v>5193.0726503918504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</row>
    <row r="42" spans="1:680" x14ac:dyDescent="0.2">
      <c r="A42" s="51"/>
      <c r="B42" s="51" t="s">
        <v>69</v>
      </c>
      <c r="C42" s="32" t="s">
        <v>60</v>
      </c>
      <c r="E42" s="33" t="s">
        <v>70</v>
      </c>
      <c r="F42" s="34">
        <v>12977.847303182431</v>
      </c>
      <c r="G42" s="34">
        <v>12977.847303182431</v>
      </c>
      <c r="H42" s="34">
        <v>12977.847303182431</v>
      </c>
      <c r="I42" s="34">
        <v>12977.847303182431</v>
      </c>
      <c r="J42" s="34">
        <v>12977.847303182431</v>
      </c>
      <c r="K42" s="35">
        <f>'Summary $2017-18'!K42*'Summary $2020'!$N$1</f>
        <v>59049.207071753721</v>
      </c>
      <c r="L42" s="35">
        <f>'Summary $2017-18'!L42*'Summary $2020'!$N$1</f>
        <v>2995.4542009688507</v>
      </c>
      <c r="M42" s="35">
        <f>'Summary $2017-18'!M42*'Summary $2020'!$N$1</f>
        <v>1598.6976062507542</v>
      </c>
      <c r="N42" s="35">
        <f t="shared" si="30"/>
        <v>63643.358878973326</v>
      </c>
      <c r="P42" s="35">
        <f>'Summary $2017-18'!P42*'Summary $2020'!$S$1</f>
        <v>58780.16289932451</v>
      </c>
      <c r="Q42" s="35">
        <f>'Summary $2017-18'!Q42*'Summary $2020'!$S$1</f>
        <v>3459.3817911840574</v>
      </c>
      <c r="R42" s="35">
        <f>'Summary $2017-18'!R42*'Summary $2020'!$S$1</f>
        <v>689.90631382519598</v>
      </c>
      <c r="S42" s="35">
        <f t="shared" si="31"/>
        <v>62929.451004333765</v>
      </c>
      <c r="U42" s="35">
        <f>'Summary $2017-18'!U42*'Summary $2020'!$X$1</f>
        <v>68052.660067558478</v>
      </c>
      <c r="V42" s="35">
        <f>'Summary $2017-18'!V42*'Summary $2020'!$X$1</f>
        <v>3427.1684446904665</v>
      </c>
      <c r="W42" s="35">
        <f>'Summary $2017-18'!W42*'Summary $2020'!$X$1</f>
        <v>1613.6930645928483</v>
      </c>
      <c r="X42" s="35">
        <f t="shared" si="32"/>
        <v>73093.521576841798</v>
      </c>
    </row>
    <row r="43" spans="1:680" x14ac:dyDescent="0.2">
      <c r="A43" s="51"/>
      <c r="B43" s="51" t="s">
        <v>71</v>
      </c>
      <c r="C43" s="32" t="s">
        <v>60</v>
      </c>
      <c r="E43" s="33" t="s">
        <v>72</v>
      </c>
      <c r="F43" s="34">
        <v>20632.820215129308</v>
      </c>
      <c r="G43" s="34">
        <v>20739.559569437519</v>
      </c>
      <c r="H43" s="34">
        <v>20739.559569437519</v>
      </c>
      <c r="I43" s="34">
        <v>20739.559569437519</v>
      </c>
      <c r="J43" s="34">
        <v>20739.559569437519</v>
      </c>
      <c r="K43" s="35">
        <f>'Summary $2017-18'!K43*'Summary $2020'!$N$1</f>
        <v>92337.055035260011</v>
      </c>
      <c r="L43" s="35">
        <f>'Summary $2017-18'!L43*'Summary $2020'!$N$1</f>
        <v>4684.0835487318191</v>
      </c>
      <c r="M43" s="35">
        <f>'Summary $2017-18'!M43*'Summary $2020'!$N$1</f>
        <v>2499.9324491137513</v>
      </c>
      <c r="N43" s="35">
        <f t="shared" si="30"/>
        <v>99521.071033105589</v>
      </c>
      <c r="P43" s="35">
        <f>'Summary $2017-18'!P43*'Summary $2020'!$S$1</f>
        <v>67573.271964245956</v>
      </c>
      <c r="Q43" s="35">
        <f>'Summary $2017-18'!Q43*'Summary $2020'!$S$1</f>
        <v>3976.7315123209364</v>
      </c>
      <c r="R43" s="35">
        <f>'Summary $2017-18'!R43*'Summary $2020'!$S$1</f>
        <v>795.79212893749093</v>
      </c>
      <c r="S43" s="35">
        <f t="shared" si="31"/>
        <v>72345.795605504391</v>
      </c>
      <c r="U43" s="35">
        <f>'Summary $2017-18'!U43*'Summary $2020'!$X$1</f>
        <v>108641.2395671472</v>
      </c>
      <c r="V43" s="35">
        <f>'Summary $2017-18'!V43*'Summary $2020'!$X$1</f>
        <v>5471.1679405953682</v>
      </c>
      <c r="W43" s="35">
        <f>'Summary $2017-18'!W43*'Summary $2020'!$X$1</f>
        <v>2577.4294432079009</v>
      </c>
      <c r="X43" s="35">
        <f t="shared" si="32"/>
        <v>116689.83695095047</v>
      </c>
    </row>
    <row r="44" spans="1:680" s="39" customFormat="1" x14ac:dyDescent="0.2">
      <c r="A44" s="51"/>
      <c r="B44" s="51" t="s">
        <v>73</v>
      </c>
      <c r="C44" s="32" t="s">
        <v>60</v>
      </c>
      <c r="D44" s="7"/>
      <c r="E44" s="33" t="s">
        <v>74</v>
      </c>
      <c r="F44" s="34">
        <v>451.07746830994478</v>
      </c>
      <c r="G44" s="34">
        <v>451.07746830994478</v>
      </c>
      <c r="H44" s="34">
        <v>451.07746830994478</v>
      </c>
      <c r="I44" s="34">
        <v>451.07746830994478</v>
      </c>
      <c r="J44" s="34">
        <v>451.07746830994478</v>
      </c>
      <c r="K44" s="35">
        <f>'Summary $2017-18'!K44*'Summary $2020'!$N$1</f>
        <v>3324.2173247676419</v>
      </c>
      <c r="L44" s="35">
        <f>'Summary $2017-18'!L44*'Summary $2020'!$N$1</f>
        <v>168.63123561183008</v>
      </c>
      <c r="M44" s="35">
        <f>'Summary $2017-18'!M44*'Summary $2020'!$N$1</f>
        <v>89.999824609083959</v>
      </c>
      <c r="N44" s="35">
        <f t="shared" si="30"/>
        <v>3582.8483849885561</v>
      </c>
      <c r="O44" s="7"/>
      <c r="P44" s="35">
        <f>'Summary $2017-18'!P44*'Summary $2020'!$S$1</f>
        <v>3309.0712907484185</v>
      </c>
      <c r="Q44" s="35">
        <f>'Summary $2017-18'!Q44*'Summary $2020'!$S$1</f>
        <v>194.75062692302947</v>
      </c>
      <c r="R44" s="35">
        <f>'Summary $2017-18'!R44*'Summary $2020'!$S$1</f>
        <v>38.798469864988149</v>
      </c>
      <c r="S44" s="35">
        <f t="shared" si="31"/>
        <v>3542.6203875364358</v>
      </c>
      <c r="T44" s="7"/>
      <c r="U44" s="35">
        <f>'Summary $2017-18'!U44*'Summary $2020'!$X$1</f>
        <v>2365.3400211839462</v>
      </c>
      <c r="V44" s="35">
        <f>'Summary $2017-18'!V44*'Summary $2020'!$X$1</f>
        <v>119.11979154845011</v>
      </c>
      <c r="W44" s="35">
        <f>'Summary $2017-18'!W44*'Summary $2020'!$X$1</f>
        <v>56.087929315315819</v>
      </c>
      <c r="X44" s="35">
        <f t="shared" si="32"/>
        <v>2540.5477420477118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</row>
    <row r="45" spans="1:680" s="39" customFormat="1" x14ac:dyDescent="0.2">
      <c r="A45" s="51"/>
      <c r="B45" s="51" t="s">
        <v>75</v>
      </c>
      <c r="C45" s="32" t="s">
        <v>60</v>
      </c>
      <c r="D45" s="7"/>
      <c r="E45" s="33" t="s">
        <v>74</v>
      </c>
      <c r="F45" s="34">
        <v>1285.0181240694133</v>
      </c>
      <c r="G45" s="34">
        <v>1285.0181240694133</v>
      </c>
      <c r="H45" s="34">
        <v>1285.0181240694133</v>
      </c>
      <c r="I45" s="34">
        <v>1285.0181240694133</v>
      </c>
      <c r="J45" s="34">
        <v>1285.0181240694133</v>
      </c>
      <c r="K45" s="35">
        <f>'Summary $2017-18'!K45*'Summary $2020'!$N$1</f>
        <v>9469.9465408385204</v>
      </c>
      <c r="L45" s="35">
        <f>'Summary $2017-18'!L45*'Summary $2020'!$N$1</f>
        <v>480.39241431701487</v>
      </c>
      <c r="M45" s="35">
        <f>'Summary $2017-18'!M45*'Summary $2020'!$N$1</f>
        <v>256.38923225106601</v>
      </c>
      <c r="N45" s="35">
        <f t="shared" si="30"/>
        <v>10206.728187406601</v>
      </c>
      <c r="O45" s="7"/>
      <c r="P45" s="35">
        <f>'Summary $2017-18'!P45*'Summary $2020'!$S$1</f>
        <v>9426.7989008213954</v>
      </c>
      <c r="Q45" s="35">
        <f>'Summary $2017-18'!Q45*'Summary $2020'!$S$1</f>
        <v>554.80104845963967</v>
      </c>
      <c r="R45" s="35">
        <f>'Summary $2017-18'!R45*'Summary $2020'!$S$1</f>
        <v>110.54261046859497</v>
      </c>
      <c r="S45" s="35">
        <f t="shared" si="31"/>
        <v>10092.142559749631</v>
      </c>
      <c r="T45" s="7"/>
      <c r="U45" s="35">
        <f>'Summary $2017-18'!U45*'Summary $2020'!$X$1</f>
        <v>6738.3210431596945</v>
      </c>
      <c r="V45" s="35">
        <f>'Summary $2017-18'!V45*'Summary $2020'!$X$1</f>
        <v>339.34546021250293</v>
      </c>
      <c r="W45" s="35">
        <f>'Summary $2017-18'!W45*'Summary $2020'!$X$1</f>
        <v>159.78187955551221</v>
      </c>
      <c r="X45" s="35">
        <f t="shared" si="32"/>
        <v>7237.4483829277096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</row>
    <row r="46" spans="1:680" x14ac:dyDescent="0.2">
      <c r="A46" s="51"/>
      <c r="B46" s="51" t="s">
        <v>76</v>
      </c>
      <c r="C46" s="32" t="s">
        <v>60</v>
      </c>
      <c r="E46" s="33" t="s">
        <v>77</v>
      </c>
      <c r="F46" s="34">
        <v>3540.262827993638</v>
      </c>
      <c r="G46" s="34">
        <v>3540.262827993638</v>
      </c>
      <c r="H46" s="34">
        <v>3540.262827993638</v>
      </c>
      <c r="I46" s="34">
        <v>3540.262827993638</v>
      </c>
      <c r="J46" s="34">
        <v>3540.262827993638</v>
      </c>
      <c r="K46" s="35">
        <f>'Summary $2017-18'!K46*'Summary $2020'!$N$1</f>
        <v>15564.229822426931</v>
      </c>
      <c r="L46" s="35">
        <f>'Summary $2017-18'!L46*'Summary $2020'!$N$1</f>
        <v>789.54383840888192</v>
      </c>
      <c r="M46" s="35">
        <f>'Summary $2017-18'!M46*'Summary $2020'!$N$1</f>
        <v>421.38579320827353</v>
      </c>
      <c r="N46" s="35">
        <f t="shared" si="30"/>
        <v>16775.159454044086</v>
      </c>
      <c r="P46" s="35">
        <f>'Summary $2017-18'!P46*'Summary $2020'!$S$1</f>
        <v>15493.314978016158</v>
      </c>
      <c r="Q46" s="35">
        <f>'Summary $2017-18'!Q46*'Summary $2020'!$S$1</f>
        <v>911.80607089119917</v>
      </c>
      <c r="R46" s="35">
        <f>'Summary $2017-18'!R46*'Summary $2020'!$S$1</f>
        <v>182.20528652541114</v>
      </c>
      <c r="S46" s="35">
        <f t="shared" si="31"/>
        <v>16587.326335432768</v>
      </c>
      <c r="U46" s="35">
        <f>'Summary $2017-18'!U46*'Summary $2020'!$X$1</f>
        <v>18564.273192225402</v>
      </c>
      <c r="V46" s="35">
        <f>'Summary $2017-18'!V46*'Summary $2020'!$X$1</f>
        <v>934.90675044659781</v>
      </c>
      <c r="W46" s="35">
        <f>'Summary $2017-18'!W46*'Summary $2020'!$X$1</f>
        <v>440.20379026714846</v>
      </c>
      <c r="X46" s="35">
        <f t="shared" si="32"/>
        <v>19939.383732939146</v>
      </c>
    </row>
    <row r="47" spans="1:680" x14ac:dyDescent="0.2">
      <c r="A47" s="51"/>
      <c r="B47" s="51" t="s">
        <v>78</v>
      </c>
      <c r="C47" s="32" t="s">
        <v>60</v>
      </c>
      <c r="E47" s="33" t="s">
        <v>79</v>
      </c>
      <c r="F47" s="34">
        <v>2907.6475813456036</v>
      </c>
      <c r="G47" s="34">
        <v>2907.6475813456036</v>
      </c>
      <c r="H47" s="34">
        <v>2907.6475813456036</v>
      </c>
      <c r="I47" s="34">
        <v>2907.6475813456036</v>
      </c>
      <c r="J47" s="34">
        <v>2907.6475813456036</v>
      </c>
      <c r="K47" s="35">
        <f>'Summary $2017-18'!K47*'Summary $2020'!$N$1</f>
        <v>13183.296903358425</v>
      </c>
      <c r="L47" s="35">
        <f>'Summary $2017-18'!L47*'Summary $2020'!$N$1</f>
        <v>668.76363037014778</v>
      </c>
      <c r="M47" s="35">
        <f>'Summary $2017-18'!M47*'Summary $2020'!$N$1</f>
        <v>356.92444059886259</v>
      </c>
      <c r="N47" s="35">
        <f t="shared" si="30"/>
        <v>14208.984974327435</v>
      </c>
      <c r="P47" s="35">
        <f>'Summary $2017-18'!P47*'Summary $2020'!$S$1</f>
        <v>8915.1359826784465</v>
      </c>
      <c r="Q47" s="35">
        <f>'Summary $2017-18'!Q47*'Summary $2020'!$S$1</f>
        <v>524.68454319011312</v>
      </c>
      <c r="R47" s="35">
        <f>'Summary $2017-18'!R47*'Summary $2020'!$S$1</f>
        <v>104.58162046651651</v>
      </c>
      <c r="S47" s="35">
        <f t="shared" si="31"/>
        <v>9544.4021463350764</v>
      </c>
      <c r="U47" s="35">
        <f>'Summary $2017-18'!U47*'Summary $2020'!$X$1</f>
        <v>15246.993420938807</v>
      </c>
      <c r="V47" s="35">
        <f>'Summary $2017-18'!V47*'Summary $2020'!$X$1</f>
        <v>767.84676273888567</v>
      </c>
      <c r="W47" s="35">
        <f>'Summary $2017-18'!W47*'Summary $2020'!$X$1</f>
        <v>361.54306848308994</v>
      </c>
      <c r="X47" s="35">
        <f t="shared" si="32"/>
        <v>16376.383252160782</v>
      </c>
    </row>
    <row r="48" spans="1:680" x14ac:dyDescent="0.2">
      <c r="A48" s="51"/>
      <c r="B48" s="51" t="s">
        <v>80</v>
      </c>
      <c r="C48" s="32" t="s">
        <v>60</v>
      </c>
      <c r="E48" s="33" t="s">
        <v>81</v>
      </c>
      <c r="F48" s="34">
        <v>2668.9396467166021</v>
      </c>
      <c r="G48" s="34">
        <v>2668.9396467166021</v>
      </c>
      <c r="H48" s="34">
        <v>2668.9396467166021</v>
      </c>
      <c r="I48" s="34">
        <v>2668.9396467166021</v>
      </c>
      <c r="J48" s="34">
        <v>2668.9396467166021</v>
      </c>
      <c r="K48" s="35">
        <f>'Summary $2017-18'!K48*'Summary $2020'!$N$1</f>
        <v>13804.446563557633</v>
      </c>
      <c r="L48" s="35">
        <f>'Summary $2017-18'!L48*'Summary $2020'!$N$1</f>
        <v>700.27337370697467</v>
      </c>
      <c r="M48" s="35">
        <f>'Summary $2017-18'!M48*'Summary $2020'!$N$1</f>
        <v>373.74143991398057</v>
      </c>
      <c r="N48" s="35">
        <f t="shared" si="30"/>
        <v>14878.461377178586</v>
      </c>
      <c r="P48" s="35">
        <f>'Summary $2017-18'!P48*'Summary $2020'!$S$1</f>
        <v>13741.549768059218</v>
      </c>
      <c r="Q48" s="35">
        <f>'Summary $2017-18'!Q48*'Summary $2020'!$S$1</f>
        <v>808.68075869575068</v>
      </c>
      <c r="R48" s="35">
        <f>'Summary $2017-18'!R48*'Summary $2020'!$S$1</f>
        <v>162.16073144351691</v>
      </c>
      <c r="S48" s="35">
        <f t="shared" si="31"/>
        <v>14712.391258198486</v>
      </c>
      <c r="U48" s="35">
        <f>'Summary $2017-18'!U48*'Summary $2020'!$X$1</f>
        <v>13995.267341009288</v>
      </c>
      <c r="V48" s="35">
        <f>'Summary $2017-18'!V48*'Summary $2020'!$X$1</f>
        <v>704.80916629119622</v>
      </c>
      <c r="W48" s="35">
        <f>'Summary $2017-18'!W48*'Summary $2020'!$X$1</f>
        <v>331.86161750164376</v>
      </c>
      <c r="X48" s="35">
        <f t="shared" si="32"/>
        <v>15031.938124802127</v>
      </c>
    </row>
    <row r="49" spans="1:680" s="39" customFormat="1" x14ac:dyDescent="0.2">
      <c r="A49" s="51"/>
      <c r="B49" s="51" t="s">
        <v>82</v>
      </c>
      <c r="C49" s="32" t="s">
        <v>60</v>
      </c>
      <c r="D49" s="7"/>
      <c r="E49" s="33" t="s">
        <v>72</v>
      </c>
      <c r="F49" s="34">
        <v>6631.5187657343786</v>
      </c>
      <c r="G49" s="34">
        <v>6626.6354665291683</v>
      </c>
      <c r="H49" s="34">
        <v>6626.6354665291683</v>
      </c>
      <c r="I49" s="34">
        <v>6626.6354665291683</v>
      </c>
      <c r="J49" s="34">
        <v>6626.6354665291683</v>
      </c>
      <c r="K49" s="35">
        <f>'Summary $2017-18'!K49*'Summary $2020'!$N$1</f>
        <v>32521.928026823225</v>
      </c>
      <c r="L49" s="35">
        <f>'Summary $2017-18'!L49*'Summary $2020'!$N$1</f>
        <v>1649.7756830701692</v>
      </c>
      <c r="M49" s="35">
        <f>'Summary $2017-18'!M49*'Summary $2020'!$N$1</f>
        <v>880.49833461713683</v>
      </c>
      <c r="N49" s="35">
        <f t="shared" si="30"/>
        <v>35052.20204451053</v>
      </c>
      <c r="O49" s="7"/>
      <c r="P49" s="35">
        <f>'Summary $2017-18'!P49*'Summary $2020'!$S$1</f>
        <v>23799.904453515155</v>
      </c>
      <c r="Q49" s="35">
        <f>'Summary $2017-18'!Q49*'Summary $2020'!$S$1</f>
        <v>1400.6526771926137</v>
      </c>
      <c r="R49" s="35">
        <f>'Summary $2017-18'!R49*'Summary $2020'!$S$1</f>
        <v>280.05920446465495</v>
      </c>
      <c r="S49" s="35">
        <f t="shared" si="31"/>
        <v>25480.616335172424</v>
      </c>
      <c r="T49" s="7"/>
      <c r="U49" s="35">
        <f>'Summary $2017-18'!U49*'Summary $2020'!$X$1</f>
        <v>34753.578506421443</v>
      </c>
      <c r="V49" s="35">
        <f>'Summary $2017-18'!V49*'Summary $2020'!$X$1</f>
        <v>1750.211733385685</v>
      </c>
      <c r="W49" s="35">
        <f>'Summary $2017-18'!W49*'Summary $2020'!$X$1</f>
        <v>824.03265226405779</v>
      </c>
      <c r="X49" s="35">
        <f t="shared" si="32"/>
        <v>37327.822892071192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</row>
    <row r="50" spans="1:680" s="39" customFormat="1" x14ac:dyDescent="0.2">
      <c r="A50" s="51"/>
      <c r="B50" s="51" t="s">
        <v>83</v>
      </c>
      <c r="C50" s="32" t="s">
        <v>60</v>
      </c>
      <c r="D50" s="7"/>
      <c r="E50" s="33" t="s">
        <v>84</v>
      </c>
      <c r="F50" s="34">
        <v>2411.819495173314</v>
      </c>
      <c r="G50" s="34">
        <v>2411.819495173314</v>
      </c>
      <c r="H50" s="34">
        <v>2411.819495173314</v>
      </c>
      <c r="I50" s="34">
        <v>2411.819495173314</v>
      </c>
      <c r="J50" s="34">
        <v>2411.819495173314</v>
      </c>
      <c r="K50" s="35">
        <f>'Summary $2017-18'!K50*'Summary $2020'!$N$1</f>
        <v>12890.33474995046</v>
      </c>
      <c r="L50" s="35">
        <f>'Summary $2017-18'!L50*'Summary $2020'!$N$1</f>
        <v>653.90221636192268</v>
      </c>
      <c r="M50" s="35">
        <f>'Summary $2017-18'!M50*'Summary $2020'!$N$1</f>
        <v>348.9927863633323</v>
      </c>
      <c r="N50" s="35">
        <f t="shared" si="30"/>
        <v>13893.229752675716</v>
      </c>
      <c r="O50" s="7"/>
      <c r="P50" s="35">
        <f>'Summary $2017-18'!P50*'Summary $2020'!$S$1</f>
        <v>2318.3237625396177</v>
      </c>
      <c r="Q50" s="35">
        <f>'Summary $2017-18'!Q50*'Summary $2020'!$S$1</f>
        <v>136.39116063179486</v>
      </c>
      <c r="R50" s="35">
        <f>'Summary $2017-18'!R50*'Summary $2020'!$S$1</f>
        <v>28.083223370621457</v>
      </c>
      <c r="S50" s="35">
        <f t="shared" si="31"/>
        <v>2482.7981465420339</v>
      </c>
      <c r="T50" s="7"/>
      <c r="U50" s="35">
        <f>'Summary $2017-18'!U50*'Summary $2020'!$X$1</f>
        <v>12646.992094682131</v>
      </c>
      <c r="V50" s="35">
        <f>'Summary $2017-18'!V50*'Summary $2020'!$X$1</f>
        <v>636.90930206278142</v>
      </c>
      <c r="W50" s="35">
        <f>'Summary $2017-18'!W50*'Summary $2020'!$X$1</f>
        <v>299.89075240980986</v>
      </c>
      <c r="X50" s="35">
        <f t="shared" si="32"/>
        <v>13583.792149154722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</row>
    <row r="51" spans="1:680" x14ac:dyDescent="0.2">
      <c r="A51" s="51"/>
      <c r="B51" s="51" t="s">
        <v>85</v>
      </c>
      <c r="C51" s="32" t="s">
        <v>60</v>
      </c>
      <c r="E51" s="33" t="s">
        <v>84</v>
      </c>
      <c r="F51" s="34">
        <v>1265.0048653856968</v>
      </c>
      <c r="G51" s="34">
        <v>1265.0048653856968</v>
      </c>
      <c r="H51" s="34">
        <v>1265.0048653856968</v>
      </c>
      <c r="I51" s="34">
        <v>1265.0048653856968</v>
      </c>
      <c r="J51" s="34">
        <v>1265.0048653856968</v>
      </c>
      <c r="K51" s="35">
        <f>'Summary $2017-18'!K51*'Summary $2020'!$N$1</f>
        <v>13381.174990971345</v>
      </c>
      <c r="L51" s="35">
        <f>'Summary $2017-18'!L51*'Summary $2020'!$N$1</f>
        <v>678.80161018754745</v>
      </c>
      <c r="M51" s="35">
        <f>'Summary $2017-18'!M51*'Summary $2020'!$N$1</f>
        <v>362.28178984509105</v>
      </c>
      <c r="N51" s="35">
        <f t="shared" si="30"/>
        <v>14422.258391003983</v>
      </c>
      <c r="P51" s="35">
        <f>'Summary $2017-18'!P51*'Summary $2020'!$S$1</f>
        <v>4343.3428991677283</v>
      </c>
      <c r="Q51" s="35">
        <f>'Summary $2017-18'!Q51*'Summary $2020'!$S$1</f>
        <v>255.57293428554118</v>
      </c>
      <c r="R51" s="35">
        <f>'Summary $2017-18'!R51*'Summary $2020'!$S$1</f>
        <v>51.787254101180068</v>
      </c>
      <c r="S51" s="35">
        <f t="shared" si="31"/>
        <v>4650.7030875544497</v>
      </c>
      <c r="U51" s="35">
        <f>'Summary $2017-18'!U51*'Summary $2020'!$X$1</f>
        <v>6633.3764049443034</v>
      </c>
      <c r="V51" s="35">
        <f>'Summary $2017-18'!V51*'Summary $2020'!$X$1</f>
        <v>334.06039197014184</v>
      </c>
      <c r="W51" s="35">
        <f>'Summary $2017-18'!W51*'Summary $2020'!$X$1</f>
        <v>157.29338851509934</v>
      </c>
      <c r="X51" s="35">
        <f t="shared" si="32"/>
        <v>7124.7301854295447</v>
      </c>
    </row>
    <row r="52" spans="1:680" x14ac:dyDescent="0.2">
      <c r="A52" s="51"/>
      <c r="B52" s="51" t="s">
        <v>86</v>
      </c>
      <c r="C52" s="32" t="s">
        <v>60</v>
      </c>
      <c r="E52" s="33" t="s">
        <v>77</v>
      </c>
      <c r="F52" s="34">
        <v>526.54312872236994</v>
      </c>
      <c r="G52" s="34">
        <v>702.05750496315989</v>
      </c>
      <c r="H52" s="34">
        <v>702.05750496315989</v>
      </c>
      <c r="I52" s="34">
        <v>702.05750496315989</v>
      </c>
      <c r="J52" s="34">
        <v>702.05750496315989</v>
      </c>
      <c r="K52" s="35">
        <f>'Summary $2017-18'!K52*'Summary $2020'!$N$1</f>
        <v>3521.9872227627538</v>
      </c>
      <c r="L52" s="35">
        <f>'Summary $2017-18'!L52*'Summary $2020'!$N$1</f>
        <v>178.66372717526085</v>
      </c>
      <c r="M52" s="35">
        <f>'Summary $2017-18'!M52*'Summary $2020'!$N$1</f>
        <v>95.354244730746927</v>
      </c>
      <c r="N52" s="35">
        <f t="shared" si="30"/>
        <v>3796.0051946687613</v>
      </c>
      <c r="P52" s="35">
        <f>'Summary $2017-18'!P52*'Summary $2020'!$S$1</f>
        <v>3505.9400955506476</v>
      </c>
      <c r="Q52" s="35">
        <f>'Summary $2017-18'!Q52*'Summary $2020'!$S$1</f>
        <v>206.29810227990654</v>
      </c>
      <c r="R52" s="35">
        <f>'Summary $2017-18'!R52*'Summary $2020'!$S$1</f>
        <v>41.802596480832328</v>
      </c>
      <c r="S52" s="35">
        <f t="shared" si="31"/>
        <v>3754.0407943113864</v>
      </c>
      <c r="U52" s="35">
        <f>'Summary $2017-18'!U52*'Summary $2020'!$X$1</f>
        <v>3497.347105120376</v>
      </c>
      <c r="V52" s="35">
        <f>'Summary $2017-18'!V52*'Summary $2020'!$X$1</f>
        <v>176.02447273453282</v>
      </c>
      <c r="W52" s="35">
        <f>'Summary $2017-18'!W52*'Summary $2020'!$X$1</f>
        <v>85.040306071320728</v>
      </c>
      <c r="X52" s="35">
        <f t="shared" si="32"/>
        <v>3758.4118839262296</v>
      </c>
    </row>
    <row r="53" spans="1:680" x14ac:dyDescent="0.2">
      <c r="A53" s="51"/>
      <c r="B53" s="51"/>
      <c r="C53" s="32"/>
      <c r="E53" s="65"/>
      <c r="F53" s="34"/>
      <c r="G53" s="34"/>
      <c r="H53" s="34"/>
      <c r="I53" s="34"/>
      <c r="J53" s="34"/>
      <c r="K53" s="66"/>
      <c r="L53" s="66"/>
      <c r="M53" s="66"/>
      <c r="N53" s="66"/>
      <c r="P53" s="66"/>
      <c r="Q53" s="66"/>
      <c r="R53" s="66"/>
      <c r="S53" s="66"/>
      <c r="U53" s="66"/>
      <c r="V53" s="66"/>
      <c r="W53" s="66"/>
      <c r="X53" s="66"/>
    </row>
    <row r="54" spans="1:680" x14ac:dyDescent="0.2">
      <c r="A54" s="51"/>
      <c r="B54" s="10" t="s">
        <v>87</v>
      </c>
      <c r="C54" s="32"/>
      <c r="E54" s="65"/>
      <c r="F54" s="34"/>
      <c r="G54" s="34"/>
      <c r="H54" s="34"/>
      <c r="I54" s="34"/>
      <c r="J54" s="34"/>
      <c r="K54" s="66"/>
      <c r="L54" s="66"/>
      <c r="M54" s="66"/>
      <c r="N54" s="66"/>
      <c r="P54" s="66"/>
      <c r="Q54" s="66"/>
      <c r="R54" s="66"/>
      <c r="S54" s="66"/>
      <c r="U54" s="66"/>
      <c r="V54" s="66"/>
      <c r="W54" s="66"/>
      <c r="X54" s="66"/>
    </row>
    <row r="55" spans="1:680" s="39" customFormat="1" x14ac:dyDescent="0.2">
      <c r="A55" s="51"/>
      <c r="B55" s="51" t="s">
        <v>88</v>
      </c>
      <c r="C55" s="32" t="s">
        <v>60</v>
      </c>
      <c r="D55" s="7"/>
      <c r="E55" s="33" t="s">
        <v>61</v>
      </c>
      <c r="F55" s="34">
        <v>430.67927651035097</v>
      </c>
      <c r="G55" s="34">
        <v>430.67927651035097</v>
      </c>
      <c r="H55" s="34">
        <v>430.67927651035097</v>
      </c>
      <c r="I55" s="34">
        <v>430.67927651035097</v>
      </c>
      <c r="J55" s="34">
        <v>430.67927651035097</v>
      </c>
      <c r="K55" s="35">
        <f>'Summary $2017-18'!K55*'Summary $2020'!$N$1</f>
        <v>2805.7403949242816</v>
      </c>
      <c r="L55" s="35">
        <f>'Summary $2017-18'!L55*'Summary $2020'!$N$1</f>
        <v>142.32988501592004</v>
      </c>
      <c r="M55" s="35">
        <f>'Summary $2017-18'!M55*'Summary $2020'!$N$1</f>
        <v>75.962585707135716</v>
      </c>
      <c r="N55" s="35">
        <f t="shared" ref="N55:N63" si="33">SUM(K55:M55)</f>
        <v>3024.0328656473371</v>
      </c>
      <c r="O55" s="7"/>
      <c r="P55" s="35">
        <f>'Summary $2017-18'!P55*'Summary $2020'!$S$1</f>
        <v>2792.9566821525536</v>
      </c>
      <c r="Q55" s="35">
        <f>'Summary $2017-18'!Q55*'Summary $2020'!$S$1</f>
        <v>164.37308318524555</v>
      </c>
      <c r="R55" s="35">
        <f>'Summary $2017-18'!R55*'Summary $2020'!$S$1</f>
        <v>32.789270933203021</v>
      </c>
      <c r="S55" s="35">
        <f t="shared" ref="S55:S63" si="34">SUM(P55:R55)</f>
        <v>2990.1190362710022</v>
      </c>
      <c r="T55" s="7"/>
      <c r="U55" s="35">
        <f>'Summary $2017-18'!U55*'Summary $2020'!$X$1</f>
        <v>2258.3768877688835</v>
      </c>
      <c r="V55" s="35">
        <f>'Summary $2017-18'!V55*'Summary $2020'!$X$1</f>
        <v>113.7330708056988</v>
      </c>
      <c r="W55" s="35">
        <f>'Summary $2017-18'!W55*'Summary $2020'!$X$1</f>
        <v>53.551574874686246</v>
      </c>
      <c r="X55" s="35">
        <f t="shared" ref="X55:X63" si="35">SUM(U55:W55)</f>
        <v>2425.6615334492685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</row>
    <row r="56" spans="1:680" s="39" customFormat="1" x14ac:dyDescent="0.2">
      <c r="A56" s="51"/>
      <c r="B56" s="51" t="s">
        <v>89</v>
      </c>
      <c r="C56" s="32" t="s">
        <v>60</v>
      </c>
      <c r="D56" s="7"/>
      <c r="E56" s="33" t="s">
        <v>68</v>
      </c>
      <c r="F56" s="34">
        <v>112.62431380470311</v>
      </c>
      <c r="G56" s="34">
        <v>112.62431380470311</v>
      </c>
      <c r="H56" s="34">
        <v>131.39503277215363</v>
      </c>
      <c r="I56" s="34">
        <v>150.16575173960413</v>
      </c>
      <c r="J56" s="34">
        <v>150.16575173960413</v>
      </c>
      <c r="K56" s="35">
        <f>'Summary $2017-18'!K56*'Summary $2020'!$N$1</f>
        <v>693.8577317557066</v>
      </c>
      <c r="L56" s="35">
        <f>'Summary $2017-18'!L56*'Summary $2020'!$N$1</f>
        <v>35.198085808955099</v>
      </c>
      <c r="M56" s="35">
        <f>'Summary $2017-18'!M56*'Summary $2020'!$N$1</f>
        <v>18.785496873624346</v>
      </c>
      <c r="N56" s="35">
        <f t="shared" si="33"/>
        <v>747.84131443828596</v>
      </c>
      <c r="O56" s="7"/>
      <c r="P56" s="35">
        <f>'Summary $2017-18'!P56*'Summary $2020'!$S$1</f>
        <v>690.69632809795758</v>
      </c>
      <c r="Q56" s="35">
        <f>'Summary $2017-18'!Q56*'Summary $2020'!$S$1</f>
        <v>40.650974326628614</v>
      </c>
      <c r="R56" s="35">
        <f>'Summary $2017-18'!R56*'Summary $2020'!$S$1</f>
        <v>8.3320294837915991</v>
      </c>
      <c r="S56" s="35">
        <f t="shared" si="34"/>
        <v>739.67933190837778</v>
      </c>
      <c r="T56" s="7"/>
      <c r="U56" s="35">
        <f>'Summary $2017-18'!U56*'Summary $2020'!$X$1</f>
        <v>689.00344494085482</v>
      </c>
      <c r="V56" s="35">
        <f>'Summary $2017-18'!V56*'Summary $2020'!$X$1</f>
        <v>34.672365156878399</v>
      </c>
      <c r="W56" s="35">
        <f>'Summary $2017-18'!W56*'Summary $2020'!$X$1</f>
        <v>17.054711765292637</v>
      </c>
      <c r="X56" s="35">
        <f t="shared" si="35"/>
        <v>740.73052186302584</v>
      </c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</row>
    <row r="57" spans="1:680" x14ac:dyDescent="0.2">
      <c r="A57" s="51"/>
      <c r="B57" s="51" t="s">
        <v>90</v>
      </c>
      <c r="C57" s="32" t="s">
        <v>60</v>
      </c>
      <c r="E57" s="33" t="s">
        <v>70</v>
      </c>
      <c r="F57" s="34">
        <v>6392.0740448510469</v>
      </c>
      <c r="G57" s="34">
        <v>6392.0740448510469</v>
      </c>
      <c r="H57" s="34">
        <v>6392.0740448510469</v>
      </c>
      <c r="I57" s="34">
        <v>6392.0740448510469</v>
      </c>
      <c r="J57" s="34">
        <v>6392.0740448510469</v>
      </c>
      <c r="K57" s="35">
        <f>'Summary $2017-18'!K57*'Summary $2020'!$N$1</f>
        <v>28774.16800441371</v>
      </c>
      <c r="L57" s="35">
        <f>'Summary $2017-18'!L57*'Summary $2020'!$N$1</f>
        <v>1459.6589302794346</v>
      </c>
      <c r="M57" s="35">
        <f>'Summary $2017-18'!M57*'Summary $2020'!$N$1</f>
        <v>779.031519502283</v>
      </c>
      <c r="N57" s="35">
        <f t="shared" si="33"/>
        <v>31012.858454195426</v>
      </c>
      <c r="P57" s="35">
        <f>'Summary $2017-18'!P57*'Summary $2020'!$S$1</f>
        <v>28643.065105628306</v>
      </c>
      <c r="Q57" s="35">
        <f>'Summary $2017-18'!Q57*'Summary $2020'!$S$1</f>
        <v>1685.7110459188923</v>
      </c>
      <c r="R57" s="35">
        <f>'Summary $2017-18'!R57*'Summary $2020'!$S$1</f>
        <v>336.46739858174629</v>
      </c>
      <c r="S57" s="35">
        <f t="shared" si="34"/>
        <v>30665.243550128944</v>
      </c>
      <c r="U57" s="35">
        <f>'Summary $2017-18'!U57*'Summary $2020'!$X$1</f>
        <v>33518.474361633278</v>
      </c>
      <c r="V57" s="35">
        <f>'Summary $2017-18'!V57*'Summary $2020'!$X$1</f>
        <v>1688.0083384296324</v>
      </c>
      <c r="W57" s="35">
        <f>'Summary $2017-18'!W57*'Summary $2020'!$X$1</f>
        <v>794.80404673976102</v>
      </c>
      <c r="X57" s="35">
        <f t="shared" si="35"/>
        <v>36001.286746802667</v>
      </c>
    </row>
    <row r="58" spans="1:680" x14ac:dyDescent="0.2">
      <c r="A58" s="51"/>
      <c r="B58" s="51" t="s">
        <v>91</v>
      </c>
      <c r="C58" s="32" t="s">
        <v>60</v>
      </c>
      <c r="E58" s="33" t="s">
        <v>72</v>
      </c>
      <c r="F58" s="34">
        <v>1968.0306729709469</v>
      </c>
      <c r="G58" s="34">
        <v>1968.0306729709469</v>
      </c>
      <c r="H58" s="34">
        <v>1968.0306729709469</v>
      </c>
      <c r="I58" s="34">
        <v>1968.0306729709469</v>
      </c>
      <c r="J58" s="34">
        <v>1968.0306729709469</v>
      </c>
      <c r="K58" s="35">
        <f>'Summary $2017-18'!K58*'Summary $2020'!$N$1</f>
        <v>11007.006620899256</v>
      </c>
      <c r="L58" s="35">
        <f>'Summary $2017-18'!L58*'Summary $2020'!$N$1</f>
        <v>558.36455488047409</v>
      </c>
      <c r="M58" s="35">
        <f>'Summary $2017-18'!M58*'Summary $2020'!$N$1</f>
        <v>298.00358056349484</v>
      </c>
      <c r="N58" s="35">
        <f t="shared" si="33"/>
        <v>11863.374756343224</v>
      </c>
      <c r="P58" s="35">
        <f>'Summary $2017-18'!P58*'Summary $2020'!$S$1</f>
        <v>8055.0484485590341</v>
      </c>
      <c r="Q58" s="35">
        <f>'Summary $2017-18'!Q58*'Summary $2020'!$S$1</f>
        <v>474.06891592147389</v>
      </c>
      <c r="R58" s="35">
        <f>'Summary $2017-18'!R58*'Summary $2020'!$S$1</f>
        <v>94.433131789377768</v>
      </c>
      <c r="S58" s="35">
        <f t="shared" si="34"/>
        <v>8623.5504962698851</v>
      </c>
      <c r="U58" s="35">
        <f>'Summary $2017-18'!U58*'Summary $2020'!$X$1</f>
        <v>10319.871952675689</v>
      </c>
      <c r="V58" s="35">
        <f>'Summary $2017-18'!V58*'Summary $2020'!$X$1</f>
        <v>519.71428411975671</v>
      </c>
      <c r="W58" s="35">
        <f>'Summary $2017-18'!W58*'Summary $2020'!$X$1</f>
        <v>244.70910881348118</v>
      </c>
      <c r="X58" s="35">
        <f t="shared" si="35"/>
        <v>11084.295345608927</v>
      </c>
    </row>
    <row r="59" spans="1:680" s="39" customFormat="1" x14ac:dyDescent="0.2">
      <c r="A59" s="51"/>
      <c r="B59" s="51" t="s">
        <v>92</v>
      </c>
      <c r="C59" s="32" t="s">
        <v>60</v>
      </c>
      <c r="D59" s="7"/>
      <c r="E59" s="33" t="s">
        <v>74</v>
      </c>
      <c r="F59" s="34">
        <v>680.06547422518906</v>
      </c>
      <c r="G59" s="34">
        <v>680.06547422518906</v>
      </c>
      <c r="H59" s="34">
        <v>680.06547422518906</v>
      </c>
      <c r="I59" s="34">
        <v>680.06547422518906</v>
      </c>
      <c r="J59" s="34">
        <v>680.06547422518906</v>
      </c>
      <c r="K59" s="35">
        <f>'Summary $2017-18'!K59*'Summary $2020'!$N$1</f>
        <v>5011.7454100862587</v>
      </c>
      <c r="L59" s="35">
        <f>'Summary $2017-18'!L59*'Summary $2020'!$N$1</f>
        <v>254.23633249785797</v>
      </c>
      <c r="M59" s="35">
        <f>'Summary $2017-18'!M59*'Summary $2020'!$N$1</f>
        <v>135.6879421006787</v>
      </c>
      <c r="N59" s="35">
        <f t="shared" si="33"/>
        <v>5401.6696846847954</v>
      </c>
      <c r="O59" s="7"/>
      <c r="P59" s="35">
        <f>'Summary $2017-18'!P59*'Summary $2020'!$S$1</f>
        <v>4988.9105412853269</v>
      </c>
      <c r="Q59" s="35">
        <f>'Summary $2017-18'!Q59*'Summary $2020'!$S$1</f>
        <v>293.63280835772116</v>
      </c>
      <c r="R59" s="35">
        <f>'Summary $2017-18'!R59*'Summary $2020'!$S$1</f>
        <v>58.178906419487497</v>
      </c>
      <c r="S59" s="35">
        <f t="shared" si="34"/>
        <v>5340.7222560625351</v>
      </c>
      <c r="T59" s="7"/>
      <c r="U59" s="35">
        <f>'Summary $2017-18'!U59*'Summary $2020'!$X$1</f>
        <v>3566.0971700430537</v>
      </c>
      <c r="V59" s="35">
        <f>'Summary $2017-18'!V59*'Summary $2020'!$X$1</f>
        <v>179.59056530249751</v>
      </c>
      <c r="W59" s="35">
        <f>'Summary $2017-18'!W59*'Summary $2020'!$X$1</f>
        <v>84.560783740853935</v>
      </c>
      <c r="X59" s="35">
        <f t="shared" si="35"/>
        <v>3830.2485190864049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</row>
    <row r="60" spans="1:680" x14ac:dyDescent="0.2">
      <c r="A60" s="51"/>
      <c r="B60" s="51" t="s">
        <v>93</v>
      </c>
      <c r="C60" s="32" t="s">
        <v>60</v>
      </c>
      <c r="E60" s="33" t="s">
        <v>77</v>
      </c>
      <c r="F60" s="34">
        <v>4505.7890538100846</v>
      </c>
      <c r="G60" s="34">
        <v>4505.7890538100846</v>
      </c>
      <c r="H60" s="34">
        <v>4505.7890538100846</v>
      </c>
      <c r="I60" s="34">
        <v>4505.7890538100846</v>
      </c>
      <c r="J60" s="34">
        <v>4505.7890538100846</v>
      </c>
      <c r="K60" s="35">
        <f>'Summary $2017-18'!K60*'Summary $2020'!$N$1</f>
        <v>19628.464278333653</v>
      </c>
      <c r="L60" s="35">
        <f>'Summary $2017-18'!L60*'Summary $2020'!$N$1</f>
        <v>995.71473855111299</v>
      </c>
      <c r="M60" s="35">
        <f>'Summary $2017-18'!M60*'Summary $2020'!$N$1</f>
        <v>531.42083378052871</v>
      </c>
      <c r="N60" s="35">
        <f t="shared" si="33"/>
        <v>21155.599850665294</v>
      </c>
      <c r="P60" s="35">
        <f>'Summary $2017-18'!P60*'Summary $2020'!$S$1</f>
        <v>19539.031681526663</v>
      </c>
      <c r="Q60" s="35">
        <f>'Summary $2017-18'!Q60*'Summary $2020'!$S$1</f>
        <v>1149.8848135174301</v>
      </c>
      <c r="R60" s="35">
        <f>'Summary $2017-18'!R60*'Summary $2020'!$S$1</f>
        <v>230.10688447598156</v>
      </c>
      <c r="S60" s="35">
        <f t="shared" si="34"/>
        <v>20919.023379520077</v>
      </c>
      <c r="U60" s="35">
        <f>'Summary $2017-18'!U60*'Summary $2020'!$X$1</f>
        <v>23627.256790105053</v>
      </c>
      <c r="V60" s="35">
        <f>'Summary $2017-18'!V60*'Summary $2020'!$X$1</f>
        <v>1189.8813187502153</v>
      </c>
      <c r="W60" s="35">
        <f>'Summary $2017-18'!W60*'Summary $2020'!$X$1</f>
        <v>560.25936943091619</v>
      </c>
      <c r="X60" s="35">
        <f t="shared" si="35"/>
        <v>25377.397478286184</v>
      </c>
    </row>
    <row r="61" spans="1:680" x14ac:dyDescent="0.2">
      <c r="A61" s="51"/>
      <c r="B61" s="51" t="s">
        <v>94</v>
      </c>
      <c r="C61" s="32" t="s">
        <v>60</v>
      </c>
      <c r="E61" s="33" t="s">
        <v>95</v>
      </c>
      <c r="F61" s="34">
        <v>406.70803147609598</v>
      </c>
      <c r="G61" s="34">
        <v>406.70803147609598</v>
      </c>
      <c r="H61" s="34">
        <v>406.70803147609598</v>
      </c>
      <c r="I61" s="34">
        <v>406.70803147609598</v>
      </c>
      <c r="J61" s="34">
        <v>406.70803147609598</v>
      </c>
      <c r="K61" s="35">
        <f>'Summary $2017-18'!K61*'Summary $2020'!$N$1</f>
        <v>1791.2543094087002</v>
      </c>
      <c r="L61" s="35">
        <f>'Summary $2017-18'!L61*'Summary $2020'!$N$1</f>
        <v>90.866931364579145</v>
      </c>
      <c r="M61" s="35">
        <f>'Summary $2017-18'!M61*'Summary $2020'!$N$1</f>
        <v>48.496400182956563</v>
      </c>
      <c r="N61" s="35">
        <f t="shared" si="33"/>
        <v>1930.6176409562358</v>
      </c>
      <c r="P61" s="35">
        <f>'Summary $2017-18'!P61*'Summary $2020'!$S$1</f>
        <v>1783.0928698706637</v>
      </c>
      <c r="Q61" s="35">
        <f>'Summary $2017-18'!Q61*'Summary $2020'!$S$1</f>
        <v>104.94795950320122</v>
      </c>
      <c r="R61" s="35">
        <f>'Summary $2017-18'!R61*'Summary $2020'!$S$1</f>
        <v>20.788732217097152</v>
      </c>
      <c r="S61" s="35">
        <f t="shared" si="34"/>
        <v>1908.8295615909619</v>
      </c>
      <c r="U61" s="35">
        <f>'Summary $2017-18'!U61*'Summary $2020'!$X$1</f>
        <v>2132.6775362815015</v>
      </c>
      <c r="V61" s="35">
        <f>'Summary $2017-18'!V61*'Summary $2020'!$X$1</f>
        <v>107.40278407615808</v>
      </c>
      <c r="W61" s="35">
        <f>'Summary $2017-18'!W61*'Summary $2020'!$X$1</f>
        <v>50.570939415063648</v>
      </c>
      <c r="X61" s="35">
        <f t="shared" si="35"/>
        <v>2290.6512597727233</v>
      </c>
    </row>
    <row r="62" spans="1:680" x14ac:dyDescent="0.2">
      <c r="A62" s="51"/>
      <c r="B62" s="51" t="s">
        <v>96</v>
      </c>
      <c r="C62" s="32" t="s">
        <v>60</v>
      </c>
      <c r="E62" s="33" t="s">
        <v>79</v>
      </c>
      <c r="F62" s="34">
        <v>3323.0258072521174</v>
      </c>
      <c r="G62" s="34">
        <v>3323.0258072521174</v>
      </c>
      <c r="H62" s="34">
        <v>3323.0258072521174</v>
      </c>
      <c r="I62" s="34">
        <v>3323.0258072521174</v>
      </c>
      <c r="J62" s="34">
        <v>3323.0258072521174</v>
      </c>
      <c r="K62" s="35">
        <f>'Summary $2017-18'!K62*'Summary $2020'!$N$1</f>
        <v>15066.625032409629</v>
      </c>
      <c r="L62" s="35">
        <f>'Summary $2017-18'!L62*'Summary $2020'!$N$1</f>
        <v>764.30129185159637</v>
      </c>
      <c r="M62" s="35">
        <f>'Summary $2017-18'!M62*'Summary $2020'!$N$1</f>
        <v>407.9136463987</v>
      </c>
      <c r="N62" s="35">
        <f t="shared" si="33"/>
        <v>16238.839970659925</v>
      </c>
      <c r="P62" s="35">
        <f>'Summary $2017-18'!P62*'Summary $2020'!$S$1</f>
        <v>10188.726837346794</v>
      </c>
      <c r="Q62" s="35">
        <f>'Summary $2017-18'!Q62*'Summary $2020'!$S$1</f>
        <v>599.59371305920149</v>
      </c>
      <c r="R62" s="35">
        <f>'Summary $2017-18'!R62*'Summary $2020'!$S$1</f>
        <v>120.33936730241828</v>
      </c>
      <c r="S62" s="35">
        <f t="shared" si="34"/>
        <v>10908.659917708414</v>
      </c>
      <c r="U62" s="35">
        <f>'Summary $2017-18'!U62*'Summary $2020'!$X$1</f>
        <v>17425.135338215772</v>
      </c>
      <c r="V62" s="35">
        <f>'Summary $2017-18'!V62*'Summary $2020'!$X$1</f>
        <v>877.53915741586934</v>
      </c>
      <c r="W62" s="35">
        <f>'Summary $2017-18'!W62*'Summary $2020'!$X$1</f>
        <v>413.19207826638848</v>
      </c>
      <c r="X62" s="35">
        <f t="shared" si="35"/>
        <v>18715.866573898027</v>
      </c>
    </row>
    <row r="63" spans="1:680" x14ac:dyDescent="0.2">
      <c r="A63" s="50"/>
      <c r="B63" s="51" t="s">
        <v>97</v>
      </c>
      <c r="C63" s="32" t="s">
        <v>60</v>
      </c>
      <c r="E63" s="33" t="s">
        <v>81</v>
      </c>
      <c r="F63" s="34">
        <v>4354.5857393797187</v>
      </c>
      <c r="G63" s="34">
        <v>4354.5857393797187</v>
      </c>
      <c r="H63" s="34">
        <v>4354.5857393797187</v>
      </c>
      <c r="I63" s="34">
        <v>4354.5857393797187</v>
      </c>
      <c r="J63" s="34">
        <v>4354.5857393797187</v>
      </c>
      <c r="K63" s="35">
        <f>'Summary $2017-18'!K63*'Summary $2020'!$N$1</f>
        <v>23332.342932134357</v>
      </c>
      <c r="L63" s="35">
        <f>'Summary $2017-18'!L63*'Summary $2020'!$N$1</f>
        <v>1183.6054727979613</v>
      </c>
      <c r="M63" s="35">
        <f>'Summary $2017-18'!M63*'Summary $2020'!$N$1</f>
        <v>631.69960518687583</v>
      </c>
      <c r="N63" s="35">
        <f t="shared" si="33"/>
        <v>25147.648010119196</v>
      </c>
      <c r="P63" s="35">
        <f>'Summary $2017-18'!P63*'Summary $2020'!$S$1</f>
        <v>23226.034461516239</v>
      </c>
      <c r="Q63" s="35">
        <f>'Summary $2017-18'!Q63*'Summary $2020'!$S$1</f>
        <v>1366.93611661824</v>
      </c>
      <c r="R63" s="35">
        <f>'Summary $2017-18'!R63*'Summary $2020'!$S$1</f>
        <v>272.29936444885442</v>
      </c>
      <c r="S63" s="35">
        <f t="shared" si="34"/>
        <v>24865.269942583334</v>
      </c>
      <c r="U63" s="35">
        <f>'Summary $2017-18'!U63*'Summary $2020'!$X$1</f>
        <v>22834.383556383575</v>
      </c>
      <c r="V63" s="35">
        <f>'Summary $2017-18'!V63*'Summary $2020'!$X$1</f>
        <v>1149.9517976330044</v>
      </c>
      <c r="W63" s="35">
        <f>'Summary $2017-18'!W63*'Summary $2020'!$X$1</f>
        <v>541.4584285553135</v>
      </c>
      <c r="X63" s="35">
        <f t="shared" si="35"/>
        <v>24525.793782571891</v>
      </c>
    </row>
    <row r="64" spans="1:680" x14ac:dyDescent="0.2">
      <c r="A64" s="61"/>
      <c r="B64" s="51"/>
      <c r="C64" s="32"/>
      <c r="E64" s="33"/>
      <c r="F64" s="54"/>
      <c r="G64" s="54"/>
      <c r="H64" s="54"/>
      <c r="I64" s="54"/>
      <c r="J64" s="54"/>
      <c r="K64" s="35"/>
      <c r="L64" s="35"/>
      <c r="M64" s="35"/>
      <c r="N64" s="35"/>
      <c r="P64" s="35"/>
      <c r="Q64" s="35"/>
      <c r="R64" s="35"/>
      <c r="S64" s="35"/>
      <c r="U64" s="35"/>
      <c r="V64" s="35"/>
      <c r="W64" s="35"/>
      <c r="X64" s="35"/>
    </row>
    <row r="65" spans="1:680" x14ac:dyDescent="0.2">
      <c r="A65" s="41"/>
      <c r="B65" s="42" t="s">
        <v>98</v>
      </c>
      <c r="C65" s="43"/>
      <c r="E65" s="44" t="s">
        <v>99</v>
      </c>
      <c r="F65" s="45">
        <f t="shared" ref="F65:L65" si="36">SUM(F38:F64)</f>
        <v>81596.794042837428</v>
      </c>
      <c r="G65" s="45">
        <f t="shared" si="36"/>
        <v>82234.442987560993</v>
      </c>
      <c r="H65" s="45">
        <f t="shared" si="36"/>
        <v>82253.213706528419</v>
      </c>
      <c r="I65" s="45">
        <f t="shared" si="36"/>
        <v>82280.3269672592</v>
      </c>
      <c r="J65" s="45">
        <f t="shared" si="36"/>
        <v>82288.669509022497</v>
      </c>
      <c r="K65" s="46">
        <f t="shared" si="36"/>
        <v>403354.32596675813</v>
      </c>
      <c r="L65" s="46">
        <f t="shared" si="36"/>
        <v>20461.39940080656</v>
      </c>
      <c r="M65" s="46">
        <f t="shared" ref="M65" si="37">SUM(M38:M64)</f>
        <v>10920.410745064917</v>
      </c>
      <c r="N65" s="46">
        <f t="shared" ref="N65" si="38">SUM(N38:N64)</f>
        <v>434736.13611262967</v>
      </c>
      <c r="P65" s="46">
        <f t="shared" ref="P65:Q65" si="39">SUM(P38:P64)</f>
        <v>337190.32408620126</v>
      </c>
      <c r="Q65" s="46">
        <f t="shared" si="39"/>
        <v>19844.212225173254</v>
      </c>
      <c r="R65" s="46">
        <f t="shared" ref="R65:S65" si="40">SUM(R38:R64)</f>
        <v>3965.3781116351179</v>
      </c>
      <c r="S65" s="46">
        <f t="shared" si="40"/>
        <v>360999.91442300967</v>
      </c>
      <c r="U65" s="46">
        <f t="shared" ref="U65:V65" si="41">SUM(U38:U64)</f>
        <v>430673.26646567357</v>
      </c>
      <c r="V65" s="46">
        <f t="shared" si="41"/>
        <v>21688.530367111598</v>
      </c>
      <c r="W65" s="46">
        <f t="shared" ref="W65:X65" si="42">SUM(W38:W64)</f>
        <v>10220.951804647377</v>
      </c>
      <c r="X65" s="46">
        <f t="shared" si="42"/>
        <v>462582.74863743252</v>
      </c>
    </row>
    <row r="66" spans="1:680" x14ac:dyDescent="0.2">
      <c r="A66" s="48"/>
      <c r="B66" s="14" t="s">
        <v>100</v>
      </c>
      <c r="C66" s="32"/>
      <c r="E66" s="33"/>
      <c r="F66" s="49"/>
      <c r="G66" s="49"/>
      <c r="H66" s="49"/>
      <c r="I66" s="49"/>
      <c r="J66" s="49"/>
      <c r="K66" s="40"/>
      <c r="L66" s="40"/>
      <c r="M66" s="40"/>
      <c r="N66" s="40"/>
      <c r="P66" s="40"/>
      <c r="Q66" s="40"/>
      <c r="R66" s="40"/>
      <c r="S66" s="40"/>
      <c r="U66" s="40"/>
      <c r="V66" s="40"/>
      <c r="W66" s="40"/>
      <c r="X66" s="40"/>
    </row>
    <row r="67" spans="1:680" s="39" customFormat="1" x14ac:dyDescent="0.2">
      <c r="A67" s="51"/>
      <c r="B67" s="51" t="s">
        <v>101</v>
      </c>
      <c r="C67" s="32" t="s">
        <v>60</v>
      </c>
      <c r="D67" s="7"/>
      <c r="E67" s="33" t="s">
        <v>102</v>
      </c>
      <c r="F67" s="34">
        <v>542.47079753855587</v>
      </c>
      <c r="G67" s="34">
        <v>542.47079753855587</v>
      </c>
      <c r="H67" s="34">
        <v>542.47079753855587</v>
      </c>
      <c r="I67" s="34">
        <v>542.47079753855587</v>
      </c>
      <c r="J67" s="34">
        <v>305.65933113126647</v>
      </c>
      <c r="K67" s="35">
        <f>'Summary $2017-18'!K67*'Summary $2020'!$N$1</f>
        <v>2597.8474021525244</v>
      </c>
      <c r="L67" s="35">
        <f>'Summary $2017-18'!L67*'Summary $2020'!$N$1</f>
        <v>131.78386806782706</v>
      </c>
      <c r="M67" s="35">
        <f>'Summary $2017-18'!M67*'Summary $2020'!$N$1</f>
        <v>70.334093024809775</v>
      </c>
      <c r="N67" s="35">
        <f t="shared" ref="N67:N81" si="43">SUM(K67:M67)</f>
        <v>2799.9653632451609</v>
      </c>
      <c r="O67" s="7"/>
      <c r="P67" s="35">
        <f>'Summary $2017-18'!P67*'Summary $2020'!$S$1</f>
        <v>2586.0109061338703</v>
      </c>
      <c r="Q67" s="35">
        <f>'Summary $2017-18'!Q67*'Summary $2020'!$S$1</f>
        <v>152.09777599688857</v>
      </c>
      <c r="R67" s="35">
        <f>'Summary $2017-18'!R67*'Summary $2020'!$S$1</f>
        <v>29.277890556096871</v>
      </c>
      <c r="S67" s="35">
        <f t="shared" ref="S67:S81" si="44">SUM(P67:R67)</f>
        <v>2767.3865726868557</v>
      </c>
      <c r="T67" s="7"/>
      <c r="U67" s="35">
        <f>'Summary $2017-18'!U67*'Summary $2020'!$X$1</f>
        <v>2596.2280145262075</v>
      </c>
      <c r="V67" s="35">
        <f>'Summary $2017-18'!V67*'Summary $2020'!$X$1</f>
        <v>130.73828400425546</v>
      </c>
      <c r="W67" s="35">
        <f>'Summary $2017-18'!W67*'Summary $2020'!$X$1</f>
        <v>58.589239708588011</v>
      </c>
      <c r="X67" s="35">
        <f t="shared" ref="X67:X81" si="45">SUM(U67:W67)</f>
        <v>2785.5555382390512</v>
      </c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</row>
    <row r="68" spans="1:680" x14ac:dyDescent="0.2">
      <c r="A68" s="51"/>
      <c r="B68" s="51" t="s">
        <v>103</v>
      </c>
      <c r="C68" s="32" t="s">
        <v>60</v>
      </c>
      <c r="E68" s="33" t="s">
        <v>104</v>
      </c>
      <c r="F68" s="34">
        <v>9289.22054773944</v>
      </c>
      <c r="G68" s="34">
        <v>9289.22054773944</v>
      </c>
      <c r="H68" s="34">
        <v>10180.884356725581</v>
      </c>
      <c r="I68" s="34">
        <v>10113.715708214384</v>
      </c>
      <c r="J68" s="34">
        <v>9222.0518992282432</v>
      </c>
      <c r="K68" s="35">
        <f>'Summary $2017-18'!K68*'Summary $2020'!$N$1</f>
        <v>48698.573660591428</v>
      </c>
      <c r="L68" s="35">
        <f>'Summary $2017-18'!L68*'Summary $2020'!$N$1</f>
        <v>2470.3862132399213</v>
      </c>
      <c r="M68" s="35">
        <f>'Summary $2017-18'!M68*'Summary $2020'!$N$1</f>
        <v>1318.4646670091406</v>
      </c>
      <c r="N68" s="35">
        <f t="shared" si="43"/>
        <v>52487.424540840489</v>
      </c>
      <c r="P68" s="35">
        <f>'Summary $2017-18'!P68*'Summary $2020'!$S$1</f>
        <v>36055.566724384349</v>
      </c>
      <c r="Q68" s="35">
        <f>'Summary $2017-18'!Q68*'Summary $2020'!$S$1</f>
        <v>2121.7148556916381</v>
      </c>
      <c r="R68" s="35">
        <f>'Summary $2017-18'!R68*'Summary $2020'!$S$1</f>
        <v>422.26497000029383</v>
      </c>
      <c r="S68" s="35">
        <f t="shared" si="44"/>
        <v>38599.54655007628</v>
      </c>
      <c r="U68" s="35">
        <f>'Summary $2017-18'!U68*'Summary $2020'!$X$1</f>
        <v>50439.783154223871</v>
      </c>
      <c r="V68" s="35">
        <f>'Summary $2017-18'!V68*'Summary $2020'!$X$1</f>
        <v>2539.2632953500893</v>
      </c>
      <c r="W68" s="35">
        <f>'Summary $2017-18'!W68*'Summary $2020'!$X$1</f>
        <v>1200.3600548277129</v>
      </c>
      <c r="X68" s="35">
        <f t="shared" si="45"/>
        <v>54179.406504401668</v>
      </c>
    </row>
    <row r="69" spans="1:680" s="39" customFormat="1" x14ac:dyDescent="0.2">
      <c r="A69" s="51"/>
      <c r="B69" s="51" t="s">
        <v>105</v>
      </c>
      <c r="C69" s="32" t="s">
        <v>60</v>
      </c>
      <c r="D69" s="7"/>
      <c r="E69" s="33" t="s">
        <v>106</v>
      </c>
      <c r="F69" s="34">
        <v>623.2181989703688</v>
      </c>
      <c r="G69" s="34">
        <v>232.80042949903552</v>
      </c>
      <c r="H69" s="34">
        <v>232.80042949903552</v>
      </c>
      <c r="I69" s="34">
        <v>232.80042949903552</v>
      </c>
      <c r="J69" s="34">
        <v>232.80042949903552</v>
      </c>
      <c r="K69" s="35">
        <f>'Summary $2017-18'!K69*'Summary $2020'!$N$1</f>
        <v>5410.9526289545947</v>
      </c>
      <c r="L69" s="35">
        <f>'Summary $2017-18'!L69*'Summary $2020'!$N$1</f>
        <v>274.48735702665664</v>
      </c>
      <c r="M69" s="35">
        <f>'Summary $2017-18'!M69*'Summary $2020'!$N$1</f>
        <v>146.49607411212648</v>
      </c>
      <c r="N69" s="35">
        <f t="shared" si="43"/>
        <v>5831.9360600933778</v>
      </c>
      <c r="O69" s="7"/>
      <c r="P69" s="35">
        <f>'Summary $2017-18'!P69*'Summary $2020'!$S$1</f>
        <v>4006.1740804871433</v>
      </c>
      <c r="Q69" s="35">
        <f>'Summary $2017-18'!Q69*'Summary $2020'!$S$1</f>
        <v>235.74609507684832</v>
      </c>
      <c r="R69" s="35">
        <f>'Summary $2017-18'!R69*'Summary $2020'!$S$1</f>
        <v>46.918330000032576</v>
      </c>
      <c r="S69" s="35">
        <f t="shared" si="44"/>
        <v>4288.8385055640238</v>
      </c>
      <c r="T69" s="7"/>
      <c r="U69" s="35">
        <f>'Summary $2017-18'!U69*'Summary $2020'!$X$1</f>
        <v>1630.1996431353366</v>
      </c>
      <c r="V69" s="35">
        <f>'Summary $2017-18'!V69*'Summary $2020'!$X$1</f>
        <v>82.328628267331766</v>
      </c>
      <c r="W69" s="35">
        <f>'Summary $2017-18'!W69*'Summary $2020'!$X$1</f>
        <v>33.962997260640613</v>
      </c>
      <c r="X69" s="35">
        <f t="shared" si="45"/>
        <v>1746.491268663309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</row>
    <row r="70" spans="1:680" x14ac:dyDescent="0.2">
      <c r="A70" s="51"/>
      <c r="B70" s="51" t="s">
        <v>107</v>
      </c>
      <c r="C70" s="32" t="s">
        <v>60</v>
      </c>
      <c r="E70" s="33" t="s">
        <v>108</v>
      </c>
      <c r="F70" s="34">
        <v>250.27625289934025</v>
      </c>
      <c r="G70" s="34">
        <v>250.27625289934025</v>
      </c>
      <c r="H70" s="34">
        <v>250.27625289934025</v>
      </c>
      <c r="I70" s="34">
        <v>250.27625289934025</v>
      </c>
      <c r="J70" s="34">
        <v>250.27625289934025</v>
      </c>
      <c r="K70" s="35">
        <f>'Summary $2017-18'!K70*'Summary $2020'!$N$1</f>
        <v>1321.6337747727746</v>
      </c>
      <c r="L70" s="35">
        <f>'Summary $2017-18'!L70*'Summary $2020'!$N$1</f>
        <v>67.043972969438286</v>
      </c>
      <c r="M70" s="35">
        <f>'Summary $2017-18'!M70*'Summary $2020'!$N$1</f>
        <v>35.78189880690352</v>
      </c>
      <c r="N70" s="35">
        <f t="shared" si="43"/>
        <v>1424.4596465491163</v>
      </c>
      <c r="P70" s="35">
        <f>'Summary $2017-18'!P70*'Summary $2020'!$S$1</f>
        <v>1315.6120535199193</v>
      </c>
      <c r="Q70" s="35">
        <f>'Summary $2017-18'!Q70*'Summary $2020'!$S$1</f>
        <v>77.428727120208791</v>
      </c>
      <c r="R70" s="35">
        <f>'Summary $2017-18'!R70*'Summary $2020'!$S$1</f>
        <v>15.420506177438767</v>
      </c>
      <c r="S70" s="35">
        <f t="shared" si="44"/>
        <v>1408.4612868175668</v>
      </c>
      <c r="U70" s="35">
        <f>'Summary $2017-18'!U70*'Summary $2020'!$X$1</f>
        <v>1312.3875141730568</v>
      </c>
      <c r="V70" s="35">
        <f>'Summary $2017-18'!V70*'Summary $2020'!$X$1</f>
        <v>66.092538797374729</v>
      </c>
      <c r="W70" s="35">
        <f>'Summary $2017-18'!W70*'Summary $2020'!$X$1</f>
        <v>31.119880215951859</v>
      </c>
      <c r="X70" s="35">
        <f t="shared" si="45"/>
        <v>1409.5999331863834</v>
      </c>
    </row>
    <row r="71" spans="1:680" x14ac:dyDescent="0.2">
      <c r="A71" s="51"/>
      <c r="B71" s="51" t="s">
        <v>109</v>
      </c>
      <c r="C71" s="32" t="s">
        <v>60</v>
      </c>
      <c r="E71" s="33" t="s">
        <v>45</v>
      </c>
      <c r="F71" s="34">
        <v>1334.8066821298146</v>
      </c>
      <c r="G71" s="34">
        <v>1334.8066821298146</v>
      </c>
      <c r="H71" s="34">
        <v>1334.8066821298146</v>
      </c>
      <c r="I71" s="34">
        <v>1334.8066821298146</v>
      </c>
      <c r="J71" s="34">
        <v>1334.8066821298146</v>
      </c>
      <c r="K71" s="35">
        <f>'Summary $2017-18'!K71*'Summary $2020'!$N$1</f>
        <v>7048.7134654547972</v>
      </c>
      <c r="L71" s="35">
        <f>'Summary $2017-18'!L71*'Summary $2020'!$N$1</f>
        <v>357.56785583700542</v>
      </c>
      <c r="M71" s="35">
        <f>'Summary $2017-18'!M71*'Summary $2020'!$N$1</f>
        <v>190.83679363681875</v>
      </c>
      <c r="N71" s="35">
        <f t="shared" si="43"/>
        <v>7597.1181149286213</v>
      </c>
      <c r="P71" s="35">
        <f>'Summary $2017-18'!P71*'Summary $2020'!$S$1</f>
        <v>7016.597618772902</v>
      </c>
      <c r="Q71" s="35">
        <f>'Summary $2017-18'!Q71*'Summary $2020'!$S$1</f>
        <v>412.95321130778024</v>
      </c>
      <c r="R71" s="35">
        <f>'Summary $2017-18'!R71*'Summary $2020'!$S$1</f>
        <v>82.242699613006735</v>
      </c>
      <c r="S71" s="35">
        <f t="shared" si="44"/>
        <v>7511.7935296936894</v>
      </c>
      <c r="U71" s="35">
        <f>'Summary $2017-18'!U71*'Summary $2020'!$X$1</f>
        <v>6999.400075589635</v>
      </c>
      <c r="V71" s="35">
        <f>'Summary $2017-18'!V71*'Summary $2020'!$X$1</f>
        <v>352.49354025266518</v>
      </c>
      <c r="W71" s="35">
        <f>'Summary $2017-18'!W71*'Summary $2020'!$X$1</f>
        <v>165.97269448507657</v>
      </c>
      <c r="X71" s="35">
        <f t="shared" si="45"/>
        <v>7517.8663103273766</v>
      </c>
    </row>
    <row r="72" spans="1:680" x14ac:dyDescent="0.2">
      <c r="A72" s="51"/>
      <c r="B72" s="51" t="s">
        <v>110</v>
      </c>
      <c r="C72" s="32" t="s">
        <v>60</v>
      </c>
      <c r="E72" s="33" t="s">
        <v>111</v>
      </c>
      <c r="F72" s="34">
        <v>1251.3812644967013</v>
      </c>
      <c r="G72" s="34">
        <v>1251.3812644967013</v>
      </c>
      <c r="H72" s="34">
        <v>1251.3812644967013</v>
      </c>
      <c r="I72" s="34">
        <v>1251.3812644967013</v>
      </c>
      <c r="J72" s="34">
        <v>1251.3812644967013</v>
      </c>
      <c r="K72" s="35">
        <f>'Summary $2017-18'!K72*'Summary $2020'!$N$1</f>
        <v>6608.1688738638732</v>
      </c>
      <c r="L72" s="35">
        <f>'Summary $2017-18'!L72*'Summary $2020'!$N$1</f>
        <v>335.21986484719139</v>
      </c>
      <c r="M72" s="35">
        <f>'Summary $2017-18'!M72*'Summary $2020'!$N$1</f>
        <v>178.90949403451759</v>
      </c>
      <c r="N72" s="35">
        <f t="shared" si="43"/>
        <v>7122.298232745582</v>
      </c>
      <c r="P72" s="35">
        <f>'Summary $2017-18'!P72*'Summary $2020'!$S$1</f>
        <v>6578.060267599597</v>
      </c>
      <c r="Q72" s="35">
        <f>'Summary $2017-18'!Q72*'Summary $2020'!$S$1</f>
        <v>387.14363560104402</v>
      </c>
      <c r="R72" s="35">
        <f>'Summary $2017-18'!R72*'Summary $2020'!$S$1</f>
        <v>77.102530887193836</v>
      </c>
      <c r="S72" s="35">
        <f t="shared" si="44"/>
        <v>7042.3064340878354</v>
      </c>
      <c r="U72" s="35">
        <f>'Summary $2017-18'!U72*'Summary $2020'!$X$1</f>
        <v>6561.9375708652842</v>
      </c>
      <c r="V72" s="35">
        <f>'Summary $2017-18'!V72*'Summary $2020'!$X$1</f>
        <v>330.4626939868736</v>
      </c>
      <c r="W72" s="35">
        <f>'Summary $2017-18'!W72*'Summary $2020'!$X$1</f>
        <v>155.5994010797593</v>
      </c>
      <c r="X72" s="35">
        <f t="shared" si="45"/>
        <v>7047.9996659319177</v>
      </c>
    </row>
    <row r="73" spans="1:680" x14ac:dyDescent="0.2">
      <c r="A73" s="51"/>
      <c r="B73" s="51" t="s">
        <v>112</v>
      </c>
      <c r="C73" s="32" t="s">
        <v>60</v>
      </c>
      <c r="E73" s="33" t="s">
        <v>113</v>
      </c>
      <c r="F73" s="34">
        <v>4518.9588365303998</v>
      </c>
      <c r="G73" s="34">
        <v>4462.2852893490772</v>
      </c>
      <c r="H73" s="34">
        <v>5100.3874502054505</v>
      </c>
      <c r="I73" s="34">
        <v>4292.2646478051092</v>
      </c>
      <c r="J73" s="34">
        <v>3540.8153925860911</v>
      </c>
      <c r="K73" s="35">
        <f>'Summary $2017-18'!K73*'Summary $2020'!$N$1</f>
        <v>19893.370697224509</v>
      </c>
      <c r="L73" s="35">
        <f>'Summary $2017-18'!L73*'Summary $2020'!$N$1</f>
        <v>1009.1529383963029</v>
      </c>
      <c r="M73" s="35">
        <f>'Summary $2017-18'!M73*'Summary $2020'!$N$1</f>
        <v>538.59290735717559</v>
      </c>
      <c r="N73" s="35">
        <f t="shared" si="43"/>
        <v>21441.116542977987</v>
      </c>
      <c r="P73" s="35">
        <f>'Summary $2017-18'!P73*'Summary $2020'!$S$1</f>
        <v>12512.138516319608</v>
      </c>
      <c r="Q73" s="35">
        <f>'Summary $2017-18'!Q73*'Summary $2020'!$S$1</f>
        <v>736.07649519684924</v>
      </c>
      <c r="R73" s="35">
        <f>'Summary $2017-18'!R73*'Summary $2020'!$S$1</f>
        <v>143.6277566504786</v>
      </c>
      <c r="S73" s="35">
        <f t="shared" si="44"/>
        <v>13391.842768166935</v>
      </c>
      <c r="U73" s="35">
        <f>'Summary $2017-18'!U73*'Summary $2020'!$X$1</f>
        <v>22983.078553388659</v>
      </c>
      <c r="V73" s="35">
        <f>'Summary $2017-18'!V73*'Summary $2020'!$X$1</f>
        <v>1157.1094161880872</v>
      </c>
      <c r="W73" s="35">
        <f>'Summary $2017-18'!W73*'Summary $2020'!$X$1</f>
        <v>531.26717333554552</v>
      </c>
      <c r="X73" s="35">
        <f t="shared" si="45"/>
        <v>24671.455142912291</v>
      </c>
    </row>
    <row r="74" spans="1:680" s="39" customFormat="1" x14ac:dyDescent="0.2">
      <c r="A74" s="51"/>
      <c r="B74" s="51" t="s">
        <v>114</v>
      </c>
      <c r="C74" s="32" t="s">
        <v>60</v>
      </c>
      <c r="D74" s="7"/>
      <c r="E74" s="33" t="s">
        <v>113</v>
      </c>
      <c r="F74" s="34">
        <v>1313.9503277215363</v>
      </c>
      <c r="G74" s="34">
        <v>1042.8177204139176</v>
      </c>
      <c r="H74" s="34">
        <v>792.54146751457733</v>
      </c>
      <c r="I74" s="34">
        <v>792.54146751457733</v>
      </c>
      <c r="J74" s="34">
        <v>792.54146751457733</v>
      </c>
      <c r="K74" s="35">
        <f>'Summary $2017-18'!K74*'Summary $2020'!$N$1</f>
        <v>5000.1811145569973</v>
      </c>
      <c r="L74" s="35">
        <f>'Summary $2017-18'!L74*'Summary $2020'!$N$1</f>
        <v>253.6496977343742</v>
      </c>
      <c r="M74" s="35">
        <f>'Summary $2017-18'!M74*'Summary $2020'!$N$1</f>
        <v>135.37485048611828</v>
      </c>
      <c r="N74" s="35">
        <f t="shared" si="43"/>
        <v>5389.20566277749</v>
      </c>
      <c r="O74" s="7"/>
      <c r="P74" s="35">
        <f>'Summary $2017-18'!P74*'Summary $2020'!$S$1</f>
        <v>4977.3989358170284</v>
      </c>
      <c r="Q74" s="35">
        <f>'Summary $2017-18'!Q74*'Summary $2020'!$S$1</f>
        <v>293.02645464234138</v>
      </c>
      <c r="R74" s="35">
        <f>'Summary $2017-18'!R74*'Summary $2020'!$S$1</f>
        <v>55.70991940751346</v>
      </c>
      <c r="S74" s="35">
        <f t="shared" si="44"/>
        <v>5326.1353098668833</v>
      </c>
      <c r="T74" s="7"/>
      <c r="U74" s="35">
        <f>'Summary $2017-18'!U74*'Summary $2020'!$X$1</f>
        <v>4965.1994286213976</v>
      </c>
      <c r="V74" s="35">
        <f>'Summary $2017-18'!V74*'Summary $2020'!$X$1</f>
        <v>250.46380249354098</v>
      </c>
      <c r="W74" s="35">
        <f>'Summary $2017-18'!W74*'Summary $2020'!$X$1</f>
        <v>109.76050936525483</v>
      </c>
      <c r="X74" s="35">
        <f t="shared" si="45"/>
        <v>5325.4237404801934</v>
      </c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</row>
    <row r="75" spans="1:680" x14ac:dyDescent="0.2">
      <c r="A75" s="51"/>
      <c r="B75" s="51" t="s">
        <v>115</v>
      </c>
      <c r="C75" s="32" t="s">
        <v>60</v>
      </c>
      <c r="E75" s="67" t="s">
        <v>116</v>
      </c>
      <c r="F75" s="34">
        <v>260.96632103693099</v>
      </c>
      <c r="G75" s="34">
        <v>286.42644991858282</v>
      </c>
      <c r="H75" s="34">
        <v>286.42644991858282</v>
      </c>
      <c r="I75" s="34">
        <v>280.06141769816986</v>
      </c>
      <c r="J75" s="34">
        <v>178.22090217156264</v>
      </c>
      <c r="K75" s="35">
        <f>'Summary $2017-18'!K75*'Summary $2020'!$N$1</f>
        <v>1364.6400862248856</v>
      </c>
      <c r="L75" s="35">
        <f>'Summary $2017-18'!L75*'Summary $2020'!$N$1</f>
        <v>69.225601524600137</v>
      </c>
      <c r="M75" s="35">
        <f>'Summary $2017-18'!M75*'Summary $2020'!$N$1</f>
        <v>36.946251227226753</v>
      </c>
      <c r="N75" s="35">
        <f t="shared" si="43"/>
        <v>1470.8119389767126</v>
      </c>
      <c r="P75" s="35">
        <f>'Summary $2017-18'!P75*'Summary $2020'!$S$1</f>
        <v>1358.422416574962</v>
      </c>
      <c r="Q75" s="35">
        <f>'Summary $2017-18'!Q75*'Summary $2020'!$S$1</f>
        <v>79.898822964751702</v>
      </c>
      <c r="R75" s="35">
        <f>'Summary $2017-18'!R75*'Summary $2020'!$S$1</f>
        <v>15.536906043603814</v>
      </c>
      <c r="S75" s="35">
        <f t="shared" si="44"/>
        <v>1453.8581455833173</v>
      </c>
      <c r="U75" s="35">
        <f>'Summary $2017-18'!U75*'Summary $2020'!$X$1</f>
        <v>1355.0929498676703</v>
      </c>
      <c r="V75" s="35">
        <f>'Summary $2017-18'!V75*'Summary $2020'!$X$1</f>
        <v>68.226661803076496</v>
      </c>
      <c r="W75" s="35">
        <f>'Summary $2017-18'!W75*'Summary $2020'!$X$1</f>
        <v>31.036691294995588</v>
      </c>
      <c r="X75" s="35">
        <f t="shared" si="45"/>
        <v>1454.3563029657423</v>
      </c>
    </row>
    <row r="76" spans="1:680" s="39" customFormat="1" x14ac:dyDescent="0.2">
      <c r="A76" s="51"/>
      <c r="B76" s="51" t="s">
        <v>117</v>
      </c>
      <c r="C76" s="32" t="s">
        <v>60</v>
      </c>
      <c r="D76" s="7"/>
      <c r="E76" s="33" t="s">
        <v>118</v>
      </c>
      <c r="F76" s="34">
        <v>600.66300695841653</v>
      </c>
      <c r="G76" s="34">
        <v>600.66300695841653</v>
      </c>
      <c r="H76" s="34">
        <v>600.66300695841653</v>
      </c>
      <c r="I76" s="34">
        <v>600.66300695841653</v>
      </c>
      <c r="J76" s="34">
        <v>498.46687035785266</v>
      </c>
      <c r="K76" s="35">
        <f>'Summary $2017-18'!K76*'Summary $2020'!$N$1</f>
        <v>3063.9876345148823</v>
      </c>
      <c r="L76" s="35">
        <f>'Summary $2017-18'!L76*'Summary $2020'!$N$1</f>
        <v>155.4302773341476</v>
      </c>
      <c r="M76" s="35">
        <f>'Summary $2017-18'!M76*'Summary $2020'!$N$1</f>
        <v>82.95436873400466</v>
      </c>
      <c r="N76" s="35">
        <f t="shared" si="43"/>
        <v>3302.3722805830348</v>
      </c>
      <c r="O76" s="7"/>
      <c r="P76" s="35">
        <f>'Summary $2017-18'!P76*'Summary $2020'!$S$1</f>
        <v>3050.027277410346</v>
      </c>
      <c r="Q76" s="35">
        <f>'Summary $2017-18'!Q76*'Summary $2020'!$S$1</f>
        <v>179.4627268685721</v>
      </c>
      <c r="R76" s="35">
        <f>'Summary $2017-18'!R76*'Summary $2020'!$S$1</f>
        <v>35.301146757357721</v>
      </c>
      <c r="S76" s="35">
        <f t="shared" si="44"/>
        <v>3264.791151036276</v>
      </c>
      <c r="T76" s="7"/>
      <c r="U76" s="35">
        <f>'Summary $2017-18'!U76*'Summary $2020'!$X$1</f>
        <v>3042.5517203578697</v>
      </c>
      <c r="V76" s="35">
        <f>'Summary $2017-18'!V76*'Summary $2020'!$X$1</f>
        <v>153.22058680112886</v>
      </c>
      <c r="W76" s="35">
        <f>'Summary $2017-18'!W76*'Summary $2020'!$X$1</f>
        <v>70.862995819186864</v>
      </c>
      <c r="X76" s="35">
        <f t="shared" si="45"/>
        <v>3266.6353029781853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</row>
    <row r="77" spans="1:680" s="39" customFormat="1" x14ac:dyDescent="0.2">
      <c r="A77" s="51"/>
      <c r="B77" s="51" t="s">
        <v>119</v>
      </c>
      <c r="C77" s="32" t="s">
        <v>60</v>
      </c>
      <c r="D77" s="7"/>
      <c r="E77" s="33" t="s">
        <v>50</v>
      </c>
      <c r="F77" s="34">
        <v>2350.9026978919001</v>
      </c>
      <c r="G77" s="34">
        <v>2392.8831032113981</v>
      </c>
      <c r="H77" s="34">
        <v>2224.9614819334047</v>
      </c>
      <c r="I77" s="34">
        <v>2057.0398606554122</v>
      </c>
      <c r="J77" s="34">
        <v>2099.0202659749102</v>
      </c>
      <c r="K77" s="35">
        <f>'Summary $2017-18'!K77*'Summary $2020'!$N$1</f>
        <v>11674.431677159508</v>
      </c>
      <c r="L77" s="35">
        <f>'Summary $2017-18'!L77*'Summary $2020'!$N$1</f>
        <v>592.22176123003942</v>
      </c>
      <c r="M77" s="35">
        <f>'Summary $2017-18'!M77*'Summary $2020'!$N$1</f>
        <v>316.07343946098104</v>
      </c>
      <c r="N77" s="35">
        <f t="shared" si="43"/>
        <v>12582.726877850528</v>
      </c>
      <c r="O77" s="7"/>
      <c r="P77" s="35">
        <f>'Summary $2017-18'!P77*'Summary $2020'!$S$1</f>
        <v>9225.2120092231798</v>
      </c>
      <c r="Q77" s="35">
        <f>'Summary $2017-18'!Q77*'Summary $2020'!$S$1</f>
        <v>542.93859704888598</v>
      </c>
      <c r="R77" s="35">
        <f>'Summary $2017-18'!R77*'Summary $2020'!$S$1</f>
        <v>106.74223912511825</v>
      </c>
      <c r="S77" s="35">
        <f t="shared" si="44"/>
        <v>9874.8928453971839</v>
      </c>
      <c r="T77" s="7"/>
      <c r="U77" s="35">
        <f>'Summary $2017-18'!U77*'Summary $2020'!$X$1</f>
        <v>11667.154332775612</v>
      </c>
      <c r="V77" s="35">
        <f>'Summary $2017-18'!V77*'Summary $2020'!$X$1</f>
        <v>587.77548318837307</v>
      </c>
      <c r="W77" s="35">
        <f>'Summary $2017-18'!W77*'Summary $2020'!$X$1</f>
        <v>271.27597369370795</v>
      </c>
      <c r="X77" s="35">
        <f t="shared" si="45"/>
        <v>12526.205789657692</v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</row>
    <row r="78" spans="1:680" x14ac:dyDescent="0.2">
      <c r="A78" s="51"/>
      <c r="B78" s="51" t="s">
        <v>120</v>
      </c>
      <c r="C78" s="32" t="s">
        <v>60</v>
      </c>
      <c r="E78" s="33" t="s">
        <v>45</v>
      </c>
      <c r="F78" s="34">
        <v>392.09698568411324</v>
      </c>
      <c r="G78" s="34">
        <v>392.09698568411324</v>
      </c>
      <c r="H78" s="34">
        <v>392.09698568411324</v>
      </c>
      <c r="I78" s="34">
        <v>392.09698568411324</v>
      </c>
      <c r="J78" s="34">
        <v>392.09698568411324</v>
      </c>
      <c r="K78" s="35">
        <f>'Summary $2017-18'!K78*'Summary $2020'!$N$1</f>
        <v>2057.3432427296193</v>
      </c>
      <c r="L78" s="35">
        <f>'Summary $2017-18'!L78*'Summary $2020'!$N$1</f>
        <v>104.36511792242575</v>
      </c>
      <c r="M78" s="35">
        <f>'Summary $2017-18'!M78*'Summary $2020'!$N$1</f>
        <v>55.700489142746491</v>
      </c>
      <c r="N78" s="35">
        <f t="shared" si="43"/>
        <v>2217.4088497947914</v>
      </c>
      <c r="P78" s="35">
        <f>'Summary $2017-18'!P78*'Summary $2020'!$S$1</f>
        <v>1523.2207226477149</v>
      </c>
      <c r="Q78" s="35">
        <f>'Summary $2017-18'!Q78*'Summary $2020'!$S$1</f>
        <v>89.647279653744391</v>
      </c>
      <c r="R78" s="35">
        <f>'Summary $2017-18'!R78*'Summary $2020'!$S$1</f>
        <v>17.85392167877108</v>
      </c>
      <c r="S78" s="35">
        <f t="shared" si="44"/>
        <v>1630.7219239802303</v>
      </c>
      <c r="U78" s="35">
        <f>'Summary $2017-18'!U78*'Summary $2020'!$X$1</f>
        <v>2056.0607824174376</v>
      </c>
      <c r="V78" s="35">
        <f>'Summary $2017-18'!V78*'Summary $2020'!$X$1</f>
        <v>103.54432327658223</v>
      </c>
      <c r="W78" s="35">
        <f>'Summary $2017-18'!W78*'Summary $2020'!$X$1</f>
        <v>48.754170985742611</v>
      </c>
      <c r="X78" s="35">
        <f t="shared" si="45"/>
        <v>2208.3592766797628</v>
      </c>
    </row>
    <row r="79" spans="1:680" s="39" customFormat="1" x14ac:dyDescent="0.2">
      <c r="A79" s="51"/>
      <c r="B79" s="51" t="s">
        <v>121</v>
      </c>
      <c r="C79" s="32" t="s">
        <v>60</v>
      </c>
      <c r="D79" s="7"/>
      <c r="E79" s="33" t="s">
        <v>45</v>
      </c>
      <c r="F79" s="34">
        <v>671.68648511197136</v>
      </c>
      <c r="G79" s="34">
        <v>671.68648511197136</v>
      </c>
      <c r="H79" s="34">
        <v>671.68648511197136</v>
      </c>
      <c r="I79" s="34">
        <v>671.68648511197136</v>
      </c>
      <c r="J79" s="34">
        <v>671.68648511197136</v>
      </c>
      <c r="K79" s="35">
        <f>'Summary $2017-18'!K79*'Summary $2020'!$N$1</f>
        <v>3524.3567327273986</v>
      </c>
      <c r="L79" s="35">
        <f>'Summary $2017-18'!L79*'Summary $2020'!$N$1</f>
        <v>178.78392791850271</v>
      </c>
      <c r="M79" s="35">
        <f>'Summary $2017-18'!M79*'Summary $2020'!$N$1</f>
        <v>95.418396818409377</v>
      </c>
      <c r="N79" s="35">
        <f t="shared" si="43"/>
        <v>3798.5590574643106</v>
      </c>
      <c r="O79" s="7"/>
      <c r="P79" s="35">
        <f>'Summary $2017-18'!P79*'Summary $2020'!$S$1</f>
        <v>2784.9696631617144</v>
      </c>
      <c r="Q79" s="35">
        <f>'Summary $2017-18'!Q79*'Summary $2020'!$S$1</f>
        <v>163.90595959505879</v>
      </c>
      <c r="R79" s="35">
        <f>'Summary $2017-18'!R79*'Summary $2020'!$S$1</f>
        <v>32.64308941215895</v>
      </c>
      <c r="S79" s="35">
        <f t="shared" si="44"/>
        <v>2981.5187121689323</v>
      </c>
      <c r="T79" s="7"/>
      <c r="U79" s="35">
        <f>'Summary $2017-18'!U79*'Summary $2020'!$X$1</f>
        <v>3522.159798573769</v>
      </c>
      <c r="V79" s="35">
        <f>'Summary $2017-18'!V79*'Summary $2020'!$X$1</f>
        <v>177.37785572005524</v>
      </c>
      <c r="W79" s="35">
        <f>'Summary $2017-18'!W79*'Summary $2020'!$X$1</f>
        <v>83.518922459516247</v>
      </c>
      <c r="X79" s="35">
        <f t="shared" si="45"/>
        <v>3783.0565767533403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</row>
    <row r="80" spans="1:680" x14ac:dyDescent="0.2">
      <c r="A80" s="51"/>
      <c r="B80" s="51" t="s">
        <v>122</v>
      </c>
      <c r="C80" s="32" t="s">
        <v>60</v>
      </c>
      <c r="E80" s="33" t="s">
        <v>123</v>
      </c>
      <c r="F80" s="34">
        <v>595.97162044769527</v>
      </c>
      <c r="G80" s="34">
        <v>211.79757224720797</v>
      </c>
      <c r="H80" s="34">
        <v>220.55724109868487</v>
      </c>
      <c r="I80" s="34">
        <v>220.55724109868487</v>
      </c>
      <c r="J80" s="34">
        <v>185.51856569277723</v>
      </c>
      <c r="K80" s="35">
        <f>'Summary $2017-18'!K80*'Summary $2020'!$N$1</f>
        <v>1514.9295434988055</v>
      </c>
      <c r="L80" s="35">
        <f>'Summary $2017-18'!L80*'Summary $2020'!$N$1</f>
        <v>76.849500446823285</v>
      </c>
      <c r="M80" s="35">
        <f>'Summary $2017-18'!M80*'Summary $2020'!$N$1</f>
        <v>41.015186400167842</v>
      </c>
      <c r="N80" s="35">
        <f t="shared" si="43"/>
        <v>1632.7942303457964</v>
      </c>
      <c r="P80" s="35">
        <f>'Summary $2017-18'!P80*'Summary $2020'!$S$1</f>
        <v>1508.0271143971934</v>
      </c>
      <c r="Q80" s="35">
        <f>'Summary $2017-18'!Q80*'Summary $2020'!$S$1</f>
        <v>88.824315761872811</v>
      </c>
      <c r="R80" s="35">
        <f>'Summary $2017-18'!R80*'Summary $2020'!$S$1</f>
        <v>16.024083151532487</v>
      </c>
      <c r="S80" s="35">
        <f t="shared" si="44"/>
        <v>1612.8755133105988</v>
      </c>
      <c r="U80" s="35">
        <f>'Summary $2017-18'!U80*'Summary $2020'!$X$1</f>
        <v>1504.3309695089649</v>
      </c>
      <c r="V80" s="35">
        <f>'Summary $2017-18'!V80*'Summary $2020'!$X$1</f>
        <v>75.975900737758025</v>
      </c>
      <c r="W80" s="35">
        <f>'Summary $2017-18'!W80*'Summary $2020'!$X$1</f>
        <v>30.778527699545752</v>
      </c>
      <c r="X80" s="35">
        <f t="shared" si="45"/>
        <v>1611.0853979462688</v>
      </c>
    </row>
    <row r="81" spans="1:24" x14ac:dyDescent="0.2">
      <c r="A81" s="51"/>
      <c r="B81" s="51" t="s">
        <v>124</v>
      </c>
      <c r="C81" s="32" t="s">
        <v>60</v>
      </c>
      <c r="E81" s="33" t="s">
        <v>125</v>
      </c>
      <c r="F81" s="34">
        <v>1049.5101329874551</v>
      </c>
      <c r="G81" s="34">
        <v>3526.3540468378492</v>
      </c>
      <c r="H81" s="34">
        <v>4198.0405319498204</v>
      </c>
      <c r="I81" s="34">
        <v>1679.2162127799281</v>
      </c>
      <c r="J81" s="34">
        <v>0</v>
      </c>
      <c r="K81" s="35">
        <f>'Summary $2017-18'!K81*'Summary $2020'!$N$1</f>
        <v>10969.560330614027</v>
      </c>
      <c r="L81" s="35">
        <f>'Summary $2017-18'!L81*'Summary $2020'!$N$1</f>
        <v>556.4649756463416</v>
      </c>
      <c r="M81" s="35">
        <f>'Summary $2017-18'!M81*'Summary $2020'!$N$1</f>
        <v>296.98976009729927</v>
      </c>
      <c r="N81" s="35">
        <f t="shared" si="43"/>
        <v>11823.01506635767</v>
      </c>
      <c r="P81" s="35">
        <f>'Summary $2017-18'!P81*'Summary $2020'!$S$1</f>
        <v>0</v>
      </c>
      <c r="Q81" s="35">
        <f>'Summary $2017-18'!Q81*'Summary $2020'!$S$1</f>
        <v>0</v>
      </c>
      <c r="R81" s="35">
        <f>'Summary $2017-18'!R81*'Summary $2020'!$S$1</f>
        <v>0</v>
      </c>
      <c r="S81" s="35">
        <f t="shared" si="44"/>
        <v>0</v>
      </c>
      <c r="U81" s="35">
        <f>'Summary $2017-18'!U81*'Summary $2020'!$X$1</f>
        <v>10962.722373060855</v>
      </c>
      <c r="V81" s="35">
        <f>'Summary $2017-18'!V81*'Summary $2020'!$X$1</f>
        <v>550.84734150604777</v>
      </c>
      <c r="W81" s="35">
        <f>'Summary $2017-18'!W81*'Summary $2020'!$X$1</f>
        <v>232.59165783583995</v>
      </c>
      <c r="X81" s="35">
        <f t="shared" si="45"/>
        <v>11746.161372402741</v>
      </c>
    </row>
    <row r="82" spans="1:24" s="7" customFormat="1" x14ac:dyDescent="0.2">
      <c r="A82" s="60"/>
      <c r="B82" s="51"/>
      <c r="C82" s="32"/>
      <c r="E82" s="33"/>
      <c r="F82" s="54"/>
      <c r="G82" s="54"/>
      <c r="H82" s="54"/>
      <c r="I82" s="54"/>
      <c r="J82" s="54"/>
      <c r="K82" s="35"/>
      <c r="L82" s="35"/>
      <c r="M82" s="35"/>
      <c r="N82" s="35"/>
      <c r="P82" s="35"/>
      <c r="Q82" s="35"/>
      <c r="R82" s="35"/>
      <c r="S82" s="35"/>
      <c r="U82" s="35"/>
      <c r="V82" s="35"/>
      <c r="W82" s="35"/>
      <c r="X82" s="35"/>
    </row>
    <row r="83" spans="1:24" s="7" customFormat="1" x14ac:dyDescent="0.2">
      <c r="A83" s="41"/>
      <c r="B83" s="10" t="s">
        <v>126</v>
      </c>
      <c r="C83" s="43"/>
      <c r="E83" s="44" t="s">
        <v>99</v>
      </c>
      <c r="F83" s="45">
        <f t="shared" ref="F83:L83" si="46">SUM(F67:F82)</f>
        <v>25046.080158144643</v>
      </c>
      <c r="G83" s="45">
        <f t="shared" si="46"/>
        <v>26487.966634035423</v>
      </c>
      <c r="H83" s="45">
        <f t="shared" si="46"/>
        <v>28279.980883664051</v>
      </c>
      <c r="I83" s="45">
        <f t="shared" si="46"/>
        <v>24711.578460084216</v>
      </c>
      <c r="J83" s="45">
        <f t="shared" si="46"/>
        <v>20955.342794478267</v>
      </c>
      <c r="K83" s="46">
        <f t="shared" si="46"/>
        <v>130748.69086504061</v>
      </c>
      <c r="L83" s="46">
        <f t="shared" si="46"/>
        <v>6632.6329301415981</v>
      </c>
      <c r="M83" s="46">
        <f t="shared" ref="M83" si="47">SUM(M67:M82)</f>
        <v>3539.8886703484459</v>
      </c>
      <c r="N83" s="46">
        <f t="shared" ref="N83" si="48">SUM(N67:N82)</f>
        <v>140921.21246553067</v>
      </c>
      <c r="P83" s="46">
        <f t="shared" ref="P83:Q83" si="49">SUM(P67:P82)</f>
        <v>94497.438306449534</v>
      </c>
      <c r="Q83" s="46">
        <f t="shared" si="49"/>
        <v>5560.8649525264836</v>
      </c>
      <c r="R83" s="46">
        <f t="shared" ref="R83:S83" si="50">SUM(R67:R82)</f>
        <v>1096.6659894605973</v>
      </c>
      <c r="S83" s="46">
        <f t="shared" si="50"/>
        <v>101154.96924843662</v>
      </c>
      <c r="U83" s="46">
        <f t="shared" ref="U83:V83" si="51">SUM(U67:U82)</f>
        <v>131598.28688108563</v>
      </c>
      <c r="V83" s="46">
        <f t="shared" si="51"/>
        <v>6625.9203523732394</v>
      </c>
      <c r="W83" s="46">
        <f t="shared" ref="W83:X83" si="52">SUM(W67:W82)</f>
        <v>3055.4508900670644</v>
      </c>
      <c r="X83" s="46">
        <f t="shared" si="52"/>
        <v>141279.65812352594</v>
      </c>
    </row>
    <row r="84" spans="1:24" s="7" customFormat="1" x14ac:dyDescent="0.2">
      <c r="A84" s="68"/>
      <c r="B84" s="69" t="s">
        <v>127</v>
      </c>
      <c r="C84" s="32"/>
      <c r="E84" s="33"/>
      <c r="F84" s="49"/>
      <c r="G84" s="49"/>
      <c r="H84" s="49"/>
      <c r="I84" s="49"/>
      <c r="J84" s="49"/>
      <c r="K84" s="40"/>
      <c r="L84" s="40"/>
      <c r="M84" s="40"/>
      <c r="N84" s="40"/>
      <c r="P84" s="40"/>
      <c r="Q84" s="40"/>
      <c r="R84" s="40"/>
      <c r="S84" s="40"/>
      <c r="U84" s="40"/>
      <c r="V84" s="40"/>
      <c r="W84" s="40"/>
      <c r="X84" s="40"/>
    </row>
    <row r="85" spans="1:24" s="7" customFormat="1" x14ac:dyDescent="0.2">
      <c r="A85" s="68"/>
      <c r="B85" s="70" t="s">
        <v>128</v>
      </c>
      <c r="C85" s="32" t="s">
        <v>60</v>
      </c>
      <c r="E85" s="33" t="s">
        <v>129</v>
      </c>
      <c r="F85" s="34">
        <v>222.18503622634219</v>
      </c>
      <c r="G85" s="34">
        <v>206.62214993328993</v>
      </c>
      <c r="H85" s="34">
        <v>206.62214993328993</v>
      </c>
      <c r="I85" s="34">
        <v>206.62214993328993</v>
      </c>
      <c r="J85" s="34">
        <v>218.54265858328742</v>
      </c>
      <c r="K85" s="35">
        <f>'Summary $2017-18'!K85*'Summary $2020'!$N$1</f>
        <v>1411.0643268657323</v>
      </c>
      <c r="L85" s="35">
        <f>'Summary $2017-18'!L85*'Summary $2020'!$N$1</f>
        <v>71.580615140370142</v>
      </c>
      <c r="M85" s="35">
        <f>'Summary $2017-18'!M85*'Summary $2020'!$N$1</f>
        <v>38.203140626170658</v>
      </c>
      <c r="N85" s="35">
        <f t="shared" ref="N85:N97" si="53">SUM(K85:M85)</f>
        <v>1520.848082632273</v>
      </c>
      <c r="P85" s="35">
        <f>'Summary $2017-18'!P85*'Summary $2020'!$S$1</f>
        <v>1115.0322288883717</v>
      </c>
      <c r="Q85" s="35">
        <f>'Summary $2017-18'!Q85*'Summary $2020'!$S$1</f>
        <v>65.63236813225312</v>
      </c>
      <c r="R85" s="35">
        <f>'Summary $2017-18'!R85*'Summary $2020'!$S$1</f>
        <v>13.058960253446793</v>
      </c>
      <c r="S85" s="35">
        <f t="shared" ref="S85:S97" si="54">SUM(P85:R85)</f>
        <v>1193.7235572740715</v>
      </c>
      <c r="U85" s="35">
        <f>'Summary $2017-18'!U85*'Summary $2020'!$X$1</f>
        <v>1112.2993067587433</v>
      </c>
      <c r="V85" s="35">
        <f>'Summary $2017-18'!V85*'Summary $2020'!$X$1</f>
        <v>56.025654203209896</v>
      </c>
      <c r="W85" s="35">
        <f>'Summary $2017-18'!W85*'Summary $2020'!$X$1</f>
        <v>26.337916930249829</v>
      </c>
      <c r="X85" s="35">
        <f t="shared" ref="X85:X97" si="55">SUM(U85:W85)</f>
        <v>1194.6628778922029</v>
      </c>
    </row>
    <row r="86" spans="1:24" s="7" customFormat="1" x14ac:dyDescent="0.2">
      <c r="A86" s="68"/>
      <c r="B86" s="70" t="s">
        <v>130</v>
      </c>
      <c r="C86" s="32" t="s">
        <v>131</v>
      </c>
      <c r="E86" s="33" t="s">
        <v>132</v>
      </c>
      <c r="F86" s="71">
        <v>692.67668777172037</v>
      </c>
      <c r="G86" s="72">
        <v>125.94121595849461</v>
      </c>
      <c r="H86" s="72">
        <v>230.89222925724013</v>
      </c>
      <c r="I86" s="72">
        <v>503.76486383397844</v>
      </c>
      <c r="J86" s="72">
        <v>398.81385053523292</v>
      </c>
      <c r="K86" s="35">
        <f>'Summary $2017-18'!K86*'Summary $2020'!$N$1</f>
        <v>2152.45050900043</v>
      </c>
      <c r="L86" s="35">
        <f>'Summary $2017-18'!L86*'Summary $2020'!$N$1</f>
        <v>0</v>
      </c>
      <c r="M86" s="35">
        <f>'Summary $2017-18'!M86*'Summary $2020'!$N$1</f>
        <v>55.461943150700456</v>
      </c>
      <c r="N86" s="35">
        <f t="shared" si="53"/>
        <v>2207.9124521511303</v>
      </c>
      <c r="P86" s="35">
        <f>'Summary $2017-18'!P86*'Summary $2020'!$S$1</f>
        <v>0</v>
      </c>
      <c r="Q86" s="35">
        <f>'Summary $2017-18'!Q86*'Summary $2020'!$S$1</f>
        <v>0</v>
      </c>
      <c r="R86" s="35">
        <f>'Summary $2017-18'!R86*'Summary $2020'!$S$1</f>
        <v>0</v>
      </c>
      <c r="S86" s="35">
        <f t="shared" si="54"/>
        <v>0</v>
      </c>
      <c r="U86" s="35">
        <f>'Summary $2017-18'!U86*'Summary $2020'!$X$1</f>
        <v>2047.2553829210028</v>
      </c>
      <c r="V86" s="35">
        <f>'Summary $2017-18'!V86*'Summary $2020'!$X$1</f>
        <v>103.220850667156</v>
      </c>
      <c r="W86" s="35">
        <f>'Summary $2017-18'!W86*'Summary $2020'!$X$1</f>
        <v>47.669976610770647</v>
      </c>
      <c r="X86" s="35">
        <f t="shared" si="55"/>
        <v>2198.1462101989296</v>
      </c>
    </row>
    <row r="87" spans="1:24" s="7" customFormat="1" x14ac:dyDescent="0.2">
      <c r="A87" s="68"/>
      <c r="B87" s="70" t="s">
        <v>133</v>
      </c>
      <c r="C87" s="32" t="s">
        <v>60</v>
      </c>
      <c r="E87" s="33" t="s">
        <v>134</v>
      </c>
      <c r="F87" s="34">
        <v>1110.2629306511556</v>
      </c>
      <c r="G87" s="34">
        <v>1110.2629306511556</v>
      </c>
      <c r="H87" s="34">
        <v>777.48206417205881</v>
      </c>
      <c r="I87" s="34">
        <v>939.40230666785817</v>
      </c>
      <c r="J87" s="34">
        <v>939.40230666785817</v>
      </c>
      <c r="K87" s="35">
        <f>'Summary $2017-18'!K87*'Summary $2020'!$N$1</f>
        <v>6488.3407449511406</v>
      </c>
      <c r="L87" s="35">
        <f>'Summary $2017-18'!L87*'Summary $2020'!$N$1</f>
        <v>329.14121129796382</v>
      </c>
      <c r="M87" s="35">
        <f>'Summary $2017-18'!M87*'Summary $2020'!$N$1</f>
        <v>175.66526854269168</v>
      </c>
      <c r="N87" s="35">
        <f t="shared" si="53"/>
        <v>6993.1472247917964</v>
      </c>
      <c r="P87" s="35">
        <f>'Summary $2017-18'!P87*'Summary $2020'!$S$1</f>
        <v>5127.1291498807168</v>
      </c>
      <c r="Q87" s="35">
        <f>'Summary $2017-18'!Q87*'Summary $2020'!$S$1</f>
        <v>301.81088590526684</v>
      </c>
      <c r="R87" s="35">
        <f>'Summary $2017-18'!R87*'Summary $2020'!$S$1</f>
        <v>59.098088402421858</v>
      </c>
      <c r="S87" s="35">
        <f t="shared" si="54"/>
        <v>5488.0381241884061</v>
      </c>
      <c r="U87" s="35">
        <f>'Summary $2017-18'!U87*'Summary $2020'!$X$1</f>
        <v>5114.5626568663038</v>
      </c>
      <c r="V87" s="35">
        <f>'Summary $2017-18'!V87*'Summary $2020'!$X$1</f>
        <v>257.84672373529196</v>
      </c>
      <c r="W87" s="35">
        <f>'Summary $2017-18'!W87*'Summary $2020'!$X$1</f>
        <v>118.13748492344702</v>
      </c>
      <c r="X87" s="35">
        <f t="shared" si="55"/>
        <v>5490.5468655250424</v>
      </c>
    </row>
    <row r="88" spans="1:24" s="7" customFormat="1" x14ac:dyDescent="0.2">
      <c r="A88" s="68"/>
      <c r="B88" s="70" t="s">
        <v>135</v>
      </c>
      <c r="C88" s="32" t="s">
        <v>60</v>
      </c>
      <c r="E88" s="33" t="s">
        <v>136</v>
      </c>
      <c r="F88" s="34">
        <v>96.02631968053538</v>
      </c>
      <c r="G88" s="34">
        <v>201.98639656940199</v>
      </c>
      <c r="H88" s="34">
        <v>211.92015377773322</v>
      </c>
      <c r="I88" s="34">
        <v>211.92015377773322</v>
      </c>
      <c r="J88" s="34">
        <v>211.92015377773322</v>
      </c>
      <c r="K88" s="35">
        <f>'Summary $2017-18'!K88*'Summary $2020'!$N$1</f>
        <v>1242.3357482864078</v>
      </c>
      <c r="L88" s="35">
        <f>'Summary $2017-18'!L88*'Summary $2020'!$N$1</f>
        <v>63.021334591271987</v>
      </c>
      <c r="M88" s="35">
        <f>'Summary $2017-18'!M88*'Summary $2020'!$N$1</f>
        <v>33.634984878489306</v>
      </c>
      <c r="N88" s="35">
        <f t="shared" si="53"/>
        <v>1338.9920677561693</v>
      </c>
      <c r="P88" s="35">
        <f>'Summary $2017-18'!P88*'Summary $2020'!$S$1</f>
        <v>981.70180626450451</v>
      </c>
      <c r="Q88" s="35">
        <f>'Summary $2017-18'!Q88*'Summary $2020'!$S$1</f>
        <v>57.751842462479459</v>
      </c>
      <c r="R88" s="35">
        <f>'Summary $2017-18'!R88*'Summary $2020'!$S$1</f>
        <v>11.995618189012671</v>
      </c>
      <c r="S88" s="35">
        <f t="shared" si="54"/>
        <v>1051.4492669159968</v>
      </c>
      <c r="U88" s="35">
        <f>'Summary $2017-18'!U88*'Summary $2020'!$X$1</f>
        <v>979.29567438640527</v>
      </c>
      <c r="V88" s="35">
        <f>'Summary $2017-18'!V88*'Summary $2020'!$X$1</f>
        <v>49.245132885714099</v>
      </c>
      <c r="W88" s="35">
        <f>'Summary $2017-18'!W88*'Summary $2020'!$X$1</f>
        <v>24.682382923053268</v>
      </c>
      <c r="X88" s="35">
        <f t="shared" si="55"/>
        <v>1053.2231901951725</v>
      </c>
    </row>
    <row r="89" spans="1:24" s="7" customFormat="1" x14ac:dyDescent="0.2">
      <c r="A89" s="68"/>
      <c r="B89" s="70" t="s">
        <v>137</v>
      </c>
      <c r="C89" s="32" t="s">
        <v>60</v>
      </c>
      <c r="E89" s="33" t="s">
        <v>138</v>
      </c>
      <c r="F89" s="34">
        <v>596.0254324998748</v>
      </c>
      <c r="G89" s="34">
        <v>596.0254324998748</v>
      </c>
      <c r="H89" s="34">
        <v>629.13795652764554</v>
      </c>
      <c r="I89" s="34">
        <v>662.2504805554164</v>
      </c>
      <c r="J89" s="34">
        <v>662.2504805554164</v>
      </c>
      <c r="K89" s="35">
        <f>'Summary $2017-18'!K89*'Summary $2020'!$N$1</f>
        <v>4185.1736201137865</v>
      </c>
      <c r="L89" s="35">
        <f>'Summary $2017-18'!L89*'Summary $2020'!$N$1</f>
        <v>212.30591440322138</v>
      </c>
      <c r="M89" s="35">
        <f>'Summary $2017-18'!M89*'Summary $2020'!$N$1</f>
        <v>113.30934622186115</v>
      </c>
      <c r="N89" s="35">
        <f t="shared" si="53"/>
        <v>4510.788880738869</v>
      </c>
      <c r="P89" s="35">
        <f>'Summary $2017-18'!P89*'Summary $2020'!$S$1</f>
        <v>3307.1514750045367</v>
      </c>
      <c r="Q89" s="35">
        <f>'Summary $2017-18'!Q89*'Summary $2020'!$S$1</f>
        <v>194.6399015916798</v>
      </c>
      <c r="R89" s="35">
        <f>'Summary $2017-18'!R89*'Summary $2020'!$S$1</f>
        <v>39.180450197256377</v>
      </c>
      <c r="S89" s="35">
        <f t="shared" si="54"/>
        <v>3540.9718267934732</v>
      </c>
      <c r="U89" s="35">
        <f>'Summary $2017-18'!U89*'Summary $2020'!$X$1</f>
        <v>3299.0457115854078</v>
      </c>
      <c r="V89" s="35">
        <f>'Summary $2017-18'!V89*'Summary $2020'!$X$1</f>
        <v>166.095461279299</v>
      </c>
      <c r="W89" s="35">
        <f>'Summary $2017-18'!W89*'Summary $2020'!$X$1</f>
        <v>79.492775900340149</v>
      </c>
      <c r="X89" s="35">
        <f t="shared" si="55"/>
        <v>3544.6339487650471</v>
      </c>
    </row>
    <row r="90" spans="1:24" s="7" customFormat="1" x14ac:dyDescent="0.2">
      <c r="A90" s="68"/>
      <c r="B90" s="70" t="s">
        <v>139</v>
      </c>
      <c r="C90" s="32" t="s">
        <v>60</v>
      </c>
      <c r="E90" s="33" t="s">
        <v>140</v>
      </c>
      <c r="F90" s="34">
        <v>481.45609936378776</v>
      </c>
      <c r="G90" s="34">
        <v>129.13884370830621</v>
      </c>
      <c r="H90" s="34">
        <v>129.13884370830621</v>
      </c>
      <c r="I90" s="34">
        <v>129.13884370830621</v>
      </c>
      <c r="J90" s="34">
        <v>129.13884370830621</v>
      </c>
      <c r="K90" s="35">
        <f>'Summary $2017-18'!K90*'Summary $2020'!$N$1</f>
        <v>1327.8013990550478</v>
      </c>
      <c r="L90" s="35">
        <f>'Summary $2017-18'!L90*'Summary $2020'!$N$1</f>
        <v>67.356844843295676</v>
      </c>
      <c r="M90" s="35">
        <f>'Summary $2017-18'!M90*'Summary $2020'!$N$1</f>
        <v>35.948881001335742</v>
      </c>
      <c r="N90" s="35">
        <f t="shared" si="53"/>
        <v>1431.1071248996793</v>
      </c>
      <c r="P90" s="35">
        <f>'Summary $2017-18'!P90*'Summary $2020'!$S$1</f>
        <v>1049.2373205961762</v>
      </c>
      <c r="Q90" s="35">
        <f>'Summary $2017-18'!Q90*'Summary $2020'!$S$1</f>
        <v>61.831229963037678</v>
      </c>
      <c r="R90" s="35">
        <f>'Summary $2017-18'!R90*'Summary $2020'!$S$1</f>
        <v>10.87529264033796</v>
      </c>
      <c r="S90" s="35">
        <f t="shared" si="54"/>
        <v>1121.9438431995518</v>
      </c>
      <c r="U90" s="35">
        <f>'Summary $2017-18'!U90*'Summary $2020'!$X$1</f>
        <v>1046.6656604966759</v>
      </c>
      <c r="V90" s="35">
        <f>'Summary $2017-18'!V90*'Summary $2020'!$X$1</f>
        <v>52.919010716504225</v>
      </c>
      <c r="W90" s="35">
        <f>'Summary $2017-18'!W90*'Summary $2020'!$X$1</f>
        <v>20.583979352158149</v>
      </c>
      <c r="X90" s="35">
        <f t="shared" si="55"/>
        <v>1120.1686505653383</v>
      </c>
    </row>
    <row r="91" spans="1:24" s="7" customFormat="1" x14ac:dyDescent="0.2">
      <c r="A91" s="68"/>
      <c r="B91" s="70" t="s">
        <v>141</v>
      </c>
      <c r="C91" s="32" t="s">
        <v>60</v>
      </c>
      <c r="E91" s="33" t="s">
        <v>138</v>
      </c>
      <c r="F91" s="34">
        <v>463.57533638879147</v>
      </c>
      <c r="G91" s="34">
        <v>463.57533638879147</v>
      </c>
      <c r="H91" s="34">
        <v>463.57533638879147</v>
      </c>
      <c r="I91" s="34">
        <v>463.57533638879147</v>
      </c>
      <c r="J91" s="34">
        <v>463.57533638879147</v>
      </c>
      <c r="K91" s="35">
        <f>'Summary $2017-18'!K91*'Summary $2020'!$N$1</f>
        <v>3083.8121411364741</v>
      </c>
      <c r="L91" s="35">
        <f>'Summary $2017-18'!L91*'Summary $2020'!$N$1</f>
        <v>156.43593692868964</v>
      </c>
      <c r="M91" s="35">
        <f>'Summary $2017-18'!M91*'Summary $2020'!$N$1</f>
        <v>83.491097216108201</v>
      </c>
      <c r="N91" s="35">
        <f t="shared" si="53"/>
        <v>3323.7391752812719</v>
      </c>
      <c r="P91" s="35">
        <f>'Summary $2017-18'!P91*'Summary $2020'!$S$1</f>
        <v>2436.8484552665009</v>
      </c>
      <c r="Q91" s="35">
        <f>'Summary $2017-18'!Q91*'Summary $2020'!$S$1</f>
        <v>143.41771464567643</v>
      </c>
      <c r="R91" s="35">
        <f>'Summary $2017-18'!R91*'Summary $2020'!$S$1</f>
        <v>28.562703235639084</v>
      </c>
      <c r="S91" s="35">
        <f t="shared" si="54"/>
        <v>2608.8288731478165</v>
      </c>
      <c r="U91" s="35">
        <f>'Summary $2017-18'!U91*'Summary $2020'!$X$1</f>
        <v>2430.8757874839848</v>
      </c>
      <c r="V91" s="35">
        <f>'Summary $2017-18'!V91*'Summary $2020'!$X$1</f>
        <v>122.42020787367721</v>
      </c>
      <c r="W91" s="35">
        <f>'Summary $2017-18'!W91*'Summary $2020'!$X$1</f>
        <v>57.641940744937564</v>
      </c>
      <c r="X91" s="35">
        <f t="shared" si="55"/>
        <v>2610.9379361025995</v>
      </c>
    </row>
    <row r="92" spans="1:24" s="7" customFormat="1" x14ac:dyDescent="0.2">
      <c r="A92" s="68"/>
      <c r="B92" s="70" t="s">
        <v>142</v>
      </c>
      <c r="C92" s="32" t="s">
        <v>60</v>
      </c>
      <c r="E92" s="33" t="s">
        <v>143</v>
      </c>
      <c r="F92" s="34">
        <v>331.1252402777082</v>
      </c>
      <c r="G92" s="34">
        <v>331.1252402777082</v>
      </c>
      <c r="H92" s="34">
        <v>331.1252402777082</v>
      </c>
      <c r="I92" s="34">
        <v>331.1252402777082</v>
      </c>
      <c r="J92" s="34">
        <v>331.1252402777082</v>
      </c>
      <c r="K92" s="35">
        <f>'Summary $2017-18'!K92*'Summary $2020'!$N$1</f>
        <v>2202.7229579546242</v>
      </c>
      <c r="L92" s="35">
        <f>'Summary $2017-18'!L92*'Summary $2020'!$N$1</f>
        <v>111.73995494906396</v>
      </c>
      <c r="M92" s="35">
        <f>'Summary $2017-18'!M92*'Summary $2020'!$N$1</f>
        <v>59.636498011505857</v>
      </c>
      <c r="N92" s="35">
        <f t="shared" si="53"/>
        <v>2374.0994109151939</v>
      </c>
      <c r="P92" s="35">
        <f>'Summary $2017-18'!P92*'Summary $2020'!$S$1</f>
        <v>1740.6060394760718</v>
      </c>
      <c r="Q92" s="35">
        <f>'Summary $2017-18'!Q92*'Summary $2020'!$S$1</f>
        <v>102.44122474691174</v>
      </c>
      <c r="R92" s="35">
        <f>'Summary $2017-18'!R92*'Summary $2020'!$S$1</f>
        <v>20.401930882599348</v>
      </c>
      <c r="S92" s="35">
        <f t="shared" si="54"/>
        <v>1863.4491951055829</v>
      </c>
      <c r="U92" s="35">
        <f>'Summary $2017-18'!U92*'Summary $2020'!$X$1</f>
        <v>1736.339848202846</v>
      </c>
      <c r="V92" s="35">
        <f>'Summary $2017-18'!V92*'Summary $2020'!$X$1</f>
        <v>87.443005624055147</v>
      </c>
      <c r="W92" s="35">
        <f>'Summary $2017-18'!W92*'Summary $2020'!$X$1</f>
        <v>41.172814817812551</v>
      </c>
      <c r="X92" s="35">
        <f t="shared" si="55"/>
        <v>1864.9556686447138</v>
      </c>
    </row>
    <row r="93" spans="1:24" s="7" customFormat="1" x14ac:dyDescent="0.2">
      <c r="A93" s="68"/>
      <c r="B93" s="70" t="s">
        <v>144</v>
      </c>
      <c r="C93" s="32" t="s">
        <v>60</v>
      </c>
      <c r="E93" s="33" t="s">
        <v>145</v>
      </c>
      <c r="F93" s="34">
        <v>33.112524027770817</v>
      </c>
      <c r="G93" s="34">
        <v>33.112524027770817</v>
      </c>
      <c r="H93" s="34">
        <v>33.112524027770817</v>
      </c>
      <c r="I93" s="34">
        <v>33.112524027770817</v>
      </c>
      <c r="J93" s="34">
        <v>33.112524027770817</v>
      </c>
      <c r="K93" s="35">
        <f>'Summary $2017-18'!K93*'Summary $2020'!$N$1</f>
        <v>220.27229579546241</v>
      </c>
      <c r="L93" s="35">
        <f>'Summary $2017-18'!L93*'Summary $2020'!$N$1</f>
        <v>11.17399549490642</v>
      </c>
      <c r="M93" s="35">
        <f>'Summary $2017-18'!M93*'Summary $2020'!$N$1</f>
        <v>5.9636498011505861</v>
      </c>
      <c r="N93" s="35">
        <f t="shared" si="53"/>
        <v>237.40994109151941</v>
      </c>
      <c r="P93" s="35">
        <f>'Summary $2017-18'!P93*'Summary $2020'!$S$1</f>
        <v>174.06060394760715</v>
      </c>
      <c r="Q93" s="35">
        <f>'Summary $2017-18'!Q93*'Summary $2020'!$S$1</f>
        <v>10.244122474691174</v>
      </c>
      <c r="R93" s="35">
        <f>'Summary $2017-18'!R93*'Summary $2020'!$S$1</f>
        <v>2.0401930882599344</v>
      </c>
      <c r="S93" s="35">
        <f t="shared" si="54"/>
        <v>186.34491951055827</v>
      </c>
      <c r="U93" s="35">
        <f>'Summary $2017-18'!U93*'Summary $2020'!$X$1</f>
        <v>173.63398482028458</v>
      </c>
      <c r="V93" s="35">
        <f>'Summary $2017-18'!V93*'Summary $2020'!$X$1</f>
        <v>8.744300562405515</v>
      </c>
      <c r="W93" s="35">
        <f>'Summary $2017-18'!W93*'Summary $2020'!$X$1</f>
        <v>4.1172814817812542</v>
      </c>
      <c r="X93" s="35">
        <f t="shared" si="55"/>
        <v>186.49556686447136</v>
      </c>
    </row>
    <row r="94" spans="1:24" s="7" customFormat="1" x14ac:dyDescent="0.2">
      <c r="A94" s="68"/>
      <c r="B94" s="70" t="s">
        <v>146</v>
      </c>
      <c r="C94" s="32" t="s">
        <v>60</v>
      </c>
      <c r="E94" s="33" t="s">
        <v>147</v>
      </c>
      <c r="F94" s="34">
        <v>44.370782197212904</v>
      </c>
      <c r="G94" s="34">
        <v>253.97305929300217</v>
      </c>
      <c r="H94" s="34">
        <v>253.97305929300217</v>
      </c>
      <c r="I94" s="34">
        <v>44.370782197212904</v>
      </c>
      <c r="J94" s="34">
        <v>44.370782197212904</v>
      </c>
      <c r="K94" s="35">
        <f>'Summary $2017-18'!K94*'Summary $2020'!$N$1</f>
        <v>852.89432932003047</v>
      </c>
      <c r="L94" s="35">
        <f>'Summary $2017-18'!L94*'Summary $2020'!$N$1</f>
        <v>43.26571055627749</v>
      </c>
      <c r="M94" s="35">
        <f>'Summary $2017-18'!M94*'Summary $2020'!$N$1</f>
        <v>23.09125203005507</v>
      </c>
      <c r="N94" s="35">
        <f t="shared" si="53"/>
        <v>919.25129190636301</v>
      </c>
      <c r="P94" s="35">
        <f>'Summary $2017-18'!P94*'Summary $2020'!$S$1</f>
        <v>673.96265848513497</v>
      </c>
      <c r="Q94" s="35">
        <f>'Summary $2017-18'!Q94*'Summary $2020'!$S$1</f>
        <v>39.585718218268404</v>
      </c>
      <c r="R94" s="35">
        <f>'Summary $2017-18'!R94*'Summary $2020'!$S$1</f>
        <v>7.3942687789454382</v>
      </c>
      <c r="S94" s="35">
        <f t="shared" si="54"/>
        <v>720.94264548234878</v>
      </c>
      <c r="U94" s="35">
        <f>'Summary $2017-18'!U94*'Summary $2020'!$X$1</f>
        <v>672.31078922414201</v>
      </c>
      <c r="V94" s="35">
        <f>'Summary $2017-18'!V94*'Summary $2020'!$X$1</f>
        <v>33.814555940183574</v>
      </c>
      <c r="W94" s="35">
        <f>'Summary $2017-18'!W94*'Summary $2020'!$X$1</f>
        <v>14.40840805857863</v>
      </c>
      <c r="X94" s="35">
        <f t="shared" si="55"/>
        <v>720.53375322290424</v>
      </c>
    </row>
    <row r="95" spans="1:24" s="7" customFormat="1" x14ac:dyDescent="0.2">
      <c r="A95" s="68"/>
      <c r="B95" s="70" t="s">
        <v>148</v>
      </c>
      <c r="C95" s="32" t="s">
        <v>131</v>
      </c>
      <c r="E95" s="33" t="s">
        <v>149</v>
      </c>
      <c r="F95" s="71">
        <v>293.86283723648751</v>
      </c>
      <c r="G95" s="72">
        <v>713.66689043146948</v>
      </c>
      <c r="H95" s="72">
        <v>776.63749841071683</v>
      </c>
      <c r="I95" s="72">
        <v>356.83344521573474</v>
      </c>
      <c r="J95" s="72">
        <v>356.83344521573474</v>
      </c>
      <c r="K95" s="35">
        <f>'Summary $2017-18'!K95*'Summary $2020'!$N$1</f>
        <v>2754.2108663553886</v>
      </c>
      <c r="L95" s="35">
        <f>'Summary $2017-18'!L95*'Summary $2020'!$N$1</f>
        <v>0</v>
      </c>
      <c r="M95" s="35">
        <f>'Summary $2017-18'!M95*'Summary $2020'!$N$1</f>
        <v>70.967432633691971</v>
      </c>
      <c r="N95" s="35">
        <f t="shared" si="53"/>
        <v>2825.1782989890808</v>
      </c>
      <c r="P95" s="35">
        <f>'Summary $2017-18'!P95*'Summary $2020'!$S$1</f>
        <v>0</v>
      </c>
      <c r="Q95" s="35">
        <f>'Summary $2017-18'!Q95*'Summary $2020'!$S$1</f>
        <v>0</v>
      </c>
      <c r="R95" s="35">
        <f>'Summary $2017-18'!R95*'Summary $2020'!$S$1</f>
        <v>0</v>
      </c>
      <c r="S95" s="35">
        <f t="shared" si="54"/>
        <v>0</v>
      </c>
      <c r="U95" s="35">
        <f>'Summary $2017-18'!U95*'Summary $2020'!$X$1</f>
        <v>2619.6063501892409</v>
      </c>
      <c r="V95" s="35">
        <f>'Summary $2017-18'!V95*'Summary $2020'!$X$1</f>
        <v>131.7741618494897</v>
      </c>
      <c r="W95" s="35">
        <f>'Summary $2017-18'!W95*'Summary $2020'!$X$1</f>
        <v>60.232280894199853</v>
      </c>
      <c r="X95" s="35">
        <f t="shared" si="55"/>
        <v>2811.6127929329305</v>
      </c>
    </row>
    <row r="96" spans="1:24" s="7" customFormat="1" x14ac:dyDescent="0.2">
      <c r="A96" s="68"/>
      <c r="B96" s="70" t="s">
        <v>150</v>
      </c>
      <c r="C96" s="32" t="s">
        <v>131</v>
      </c>
      <c r="E96" s="33" t="s">
        <v>151</v>
      </c>
      <c r="F96" s="71">
        <v>503.76486383397844</v>
      </c>
      <c r="G96" s="72">
        <v>1343.3729702239427</v>
      </c>
      <c r="H96" s="72">
        <v>1385.3533755434407</v>
      </c>
      <c r="I96" s="72">
        <v>629.70607979247313</v>
      </c>
      <c r="J96" s="72">
        <v>587.72567447297502</v>
      </c>
      <c r="K96" s="35">
        <f>'Summary $2017-18'!K96*'Summary $2020'!$N$1</f>
        <v>4906.6613753558186</v>
      </c>
      <c r="L96" s="35">
        <f>'Summary $2017-18'!L96*'Summary $2020'!$N$1</f>
        <v>0</v>
      </c>
      <c r="M96" s="35">
        <f>'Summary $2017-18'!M96*'Summary $2020'!$N$1</f>
        <v>126.42937578439241</v>
      </c>
      <c r="N96" s="35">
        <f t="shared" si="53"/>
        <v>5033.0907511402111</v>
      </c>
      <c r="P96" s="35">
        <f>'Summary $2017-18'!P96*'Summary $2020'!$S$1</f>
        <v>0</v>
      </c>
      <c r="Q96" s="35">
        <f>'Summary $2017-18'!Q96*'Summary $2020'!$S$1</f>
        <v>0</v>
      </c>
      <c r="R96" s="35">
        <f>'Summary $2017-18'!R96*'Summary $2020'!$S$1</f>
        <v>0</v>
      </c>
      <c r="S96" s="35">
        <f t="shared" si="54"/>
        <v>0</v>
      </c>
      <c r="U96" s="35">
        <f>'Summary $2017-18'!U96*'Summary $2020'!$X$1</f>
        <v>4666.8617331102441</v>
      </c>
      <c r="V96" s="35">
        <f>'Summary $2017-18'!V96*'Summary $2020'!$X$1</f>
        <v>234.7755092874977</v>
      </c>
      <c r="W96" s="35">
        <f>'Summary $2017-18'!W96*'Summary $2020'!$X$1</f>
        <v>106.40669038536774</v>
      </c>
      <c r="X96" s="35">
        <f t="shared" si="55"/>
        <v>5008.04393278311</v>
      </c>
    </row>
    <row r="97" spans="1:680" s="7" customFormat="1" x14ac:dyDescent="0.2">
      <c r="A97" s="68"/>
      <c r="B97" s="70" t="s">
        <v>152</v>
      </c>
      <c r="C97" s="32" t="s">
        <v>60</v>
      </c>
      <c r="E97" s="33"/>
      <c r="F97" s="34">
        <v>335.84324255598568</v>
      </c>
      <c r="G97" s="34">
        <v>335.84324255598568</v>
      </c>
      <c r="H97" s="34">
        <v>335.84324255598568</v>
      </c>
      <c r="I97" s="34">
        <v>335.84324255598568</v>
      </c>
      <c r="J97" s="34">
        <v>335.84324255598568</v>
      </c>
      <c r="K97" s="35">
        <f>'Summary $2017-18'!K97*'Summary $2020'!$N$1</f>
        <v>1762.1783663636993</v>
      </c>
      <c r="L97" s="35">
        <f>'Summary $2017-18'!L97*'Summary $2020'!$N$1</f>
        <v>89.391963959251356</v>
      </c>
      <c r="M97" s="35">
        <f>'Summary $2017-18'!M97*'Summary $2020'!$N$1</f>
        <v>47.709198409204689</v>
      </c>
      <c r="N97" s="35">
        <f t="shared" si="53"/>
        <v>1899.2795287321553</v>
      </c>
      <c r="P97" s="35">
        <f>'Summary $2017-18'!P97*'Summary $2020'!$S$1</f>
        <v>1392.4848315808572</v>
      </c>
      <c r="Q97" s="35">
        <f>'Summary $2017-18'!Q97*'Summary $2020'!$S$1</f>
        <v>81.952979797529395</v>
      </c>
      <c r="R97" s="35">
        <f>'Summary $2017-18'!R97*'Summary $2020'!$S$1</f>
        <v>16.321544706079475</v>
      </c>
      <c r="S97" s="35">
        <f t="shared" si="54"/>
        <v>1490.7593560844662</v>
      </c>
      <c r="U97" s="35">
        <f>'Summary $2017-18'!U97*'Summary $2020'!$X$1</f>
        <v>1761.0798992868845</v>
      </c>
      <c r="V97" s="35">
        <f>'Summary $2017-18'!V97*'Summary $2020'!$X$1</f>
        <v>88.688927860027619</v>
      </c>
      <c r="W97" s="35">
        <f>'Summary $2017-18'!W97*'Summary $2020'!$X$1</f>
        <v>41.759461229758124</v>
      </c>
      <c r="X97" s="35">
        <f t="shared" si="55"/>
        <v>1891.5282883766702</v>
      </c>
    </row>
    <row r="98" spans="1:680" s="7" customFormat="1" x14ac:dyDescent="0.2">
      <c r="A98" s="61"/>
      <c r="B98" s="70"/>
      <c r="C98" s="32"/>
      <c r="E98" s="73" t="s">
        <v>131</v>
      </c>
      <c r="F98" s="74">
        <f t="shared" ref="F98:L98" si="56">-(F96+F95+F86)</f>
        <v>-1490.3043888421862</v>
      </c>
      <c r="G98" s="74">
        <f t="shared" si="56"/>
        <v>-2182.9810766139067</v>
      </c>
      <c r="H98" s="74">
        <f t="shared" si="56"/>
        <v>-2392.8831032113976</v>
      </c>
      <c r="I98" s="74">
        <f t="shared" si="56"/>
        <v>-1490.3043888421862</v>
      </c>
      <c r="J98" s="74">
        <f t="shared" si="56"/>
        <v>-1343.3729702239427</v>
      </c>
      <c r="K98" s="75">
        <f t="shared" si="56"/>
        <v>-9813.3227507116371</v>
      </c>
      <c r="L98" s="75">
        <f t="shared" si="56"/>
        <v>0</v>
      </c>
      <c r="M98" s="75">
        <f t="shared" ref="M98" si="57">-(M96+M95+M86)</f>
        <v>-252.85875156878484</v>
      </c>
      <c r="N98" s="75">
        <f>-(N96+N95+N86)</f>
        <v>-10066.181502280422</v>
      </c>
      <c r="P98" s="75">
        <f>-(P96+P95+P86)</f>
        <v>0</v>
      </c>
      <c r="Q98" s="75">
        <f>-(Q96+Q95+Q86)</f>
        <v>0</v>
      </c>
      <c r="R98" s="75">
        <f>-(R96+R95+R86)</f>
        <v>0</v>
      </c>
      <c r="S98" s="75">
        <f>-(S96+S95+S86)</f>
        <v>0</v>
      </c>
      <c r="U98" s="75">
        <f>-(U96+U95+U86)</f>
        <v>-9333.7234662204883</v>
      </c>
      <c r="V98" s="75">
        <f>-(V96+V95+V86)</f>
        <v>-469.77052180414341</v>
      </c>
      <c r="W98" s="75">
        <f>-(W96+W95+W86)</f>
        <v>-214.30894789033823</v>
      </c>
      <c r="X98" s="75">
        <f>-(X96+X95+X86)</f>
        <v>-10017.80293591497</v>
      </c>
    </row>
    <row r="99" spans="1:680" x14ac:dyDescent="0.2">
      <c r="A99" s="41"/>
      <c r="B99" s="42" t="s">
        <v>153</v>
      </c>
      <c r="C99" s="43"/>
      <c r="E99" s="44" t="s">
        <v>99</v>
      </c>
      <c r="F99" s="45">
        <f t="shared" ref="F99:L99" si="58">SUM(F85:F98)</f>
        <v>3713.982943869165</v>
      </c>
      <c r="G99" s="45">
        <f t="shared" si="58"/>
        <v>3661.6651559052866</v>
      </c>
      <c r="H99" s="45">
        <f t="shared" si="58"/>
        <v>3371.9305706622927</v>
      </c>
      <c r="I99" s="45">
        <f t="shared" si="58"/>
        <v>3357.3610600900729</v>
      </c>
      <c r="J99" s="45">
        <f t="shared" si="58"/>
        <v>3369.2815687400707</v>
      </c>
      <c r="K99" s="45">
        <f t="shared" si="58"/>
        <v>22776.595929842406</v>
      </c>
      <c r="L99" s="45">
        <f t="shared" si="58"/>
        <v>1155.413482164312</v>
      </c>
      <c r="M99" s="45">
        <f t="shared" ref="M99" si="59">SUM(M85:M98)</f>
        <v>616.65331673857281</v>
      </c>
      <c r="N99" s="45">
        <f t="shared" ref="N99" si="60">SUM(N85:N98)</f>
        <v>24548.662728745287</v>
      </c>
      <c r="P99" s="45">
        <f t="shared" ref="P99:Q99" si="61">SUM(P85:P98)</f>
        <v>17998.214569390479</v>
      </c>
      <c r="Q99" s="45">
        <f t="shared" si="61"/>
        <v>1059.307987937794</v>
      </c>
      <c r="R99" s="45">
        <f t="shared" ref="R99:S99" si="62">SUM(R85:R98)</f>
        <v>208.92905037399893</v>
      </c>
      <c r="S99" s="45">
        <f t="shared" si="62"/>
        <v>19266.451607702271</v>
      </c>
      <c r="U99" s="45">
        <f t="shared" ref="U99:V99" si="63">SUM(U85:U98)</f>
        <v>18326.109319111674</v>
      </c>
      <c r="V99" s="45">
        <f t="shared" si="63"/>
        <v>923.24298068036831</v>
      </c>
      <c r="W99" s="45">
        <f t="shared" ref="W99:X99" si="64">SUM(W85:W98)</f>
        <v>428.33444636211664</v>
      </c>
      <c r="X99" s="45">
        <f t="shared" si="64"/>
        <v>19677.686746154166</v>
      </c>
    </row>
    <row r="100" spans="1:680" x14ac:dyDescent="0.2">
      <c r="A100" s="41"/>
      <c r="B100" s="42" t="s">
        <v>154</v>
      </c>
      <c r="C100" s="43"/>
      <c r="E100" s="44" t="s">
        <v>11</v>
      </c>
      <c r="F100" s="76">
        <f t="shared" ref="F100:L100" si="65">SUM(F65,F83,F99,)</f>
        <v>110356.85714485124</v>
      </c>
      <c r="G100" s="76">
        <f t="shared" si="65"/>
        <v>112384.07477750171</v>
      </c>
      <c r="H100" s="76">
        <f t="shared" si="65"/>
        <v>113905.12516085476</v>
      </c>
      <c r="I100" s="76">
        <f t="shared" si="65"/>
        <v>110349.26648743349</v>
      </c>
      <c r="J100" s="76">
        <f t="shared" si="65"/>
        <v>106613.29387224083</v>
      </c>
      <c r="K100" s="76">
        <f t="shared" si="65"/>
        <v>556879.61276164115</v>
      </c>
      <c r="L100" s="76">
        <f t="shared" si="65"/>
        <v>28249.44581311247</v>
      </c>
      <c r="M100" s="76">
        <f t="shared" ref="M100:N100" si="66">SUM(M65,M83,M99,)</f>
        <v>15076.952732151936</v>
      </c>
      <c r="N100" s="76">
        <f t="shared" si="66"/>
        <v>600206.01130690565</v>
      </c>
      <c r="P100" s="76">
        <f t="shared" ref="P100:Q100" si="67">SUM(P65,P83,P99,)</f>
        <v>449685.97696204128</v>
      </c>
      <c r="Q100" s="76">
        <f t="shared" si="67"/>
        <v>26464.385165637534</v>
      </c>
      <c r="R100" s="76">
        <f t="shared" ref="R100:S100" si="68">SUM(R65,R83,R99,)</f>
        <v>5270.9731514697132</v>
      </c>
      <c r="S100" s="76">
        <f t="shared" si="68"/>
        <v>481421.33527914854</v>
      </c>
      <c r="U100" s="76">
        <f t="shared" ref="U100:V100" si="69">SUM(U65,U83,U99,)</f>
        <v>580597.66266587086</v>
      </c>
      <c r="V100" s="76">
        <f t="shared" si="69"/>
        <v>29237.693700165204</v>
      </c>
      <c r="W100" s="76">
        <f t="shared" ref="W100:X100" si="70">SUM(W65,W83,W99,)</f>
        <v>13704.737141076557</v>
      </c>
      <c r="X100" s="76">
        <f t="shared" si="70"/>
        <v>623540.0935071127</v>
      </c>
    </row>
    <row r="101" spans="1:680" x14ac:dyDescent="0.2">
      <c r="A101" s="55" t="s">
        <v>155</v>
      </c>
      <c r="B101" s="62"/>
      <c r="C101" s="15"/>
      <c r="E101" s="29"/>
      <c r="F101" s="57"/>
      <c r="G101" s="49"/>
      <c r="H101" s="49"/>
      <c r="I101" s="49"/>
      <c r="J101" s="49"/>
      <c r="K101" s="58"/>
      <c r="L101" s="58"/>
      <c r="M101" s="58"/>
      <c r="N101" s="58"/>
      <c r="P101" s="58"/>
      <c r="Q101" s="58"/>
      <c r="R101" s="58"/>
      <c r="S101" s="58"/>
      <c r="U101" s="58"/>
      <c r="V101" s="58"/>
      <c r="W101" s="58"/>
      <c r="X101" s="58"/>
    </row>
    <row r="102" spans="1:680" x14ac:dyDescent="0.2">
      <c r="A102" s="50"/>
      <c r="B102" s="51" t="s">
        <v>156</v>
      </c>
      <c r="C102" s="32" t="s">
        <v>19</v>
      </c>
      <c r="E102" s="33" t="s">
        <v>157</v>
      </c>
      <c r="F102" s="34">
        <v>166.85083526622682</v>
      </c>
      <c r="G102" s="34">
        <v>166.85083526622682</v>
      </c>
      <c r="H102" s="34">
        <v>166.85083526622682</v>
      </c>
      <c r="I102" s="34">
        <v>166.85083526622682</v>
      </c>
      <c r="J102" s="34">
        <v>166.85083526622682</v>
      </c>
      <c r="K102" s="35">
        <f>'Summary $2017-18'!K102*'Summary $2020'!$N$1</f>
        <v>881.08918318184965</v>
      </c>
      <c r="L102" s="35">
        <f>'Summary $2017-18'!L102*'Summary $2020'!$N$1</f>
        <v>44.695981979625678</v>
      </c>
      <c r="M102" s="35">
        <f>'Summary $2017-18'!M102*'Summary $2020'!$N$1</f>
        <v>16.144138925714863</v>
      </c>
      <c r="N102" s="35">
        <f t="shared" ref="N102:N104" si="71">SUM(K102:M102)</f>
        <v>941.92930408719019</v>
      </c>
      <c r="P102" s="35">
        <f>'Summary $2017-18'!P102*'Summary $2020'!$S$1</f>
        <v>877.07470234661275</v>
      </c>
      <c r="Q102" s="35">
        <f>'Summary $2017-18'!Q102*'Summary $2020'!$S$1</f>
        <v>51.61915141347253</v>
      </c>
      <c r="R102" s="35">
        <f>'Summary $2017-18'!R102*'Summary $2020'!$S$1</f>
        <v>8.4924526774300446</v>
      </c>
      <c r="S102" s="35">
        <f t="shared" ref="S102:S104" si="72">SUM(P102:R102)</f>
        <v>937.18630643751533</v>
      </c>
      <c r="U102" s="35">
        <f>'Summary $2017-18'!U102*'Summary $2020'!$X$1</f>
        <v>874.92500944870437</v>
      </c>
      <c r="V102" s="35">
        <f>'Summary $2017-18'!V102*'Summary $2020'!$X$1</f>
        <v>44.061692531583148</v>
      </c>
      <c r="W102" s="35">
        <f>'Summary $2017-18'!W102*'Summary $2020'!$X$1</f>
        <v>14.682959290510871</v>
      </c>
      <c r="X102" s="35">
        <f t="shared" ref="X102:X104" si="73">SUM(U102:W102)</f>
        <v>933.66966127079843</v>
      </c>
    </row>
    <row r="103" spans="1:680" x14ac:dyDescent="0.2">
      <c r="A103" s="50"/>
      <c r="B103" s="51" t="s">
        <v>159</v>
      </c>
      <c r="C103" s="32" t="s">
        <v>19</v>
      </c>
      <c r="E103" s="33" t="s">
        <v>160</v>
      </c>
      <c r="F103" s="34">
        <v>1418.2320997629281</v>
      </c>
      <c r="G103" s="34">
        <v>1418.2320997629281</v>
      </c>
      <c r="H103" s="34">
        <v>1418.2320997629281</v>
      </c>
      <c r="I103" s="34">
        <v>1418.2320997629281</v>
      </c>
      <c r="J103" s="34">
        <v>1418.2320997629281</v>
      </c>
      <c r="K103" s="35">
        <f>'Summary $2017-18'!K103*'Summary $2020'!$N$1</f>
        <v>7489.258057045723</v>
      </c>
      <c r="L103" s="35">
        <f>'Summary $2017-18'!L103*'Summary $2020'!$N$1</f>
        <v>379.91584682681662</v>
      </c>
      <c r="M103" s="35">
        <f>'Summary $2017-18'!M103*'Summary $2020'!$N$1</f>
        <v>137.22518086857633</v>
      </c>
      <c r="N103" s="35">
        <f t="shared" si="71"/>
        <v>8006.399084741116</v>
      </c>
      <c r="P103" s="35">
        <f>'Summary $2017-18'!P103*'Summary $2020'!$S$1</f>
        <v>7455.1349699462098</v>
      </c>
      <c r="Q103" s="35">
        <f>'Summary $2017-18'!Q103*'Summary $2020'!$S$1</f>
        <v>438.76278701451645</v>
      </c>
      <c r="R103" s="35">
        <f>'Summary $2017-18'!R103*'Summary $2020'!$S$1</f>
        <v>72.185847758155376</v>
      </c>
      <c r="S103" s="35">
        <f t="shared" si="72"/>
        <v>7966.0836047188814</v>
      </c>
      <c r="U103" s="35">
        <f>'Summary $2017-18'!U103*'Summary $2020'!$X$1</f>
        <v>7436.8625803139885</v>
      </c>
      <c r="V103" s="35">
        <f>'Summary $2017-18'!V103*'Summary $2020'!$X$1</f>
        <v>374.52438651845671</v>
      </c>
      <c r="W103" s="35">
        <f>'Summary $2017-18'!W103*'Summary $2020'!$X$1</f>
        <v>124.80515396934241</v>
      </c>
      <c r="X103" s="35">
        <f t="shared" si="73"/>
        <v>7936.1921208017875</v>
      </c>
    </row>
    <row r="104" spans="1:680" x14ac:dyDescent="0.2">
      <c r="A104" s="60"/>
      <c r="B104" s="51" t="s">
        <v>161</v>
      </c>
      <c r="C104" s="32" t="s">
        <v>19</v>
      </c>
      <c r="E104" s="33" t="s">
        <v>162</v>
      </c>
      <c r="F104" s="34">
        <v>142.65746415262393</v>
      </c>
      <c r="G104" s="34">
        <v>142.65746415262393</v>
      </c>
      <c r="H104" s="34">
        <v>142.65746415262393</v>
      </c>
      <c r="I104" s="34">
        <v>142.65746415262393</v>
      </c>
      <c r="J104" s="34">
        <v>142.65746415262393</v>
      </c>
      <c r="K104" s="35">
        <f>'Summary $2017-18'!K104*'Summary $2020'!$N$1</f>
        <v>753.33125162048145</v>
      </c>
      <c r="L104" s="35">
        <f>'Summary $2017-18'!L104*'Summary $2020'!$N$1</f>
        <v>38.215064592579942</v>
      </c>
      <c r="M104" s="35">
        <f>'Summary $2017-18'!M104*'Summary $2020'!$N$1</f>
        <v>13.803238781486209</v>
      </c>
      <c r="N104" s="35">
        <f t="shared" si="71"/>
        <v>805.34955499454759</v>
      </c>
      <c r="P104" s="35">
        <f>'Summary $2017-18'!P104*'Summary $2020'!$S$1</f>
        <v>749.89887050635389</v>
      </c>
      <c r="Q104" s="35">
        <f>'Summary $2017-18'!Q104*'Summary $2020'!$S$1</f>
        <v>44.134374458519005</v>
      </c>
      <c r="R104" s="35">
        <f>'Summary $2017-18'!R104*'Summary $2020'!$S$1</f>
        <v>7.2610470392026878</v>
      </c>
      <c r="S104" s="35">
        <f t="shared" si="72"/>
        <v>801.2942920040756</v>
      </c>
      <c r="U104" s="35">
        <f>'Summary $2017-18'!U104*'Summary $2020'!$X$1</f>
        <v>748.06088307864229</v>
      </c>
      <c r="V104" s="35">
        <f>'Summary $2017-18'!V104*'Summary $2020'!$X$1</f>
        <v>37.672747114503586</v>
      </c>
      <c r="W104" s="35">
        <f>'Summary $2017-18'!W104*'Summary $2020'!$X$1</f>
        <v>12.553930193386794</v>
      </c>
      <c r="X104" s="35">
        <f t="shared" si="73"/>
        <v>798.28756038653273</v>
      </c>
    </row>
    <row r="105" spans="1:680" x14ac:dyDescent="0.2">
      <c r="A105" s="61"/>
      <c r="B105" s="51"/>
      <c r="C105" s="32"/>
      <c r="E105" s="33"/>
      <c r="F105" s="54"/>
      <c r="G105" s="54"/>
      <c r="H105" s="54"/>
      <c r="I105" s="54"/>
      <c r="J105" s="54"/>
      <c r="K105" s="40"/>
      <c r="L105" s="40"/>
      <c r="M105" s="40"/>
      <c r="N105" s="40"/>
      <c r="P105" s="40"/>
      <c r="Q105" s="40"/>
      <c r="R105" s="40"/>
      <c r="S105" s="40"/>
      <c r="U105" s="40"/>
      <c r="V105" s="40"/>
      <c r="W105" s="40"/>
      <c r="X105" s="40"/>
    </row>
    <row r="106" spans="1:680" x14ac:dyDescent="0.2">
      <c r="A106" s="48"/>
      <c r="B106" s="10" t="s">
        <v>163</v>
      </c>
      <c r="C106" s="77"/>
      <c r="E106" s="78" t="s">
        <v>11</v>
      </c>
      <c r="F106" s="79">
        <f t="shared" ref="F106:L106" si="74">SUM(F102:F105)</f>
        <v>1727.7403991817789</v>
      </c>
      <c r="G106" s="79">
        <f t="shared" si="74"/>
        <v>1727.7403991817789</v>
      </c>
      <c r="H106" s="79">
        <f t="shared" si="74"/>
        <v>1727.7403991817789</v>
      </c>
      <c r="I106" s="79">
        <f t="shared" si="74"/>
        <v>1727.7403991817789</v>
      </c>
      <c r="J106" s="79">
        <f t="shared" si="74"/>
        <v>1727.7403991817789</v>
      </c>
      <c r="K106" s="46">
        <f t="shared" si="74"/>
        <v>9123.6784918480553</v>
      </c>
      <c r="L106" s="46">
        <f t="shared" si="74"/>
        <v>462.82689339902225</v>
      </c>
      <c r="M106" s="46">
        <f t="shared" ref="M106" si="75">SUM(M102:M105)</f>
        <v>167.1725585757774</v>
      </c>
      <c r="N106" s="46">
        <f t="shared" ref="N106" si="76">SUM(N102:N105)</f>
        <v>9753.6779438228532</v>
      </c>
      <c r="P106" s="46">
        <f t="shared" ref="P106:Q106" si="77">SUM(P102:P105)</f>
        <v>9082.1085427991748</v>
      </c>
      <c r="Q106" s="46">
        <f t="shared" si="77"/>
        <v>534.51631288650799</v>
      </c>
      <c r="R106" s="46">
        <f t="shared" ref="R106:S106" si="78">SUM(R102:R105)</f>
        <v>87.939347474788107</v>
      </c>
      <c r="S106" s="46">
        <f t="shared" si="78"/>
        <v>9704.5642031604712</v>
      </c>
      <c r="U106" s="46">
        <f t="shared" ref="U106:V106" si="79">SUM(U102:U105)</f>
        <v>9059.848472841335</v>
      </c>
      <c r="V106" s="46">
        <f t="shared" si="79"/>
        <v>456.25882616454345</v>
      </c>
      <c r="W106" s="46">
        <f t="shared" ref="W106:X106" si="80">SUM(W102:W105)</f>
        <v>152.0420434532401</v>
      </c>
      <c r="X106" s="46">
        <f t="shared" si="80"/>
        <v>9668.149342459119</v>
      </c>
    </row>
    <row r="107" spans="1:680" x14ac:dyDescent="0.2">
      <c r="A107" s="55" t="s">
        <v>164</v>
      </c>
      <c r="B107" s="62"/>
      <c r="C107" s="15"/>
      <c r="E107" s="29"/>
      <c r="F107" s="57"/>
      <c r="G107" s="57"/>
      <c r="H107" s="57"/>
      <c r="I107" s="57"/>
      <c r="J107" s="57"/>
      <c r="K107" s="58"/>
      <c r="L107" s="58"/>
      <c r="M107" s="58"/>
      <c r="N107" s="58"/>
      <c r="P107" s="58"/>
      <c r="Q107" s="58"/>
      <c r="R107" s="58"/>
      <c r="S107" s="58"/>
      <c r="U107" s="58"/>
      <c r="V107" s="58"/>
      <c r="W107" s="58"/>
      <c r="X107" s="58"/>
    </row>
    <row r="108" spans="1:680" x14ac:dyDescent="0.2">
      <c r="A108" s="60"/>
      <c r="B108" s="51" t="s">
        <v>165</v>
      </c>
      <c r="C108" s="32" t="s">
        <v>60</v>
      </c>
      <c r="E108" s="33" t="s">
        <v>166</v>
      </c>
      <c r="F108" s="34">
        <v>411.91299956349746</v>
      </c>
      <c r="G108" s="34">
        <v>417.12708816556705</v>
      </c>
      <c r="H108" s="34">
        <v>417.12708816556705</v>
      </c>
      <c r="I108" s="34">
        <v>417.12708816556705</v>
      </c>
      <c r="J108" s="34">
        <v>417.12708816556705</v>
      </c>
      <c r="K108" s="35">
        <f>'Summary $2017-18'!K108*'Summary $2020'!$N$1</f>
        <v>2197.2161505597373</v>
      </c>
      <c r="L108" s="35">
        <f>'Summary $2017-18'!L108*'Summary $2020'!$N$1</f>
        <v>111.46060506169162</v>
      </c>
      <c r="M108" s="35">
        <f>'Summary $2017-18'!M108*'Summary $2020'!$N$1</f>
        <v>67.756511238777108</v>
      </c>
      <c r="N108" s="35">
        <f t="shared" ref="N108:N125" si="81">SUM(K108:M108)</f>
        <v>2376.433266860206</v>
      </c>
      <c r="P108" s="35">
        <f>'Summary $2017-18'!P108*'Summary $2020'!$S$1</f>
        <v>2187.2050389768656</v>
      </c>
      <c r="Q108" s="35">
        <f>'Summary $2017-18'!Q108*'Summary $2020'!$S$1</f>
        <v>128.72407992075401</v>
      </c>
      <c r="R108" s="35">
        <f>'Summary $2017-18'!R108*'Summary $2020'!$S$1</f>
        <v>33.466501246940631</v>
      </c>
      <c r="S108" s="35">
        <f t="shared" ref="S108:S125" si="82">SUM(P108:R108)</f>
        <v>2349.3956201445599</v>
      </c>
      <c r="U108" s="35">
        <f>'Summary $2017-18'!U108*'Summary $2020'!$X$1</f>
        <v>2181.8442423127067</v>
      </c>
      <c r="V108" s="35">
        <f>'Summary $2017-18'!V108*'Summary $2020'!$X$1</f>
        <v>109.87576204242035</v>
      </c>
      <c r="W108" s="35">
        <f>'Summary $2017-18'!W108*'Summary $2020'!$X$1</f>
        <v>60.972045095253648</v>
      </c>
      <c r="X108" s="35">
        <f t="shared" ref="X108:X125" si="83">SUM(U108:W108)</f>
        <v>2352.6920494503806</v>
      </c>
    </row>
    <row r="109" spans="1:680" s="39" customFormat="1" x14ac:dyDescent="0.2">
      <c r="A109" s="60"/>
      <c r="B109" s="51" t="s">
        <v>168</v>
      </c>
      <c r="C109" s="32" t="s">
        <v>60</v>
      </c>
      <c r="D109" s="7"/>
      <c r="E109" s="33" t="s">
        <v>169</v>
      </c>
      <c r="F109" s="34">
        <v>2746.9850273325369</v>
      </c>
      <c r="G109" s="34">
        <v>2746.9850273325369</v>
      </c>
      <c r="H109" s="34">
        <v>2746.9850273325369</v>
      </c>
      <c r="I109" s="34">
        <v>2746.9850273325369</v>
      </c>
      <c r="J109" s="34">
        <v>2746.9850273325369</v>
      </c>
      <c r="K109" s="35">
        <f>'Summary $2017-18'!K109*'Summary $2020'!$N$1</f>
        <v>17389.39639157278</v>
      </c>
      <c r="L109" s="35">
        <f>'Summary $2017-18'!L109*'Summary $2020'!$N$1</f>
        <v>882.13107434538665</v>
      </c>
      <c r="M109" s="35">
        <f>'Summary $2017-18'!M109*'Summary $2020'!$N$1</f>
        <v>536.24438894689308</v>
      </c>
      <c r="N109" s="35">
        <f t="shared" si="81"/>
        <v>18807.771854865059</v>
      </c>
      <c r="O109" s="7"/>
      <c r="P109" s="35">
        <f>'Summary $2017-18'!P109*'Summary $2020'!$S$1</f>
        <v>12725.75144629764</v>
      </c>
      <c r="Q109" s="35">
        <f>'Summary $2017-18'!Q109*'Summary $2020'!$S$1</f>
        <v>748.92185406637202</v>
      </c>
      <c r="R109" s="35">
        <f>'Summary $2017-18'!R109*'Summary $2020'!$S$1</f>
        <v>195.40953631089283</v>
      </c>
      <c r="S109" s="35">
        <f t="shared" si="82"/>
        <v>13670.082836674905</v>
      </c>
      <c r="T109" s="7"/>
      <c r="U109" s="35">
        <f>'Summary $2017-18'!U109*'Summary $2020'!$X$1</f>
        <v>14404.518246249714</v>
      </c>
      <c r="V109" s="35">
        <f>'Summary $2017-18'!V109*'Summary $2020'!$X$1</f>
        <v>725.41926128246644</v>
      </c>
      <c r="W109" s="35">
        <f>'Summary $2017-18'!W109*'Summary $2020'!$X$1</f>
        <v>402.07942132304225</v>
      </c>
      <c r="X109" s="35">
        <f t="shared" si="83"/>
        <v>15532.016928855222</v>
      </c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</row>
    <row r="110" spans="1:680" s="39" customFormat="1" x14ac:dyDescent="0.2">
      <c r="A110" s="60"/>
      <c r="B110" s="51" t="s">
        <v>267</v>
      </c>
      <c r="C110" s="32" t="s">
        <v>60</v>
      </c>
      <c r="D110" s="7"/>
      <c r="E110" s="33"/>
      <c r="F110" s="34"/>
      <c r="G110" s="34"/>
      <c r="H110" s="34"/>
      <c r="I110" s="34"/>
      <c r="J110" s="34"/>
      <c r="K110" s="75">
        <v>0</v>
      </c>
      <c r="L110" s="75">
        <v>0</v>
      </c>
      <c r="M110" s="75">
        <v>0</v>
      </c>
      <c r="N110" s="75">
        <f t="shared" si="81"/>
        <v>0</v>
      </c>
      <c r="O110" s="163"/>
      <c r="P110" s="75">
        <v>0</v>
      </c>
      <c r="Q110" s="75">
        <v>0</v>
      </c>
      <c r="R110" s="75">
        <v>0</v>
      </c>
      <c r="S110" s="75">
        <f t="shared" si="82"/>
        <v>0</v>
      </c>
      <c r="T110" s="7"/>
      <c r="U110" s="35">
        <f>'Summary $2017-18'!U110*'Summary $2020'!$X$1</f>
        <v>999.58585889968651</v>
      </c>
      <c r="V110" s="35">
        <f>'Summary $2017-18'!V110*'Summary $2020'!$X$1</f>
        <v>50.300774980332918</v>
      </c>
      <c r="W110" s="35">
        <f>'Summary $2017-18'!W110*'Summary $2020'!$X$1</f>
        <v>28.776196684191031</v>
      </c>
      <c r="X110" s="35">
        <f t="shared" ref="X110" si="84">SUM(U110:W110)</f>
        <v>1078.6628305642105</v>
      </c>
      <c r="Y110" s="7" t="s">
        <v>268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</row>
    <row r="111" spans="1:680" x14ac:dyDescent="0.2">
      <c r="A111" s="60"/>
      <c r="B111" s="51" t="s">
        <v>170</v>
      </c>
      <c r="C111" s="32" t="s">
        <v>19</v>
      </c>
      <c r="E111" s="33" t="s">
        <v>171</v>
      </c>
      <c r="F111" s="34">
        <v>100.1105011597361</v>
      </c>
      <c r="G111" s="34">
        <v>100.1105011597361</v>
      </c>
      <c r="H111" s="34">
        <v>100.1105011597361</v>
      </c>
      <c r="I111" s="34">
        <v>100.1105011597361</v>
      </c>
      <c r="J111" s="34">
        <v>100.1105011597361</v>
      </c>
      <c r="K111" s="35">
        <f>'Summary $2017-18'!K111*'Summary $2020'!$N$1</f>
        <v>528.65350990910986</v>
      </c>
      <c r="L111" s="35">
        <f>'Summary $2017-18'!L111*'Summary $2020'!$N$1</f>
        <v>26.817589187775312</v>
      </c>
      <c r="M111" s="35">
        <f>'Summary $2017-18'!M111*'Summary $2020'!$N$1</f>
        <v>15.985718344905376</v>
      </c>
      <c r="N111" s="35">
        <f t="shared" si="81"/>
        <v>571.45681744179058</v>
      </c>
      <c r="P111" s="35">
        <f>'Summary $2017-18'!P111*'Summary $2020'!$S$1</f>
        <v>526.24482140796772</v>
      </c>
      <c r="Q111" s="35">
        <f>'Summary $2017-18'!Q111*'Summary $2020'!$S$1</f>
        <v>30.971490848083516</v>
      </c>
      <c r="R111" s="35">
        <f>'Summary $2017-18'!R111*'Summary $2020'!$S$1</f>
        <v>8.0454814838810957</v>
      </c>
      <c r="S111" s="35">
        <f t="shared" si="82"/>
        <v>565.26179373993227</v>
      </c>
      <c r="U111" s="35">
        <f>'Summary $2017-18'!U111*'Summary $2020'!$X$1</f>
        <v>524.95500566922271</v>
      </c>
      <c r="V111" s="35">
        <f>'Summary $2017-18'!V111*'Summary $2020'!$X$1</f>
        <v>26.437015518949892</v>
      </c>
      <c r="W111" s="35">
        <f>'Summary $2017-18'!W111*'Summary $2020'!$X$1</f>
        <v>14.653291508382761</v>
      </c>
      <c r="X111" s="35">
        <f t="shared" si="83"/>
        <v>566.04531269655536</v>
      </c>
    </row>
    <row r="112" spans="1:680" x14ac:dyDescent="0.2">
      <c r="A112" s="60"/>
      <c r="B112" s="51" t="s">
        <v>173</v>
      </c>
      <c r="C112" s="32" t="s">
        <v>19</v>
      </c>
      <c r="E112" s="33" t="s">
        <v>174</v>
      </c>
      <c r="F112" s="34">
        <v>2002.210023194722</v>
      </c>
      <c r="G112" s="34">
        <v>2002.210023194722</v>
      </c>
      <c r="H112" s="34">
        <v>2002.210023194722</v>
      </c>
      <c r="I112" s="34">
        <v>2002.210023194722</v>
      </c>
      <c r="J112" s="34">
        <v>2002.210023194722</v>
      </c>
      <c r="K112" s="35">
        <f>'Summary $2017-18'!K112*'Summary $2020'!$N$1</f>
        <v>11525.968149793369</v>
      </c>
      <c r="L112" s="35">
        <f>'Summary $2017-18'!L112*'Summary $2020'!$N$1</f>
        <v>584.69048826646952</v>
      </c>
      <c r="M112" s="35">
        <f>'Summary $2017-18'!M112*'Summary $2020'!$N$1</f>
        <v>348.52862421479955</v>
      </c>
      <c r="N112" s="35">
        <f t="shared" si="81"/>
        <v>12459.187262274638</v>
      </c>
      <c r="P112" s="35">
        <f>'Summary $2017-18'!P112*'Summary $2020'!$S$1</f>
        <v>10524.896428159354</v>
      </c>
      <c r="Q112" s="35">
        <f>'Summary $2017-18'!Q112*'Summary $2020'!$S$1</f>
        <v>619.42981696167033</v>
      </c>
      <c r="R112" s="35">
        <f>'Summary $2017-18'!R112*'Summary $2020'!$S$1</f>
        <v>160.90962967762192</v>
      </c>
      <c r="S112" s="35">
        <f t="shared" si="82"/>
        <v>11305.235874798647</v>
      </c>
      <c r="U112" s="35">
        <f>'Summary $2017-18'!U112*'Summary $2020'!$X$1</f>
        <v>10499.100113384455</v>
      </c>
      <c r="V112" s="35">
        <f>'Summary $2017-18'!V112*'Summary $2020'!$X$1</f>
        <v>528.74031037899783</v>
      </c>
      <c r="W112" s="35">
        <f>'Summary $2017-18'!W112*'Summary $2020'!$X$1</f>
        <v>293.06583016765518</v>
      </c>
      <c r="X112" s="35">
        <f t="shared" si="83"/>
        <v>11320.906253931109</v>
      </c>
    </row>
    <row r="113" spans="1:680" s="39" customFormat="1" x14ac:dyDescent="0.2">
      <c r="A113" s="60"/>
      <c r="B113" s="51" t="s">
        <v>175</v>
      </c>
      <c r="C113" s="32" t="s">
        <v>60</v>
      </c>
      <c r="D113" s="7"/>
      <c r="E113" s="33" t="s">
        <v>84</v>
      </c>
      <c r="F113" s="34">
        <v>354.48254251784283</v>
      </c>
      <c r="G113" s="34">
        <v>354.48254251784283</v>
      </c>
      <c r="H113" s="34">
        <v>354.48254251784283</v>
      </c>
      <c r="I113" s="34">
        <v>354.48254251784283</v>
      </c>
      <c r="J113" s="34">
        <v>354.48254251784283</v>
      </c>
      <c r="K113" s="35">
        <f>'Summary $2017-18'!K113*'Summary $2020'!$N$1</f>
        <v>1859.9792656968848</v>
      </c>
      <c r="L113" s="35">
        <f>'Summary $2017-18'!L113*'Summary $2020'!$N$1</f>
        <v>94.353217958989603</v>
      </c>
      <c r="M113" s="35">
        <f>'Summary $2017-18'!M113*'Summary $2020'!$N$1</f>
        <v>57.356990566439485</v>
      </c>
      <c r="N113" s="35">
        <f t="shared" si="81"/>
        <v>2011.6894742223139</v>
      </c>
      <c r="O113" s="7"/>
      <c r="P113" s="35">
        <f>'Summary $2017-18'!P113*'Summary $2020'!$S$1</f>
        <v>1851.5046966536997</v>
      </c>
      <c r="Q113" s="35">
        <f>'Summary $2017-18'!Q113*'Summary $2020'!$S$1</f>
        <v>108.96802863384049</v>
      </c>
      <c r="R113" s="35">
        <f>'Summary $2017-18'!R113*'Summary $2020'!$S$1</f>
        <v>28.306685687454983</v>
      </c>
      <c r="S113" s="35">
        <f t="shared" si="82"/>
        <v>1988.7794109749952</v>
      </c>
      <c r="T113" s="7"/>
      <c r="U113" s="35">
        <f>'Summary $2017-18'!U113*'Summary $2020'!$X$1</f>
        <v>1858.8198336973064</v>
      </c>
      <c r="V113" s="35">
        <f>'Summary $2017-18'!V113*'Summary $2020'!$X$1</f>
        <v>93.611163356259127</v>
      </c>
      <c r="W113" s="35">
        <f>'Summary $2017-18'!W113*'Summary $2020'!$X$1</f>
        <v>51.886025641391669</v>
      </c>
      <c r="X113" s="35">
        <f t="shared" si="83"/>
        <v>2004.3170226949571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  <c r="NA113" s="7"/>
      <c r="NB113" s="7"/>
      <c r="NC113" s="7"/>
      <c r="ND113" s="7"/>
      <c r="NE113" s="7"/>
      <c r="NF113" s="7"/>
      <c r="NG113" s="7"/>
      <c r="NH113" s="7"/>
      <c r="NI113" s="7"/>
      <c r="NJ113" s="7"/>
      <c r="NK113" s="7"/>
      <c r="NL113" s="7"/>
      <c r="NM113" s="7"/>
      <c r="NN113" s="7"/>
      <c r="NO113" s="7"/>
      <c r="NP113" s="7"/>
      <c r="NQ113" s="7"/>
      <c r="NR113" s="7"/>
      <c r="NS113" s="7"/>
      <c r="NT113" s="7"/>
      <c r="NU113" s="7"/>
      <c r="NV113" s="7"/>
      <c r="NW113" s="7"/>
      <c r="NX113" s="7"/>
      <c r="NY113" s="7"/>
      <c r="NZ113" s="7"/>
      <c r="OA113" s="7"/>
      <c r="OB113" s="7"/>
      <c r="OC113" s="7"/>
      <c r="OD113" s="7"/>
      <c r="OE113" s="7"/>
      <c r="OF113" s="7"/>
      <c r="OG113" s="7"/>
      <c r="OH113" s="7"/>
      <c r="OI113" s="7"/>
      <c r="OJ113" s="7"/>
      <c r="OK113" s="7"/>
      <c r="OL113" s="7"/>
      <c r="OM113" s="7"/>
      <c r="ON113" s="7"/>
      <c r="OO113" s="7"/>
      <c r="OP113" s="7"/>
      <c r="OQ113" s="7"/>
      <c r="OR113" s="7"/>
      <c r="OS113" s="7"/>
      <c r="OT113" s="7"/>
      <c r="OU113" s="7"/>
      <c r="OV113" s="7"/>
      <c r="OW113" s="7"/>
      <c r="OX113" s="7"/>
      <c r="OY113" s="7"/>
      <c r="OZ113" s="7"/>
      <c r="PA113" s="7"/>
      <c r="PB113" s="7"/>
      <c r="PC113" s="7"/>
      <c r="PD113" s="7"/>
      <c r="PE113" s="7"/>
      <c r="PF113" s="7"/>
      <c r="PG113" s="7"/>
      <c r="PH113" s="7"/>
      <c r="PI113" s="7"/>
      <c r="PJ113" s="7"/>
      <c r="PK113" s="7"/>
      <c r="PL113" s="7"/>
      <c r="PM113" s="7"/>
      <c r="PN113" s="7"/>
      <c r="PO113" s="7"/>
      <c r="PP113" s="7"/>
      <c r="PQ113" s="7"/>
      <c r="PR113" s="7"/>
      <c r="PS113" s="7"/>
      <c r="PT113" s="7"/>
      <c r="PU113" s="7"/>
      <c r="PV113" s="7"/>
      <c r="PW113" s="7"/>
      <c r="PX113" s="7"/>
      <c r="PY113" s="7"/>
      <c r="PZ113" s="7"/>
      <c r="QA113" s="7"/>
      <c r="QB113" s="7"/>
      <c r="QC113" s="7"/>
      <c r="QD113" s="7"/>
      <c r="QE113" s="7"/>
      <c r="QF113" s="7"/>
      <c r="QG113" s="7"/>
      <c r="QH113" s="7"/>
      <c r="QI113" s="7"/>
      <c r="QJ113" s="7"/>
      <c r="QK113" s="7"/>
      <c r="QL113" s="7"/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  <c r="SN113" s="7"/>
      <c r="SO113" s="7"/>
      <c r="SP113" s="7"/>
      <c r="SQ113" s="7"/>
      <c r="SR113" s="7"/>
      <c r="SS113" s="7"/>
      <c r="ST113" s="7"/>
      <c r="SU113" s="7"/>
      <c r="SV113" s="7"/>
      <c r="SW113" s="7"/>
      <c r="SX113" s="7"/>
      <c r="SY113" s="7"/>
      <c r="SZ113" s="7"/>
      <c r="TA113" s="7"/>
      <c r="TB113" s="7"/>
      <c r="TC113" s="7"/>
      <c r="TD113" s="7"/>
      <c r="TE113" s="7"/>
      <c r="TF113" s="7"/>
      <c r="TG113" s="7"/>
      <c r="TH113" s="7"/>
      <c r="TI113" s="7"/>
      <c r="TJ113" s="7"/>
      <c r="TK113" s="7"/>
      <c r="TL113" s="7"/>
      <c r="TM113" s="7"/>
      <c r="TN113" s="7"/>
      <c r="TO113" s="7"/>
      <c r="TP113" s="7"/>
      <c r="TQ113" s="7"/>
      <c r="TR113" s="7"/>
      <c r="TS113" s="7"/>
      <c r="TT113" s="7"/>
      <c r="TU113" s="7"/>
      <c r="TV113" s="7"/>
      <c r="TW113" s="7"/>
      <c r="TX113" s="7"/>
      <c r="TY113" s="7"/>
      <c r="TZ113" s="7"/>
      <c r="UA113" s="7"/>
      <c r="UB113" s="7"/>
      <c r="UC113" s="7"/>
      <c r="UD113" s="7"/>
      <c r="UE113" s="7"/>
      <c r="UF113" s="7"/>
      <c r="UG113" s="7"/>
      <c r="UH113" s="7"/>
      <c r="UI113" s="7"/>
      <c r="UJ113" s="7"/>
      <c r="UK113" s="7"/>
      <c r="UL113" s="7"/>
      <c r="UM113" s="7"/>
      <c r="UN113" s="7"/>
      <c r="UO113" s="7"/>
      <c r="UP113" s="7"/>
      <c r="UQ113" s="7"/>
      <c r="UR113" s="7"/>
      <c r="US113" s="7"/>
      <c r="UT113" s="7"/>
      <c r="UU113" s="7"/>
      <c r="UV113" s="7"/>
      <c r="UW113" s="7"/>
      <c r="UX113" s="7"/>
      <c r="UY113" s="7"/>
      <c r="UZ113" s="7"/>
      <c r="VA113" s="7"/>
      <c r="VB113" s="7"/>
      <c r="VC113" s="7"/>
      <c r="VD113" s="7"/>
      <c r="VE113" s="7"/>
      <c r="VF113" s="7"/>
      <c r="VG113" s="7"/>
      <c r="VH113" s="7"/>
      <c r="VI113" s="7"/>
      <c r="VJ113" s="7"/>
      <c r="VK113" s="7"/>
      <c r="VL113" s="7"/>
      <c r="VM113" s="7"/>
      <c r="VN113" s="7"/>
      <c r="VO113" s="7"/>
      <c r="VP113" s="7"/>
      <c r="VQ113" s="7"/>
      <c r="VR113" s="7"/>
      <c r="VS113" s="7"/>
      <c r="VT113" s="7"/>
      <c r="VU113" s="7"/>
      <c r="VV113" s="7"/>
      <c r="VW113" s="7"/>
      <c r="VX113" s="7"/>
      <c r="VY113" s="7"/>
      <c r="VZ113" s="7"/>
      <c r="WA113" s="7"/>
      <c r="WB113" s="7"/>
      <c r="WC113" s="7"/>
      <c r="WD113" s="7"/>
      <c r="WE113" s="7"/>
      <c r="WF113" s="7"/>
      <c r="WG113" s="7"/>
      <c r="WH113" s="7"/>
      <c r="WI113" s="7"/>
      <c r="WJ113" s="7"/>
      <c r="WK113" s="7"/>
      <c r="WL113" s="7"/>
      <c r="WM113" s="7"/>
      <c r="WN113" s="7"/>
      <c r="WO113" s="7"/>
      <c r="WP113" s="7"/>
      <c r="WQ113" s="7"/>
      <c r="WR113" s="7"/>
      <c r="WS113" s="7"/>
      <c r="WT113" s="7"/>
      <c r="WU113" s="7"/>
      <c r="WV113" s="7"/>
      <c r="WW113" s="7"/>
      <c r="WX113" s="7"/>
      <c r="WY113" s="7"/>
      <c r="WZ113" s="7"/>
      <c r="XA113" s="7"/>
      <c r="XB113" s="7"/>
      <c r="XC113" s="7"/>
      <c r="XD113" s="7"/>
      <c r="XE113" s="7"/>
      <c r="XF113" s="7"/>
      <c r="XG113" s="7"/>
      <c r="XH113" s="7"/>
      <c r="XI113" s="7"/>
      <c r="XJ113" s="7"/>
      <c r="XK113" s="7"/>
      <c r="XL113" s="7"/>
      <c r="XM113" s="7"/>
      <c r="XN113" s="7"/>
      <c r="XO113" s="7"/>
      <c r="XP113" s="7"/>
      <c r="XQ113" s="7"/>
      <c r="XR113" s="7"/>
      <c r="XS113" s="7"/>
      <c r="XT113" s="7"/>
      <c r="XU113" s="7"/>
      <c r="XV113" s="7"/>
      <c r="XW113" s="7"/>
      <c r="XX113" s="7"/>
      <c r="XY113" s="7"/>
      <c r="XZ113" s="7"/>
      <c r="YA113" s="7"/>
      <c r="YB113" s="7"/>
      <c r="YC113" s="7"/>
      <c r="YD113" s="7"/>
      <c r="YE113" s="7"/>
      <c r="YF113" s="7"/>
      <c r="YG113" s="7"/>
      <c r="YH113" s="7"/>
      <c r="YI113" s="7"/>
      <c r="YJ113" s="7"/>
      <c r="YK113" s="7"/>
      <c r="YL113" s="7"/>
      <c r="YM113" s="7"/>
      <c r="YN113" s="7"/>
      <c r="YO113" s="7"/>
      <c r="YP113" s="7"/>
      <c r="YQ113" s="7"/>
      <c r="YR113" s="7"/>
      <c r="YS113" s="7"/>
      <c r="YT113" s="7"/>
      <c r="YU113" s="7"/>
      <c r="YV113" s="7"/>
      <c r="YW113" s="7"/>
      <c r="YX113" s="7"/>
      <c r="YY113" s="7"/>
      <c r="YZ113" s="7"/>
      <c r="ZA113" s="7"/>
      <c r="ZB113" s="7"/>
      <c r="ZC113" s="7"/>
      <c r="ZD113" s="7"/>
    </row>
    <row r="114" spans="1:680" x14ac:dyDescent="0.2">
      <c r="A114" s="60"/>
      <c r="B114" s="51" t="s">
        <v>176</v>
      </c>
      <c r="C114" s="32" t="s">
        <v>60</v>
      </c>
      <c r="E114" s="33" t="s">
        <v>177</v>
      </c>
      <c r="F114" s="34">
        <v>579.46917048598925</v>
      </c>
      <c r="G114" s="34">
        <v>579.46917048598925</v>
      </c>
      <c r="H114" s="34">
        <v>248.34393020828119</v>
      </c>
      <c r="I114" s="34">
        <v>662.2504805554164</v>
      </c>
      <c r="J114" s="34">
        <v>596.0254324998748</v>
      </c>
      <c r="K114" s="35">
        <f>'Summary $2017-18'!K114*'Summary $2020'!$N$1</f>
        <v>3546.3839623069453</v>
      </c>
      <c r="L114" s="35">
        <f>'Summary $2017-18'!L114*'Summary $2020'!$N$1</f>
        <v>179.90132746799256</v>
      </c>
      <c r="M114" s="35">
        <f>'Summary $2017-18'!M114*'Summary $2020'!$N$1</f>
        <v>109.36138656083321</v>
      </c>
      <c r="N114" s="35">
        <f t="shared" si="81"/>
        <v>3835.6466763357707</v>
      </c>
      <c r="P114" s="35">
        <f>'Summary $2017-18'!P114*'Summary $2020'!$S$1</f>
        <v>2802.3757235564754</v>
      </c>
      <c r="Q114" s="35">
        <f>'Summary $2017-18'!Q114*'Summary $2020'!$S$1</f>
        <v>165.00105910826059</v>
      </c>
      <c r="R114" s="35">
        <f>'Summary $2017-18'!R114*'Summary $2020'!$S$1</f>
        <v>43.296462281401489</v>
      </c>
      <c r="S114" s="35">
        <f t="shared" si="82"/>
        <v>3010.6732449461374</v>
      </c>
      <c r="U114" s="35">
        <f>'Summary $2017-18'!U114*'Summary $2020'!$X$1</f>
        <v>2795.5071556065818</v>
      </c>
      <c r="V114" s="35">
        <f>'Summary $2017-18'!V114*'Summary $2020'!$X$1</f>
        <v>140.95672807390557</v>
      </c>
      <c r="W114" s="35">
        <f>'Summary $2017-18'!W114*'Summary $2020'!$X$1</f>
        <v>79.048137297825519</v>
      </c>
      <c r="X114" s="35">
        <f t="shared" si="83"/>
        <v>3015.5120209783131</v>
      </c>
    </row>
    <row r="115" spans="1:680" x14ac:dyDescent="0.2">
      <c r="A115" s="60"/>
      <c r="B115" s="51" t="s">
        <v>178</v>
      </c>
      <c r="C115" s="32" t="s">
        <v>19</v>
      </c>
      <c r="E115" s="33" t="s">
        <v>179</v>
      </c>
      <c r="F115" s="34">
        <v>1026.1326368872951</v>
      </c>
      <c r="G115" s="34">
        <v>1026.1326368872951</v>
      </c>
      <c r="H115" s="34">
        <v>1026.1326368872951</v>
      </c>
      <c r="I115" s="34">
        <v>1026.1326368872951</v>
      </c>
      <c r="J115" s="34">
        <v>1026.1326368872951</v>
      </c>
      <c r="K115" s="35">
        <f>'Summary $2017-18'!K115*'Summary $2020'!$N$1</f>
        <v>5418.6984765683765</v>
      </c>
      <c r="L115" s="35">
        <f>'Summary $2017-18'!L115*'Summary $2020'!$N$1</f>
        <v>274.88028917469694</v>
      </c>
      <c r="M115" s="35">
        <f>'Summary $2017-18'!M115*'Summary $2020'!$N$1</f>
        <v>163.85361303528015</v>
      </c>
      <c r="N115" s="35">
        <f t="shared" si="81"/>
        <v>5857.4323787783542</v>
      </c>
      <c r="P115" s="35">
        <f>'Summary $2017-18'!P115*'Summary $2020'!$S$1</f>
        <v>5394.0094194316698</v>
      </c>
      <c r="Q115" s="35">
        <f>'Summary $2017-18'!Q115*'Summary $2020'!$S$1</f>
        <v>317.45778119285603</v>
      </c>
      <c r="R115" s="35">
        <f>'Summary $2017-18'!R115*'Summary $2020'!$S$1</f>
        <v>82.466185209781244</v>
      </c>
      <c r="S115" s="35">
        <f t="shared" si="82"/>
        <v>5793.933385834307</v>
      </c>
      <c r="U115" s="35">
        <f>'Summary $2017-18'!U115*'Summary $2020'!$X$1</f>
        <v>5380.7888081095334</v>
      </c>
      <c r="V115" s="35">
        <f>'Summary $2017-18'!V115*'Summary $2020'!$X$1</f>
        <v>270.9794090692364</v>
      </c>
      <c r="W115" s="35">
        <f>'Summary $2017-18'!W115*'Summary $2020'!$X$1</f>
        <v>150.19623796092327</v>
      </c>
      <c r="X115" s="35">
        <f t="shared" si="83"/>
        <v>5801.9644551396932</v>
      </c>
    </row>
    <row r="116" spans="1:680" s="39" customFormat="1" x14ac:dyDescent="0.2">
      <c r="A116" s="60"/>
      <c r="B116" s="51" t="s">
        <v>180</v>
      </c>
      <c r="C116" s="32" t="s">
        <v>60</v>
      </c>
      <c r="D116" s="7"/>
      <c r="E116" s="33" t="s">
        <v>181</v>
      </c>
      <c r="F116" s="34">
        <v>75.24771297047937</v>
      </c>
      <c r="G116" s="34">
        <v>100.33028396063918</v>
      </c>
      <c r="H116" s="34">
        <v>100.33028396063918</v>
      </c>
      <c r="I116" s="34">
        <v>100.33028396063918</v>
      </c>
      <c r="J116" s="34">
        <v>100.33028396063918</v>
      </c>
      <c r="K116" s="35">
        <f>'Summary $2017-18'!K116*'Summary $2020'!$N$1</f>
        <v>503.32341107025496</v>
      </c>
      <c r="L116" s="35">
        <f>'Summary $2017-18'!L116*'Summary $2020'!$N$1</f>
        <v>25.532641349515547</v>
      </c>
      <c r="M116" s="35">
        <f>'Summary $2017-18'!M116*'Summary $2020'!$N$1</f>
        <v>15.521203205353082</v>
      </c>
      <c r="N116" s="35">
        <f t="shared" si="81"/>
        <v>544.37725562512367</v>
      </c>
      <c r="O116" s="7"/>
      <c r="P116" s="35">
        <f>'Summary $2017-18'!P116*'Summary $2020'!$S$1</f>
        <v>501.03013335644766</v>
      </c>
      <c r="Q116" s="35">
        <f>'Summary $2017-18'!Q116*'Summary $2020'!$S$1</f>
        <v>29.481840213886919</v>
      </c>
      <c r="R116" s="35">
        <f>'Summary $2017-18'!R116*'Summary $2020'!$S$1</f>
        <v>7.7921271694998051</v>
      </c>
      <c r="S116" s="35">
        <f t="shared" si="82"/>
        <v>538.30410073983444</v>
      </c>
      <c r="T116" s="7"/>
      <c r="U116" s="35">
        <f>'Summary $2017-18'!U116*'Summary $2020'!$X$1</f>
        <v>499.80211832371128</v>
      </c>
      <c r="V116" s="35">
        <f>'Summary $2017-18'!V116*'Summary $2020'!$X$1</f>
        <v>25.155468332190534</v>
      </c>
      <c r="W116" s="35">
        <f>'Summary $2017-18'!W116*'Summary $2020'!$X$1</f>
        <v>14.28456947344557</v>
      </c>
      <c r="X116" s="35">
        <f t="shared" si="83"/>
        <v>539.24215612934734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</row>
    <row r="117" spans="1:680" x14ac:dyDescent="0.2">
      <c r="A117" s="60"/>
      <c r="B117" s="51" t="s">
        <v>182</v>
      </c>
      <c r="C117" s="32" t="s">
        <v>60</v>
      </c>
      <c r="E117" s="33" t="s">
        <v>183</v>
      </c>
      <c r="F117" s="34">
        <v>277.07067510868819</v>
      </c>
      <c r="G117" s="34">
        <v>277.07067510868819</v>
      </c>
      <c r="H117" s="34">
        <v>277.07067510868819</v>
      </c>
      <c r="I117" s="34">
        <v>277.07067510868819</v>
      </c>
      <c r="J117" s="34">
        <v>768.24141734681712</v>
      </c>
      <c r="K117" s="35">
        <f>'Summary $2017-18'!K117*'Summary $2020'!$N$1</f>
        <v>1969.234324411434</v>
      </c>
      <c r="L117" s="35">
        <f>'Summary $2017-18'!L117*'Summary $2020'!$N$1</f>
        <v>99.895519724463043</v>
      </c>
      <c r="M117" s="35">
        <f>'Summary $2017-18'!M117*'Summary $2020'!$N$1</f>
        <v>60.726136388437823</v>
      </c>
      <c r="N117" s="35">
        <f t="shared" si="81"/>
        <v>2129.8559805243349</v>
      </c>
      <c r="P117" s="35">
        <f>'Summary $2017-18'!P117*'Summary $2020'!$S$1</f>
        <v>1556.1017992916084</v>
      </c>
      <c r="Q117" s="35">
        <f>'Summary $2017-18'!Q117*'Summary $2020'!$S$1</f>
        <v>91.744979541838575</v>
      </c>
      <c r="R117" s="35">
        <f>'Summary $2017-18'!R117*'Summary $2020'!$S$1</f>
        <v>26.009229949144522</v>
      </c>
      <c r="S117" s="35">
        <f t="shared" si="82"/>
        <v>1673.8560087825915</v>
      </c>
      <c r="U117" s="35">
        <f>'Summary $2017-18'!U117*'Summary $2020'!$X$1</f>
        <v>1968.0067874530935</v>
      </c>
      <c r="V117" s="35">
        <f>'Summary $2017-18'!V117*'Summary $2020'!$X$1</f>
        <v>99.128856291711813</v>
      </c>
      <c r="W117" s="35">
        <f>'Summary $2017-18'!W117*'Summary $2020'!$X$1</f>
        <v>61.756253996542682</v>
      </c>
      <c r="X117" s="35">
        <f t="shared" si="83"/>
        <v>2128.8918977413477</v>
      </c>
    </row>
    <row r="118" spans="1:680" x14ac:dyDescent="0.2">
      <c r="A118" s="60"/>
      <c r="B118" s="51" t="s">
        <v>184</v>
      </c>
      <c r="C118" s="32" t="s">
        <v>60</v>
      </c>
      <c r="E118" s="33" t="s">
        <v>95</v>
      </c>
      <c r="F118" s="34">
        <v>2982.525564158037</v>
      </c>
      <c r="G118" s="34">
        <v>2982.525564158037</v>
      </c>
      <c r="H118" s="34">
        <v>2982.525564158037</v>
      </c>
      <c r="I118" s="34">
        <v>2982.525564158037</v>
      </c>
      <c r="J118" s="34">
        <v>2982.525564158037</v>
      </c>
      <c r="K118" s="35">
        <f>'Summary $2017-18'!K118*'Summary $2020'!$N$1</f>
        <v>18224.417093155287</v>
      </c>
      <c r="L118" s="35">
        <f>'Summary $2017-18'!L118*'Summary $2020'!$N$1</f>
        <v>924.49008969019405</v>
      </c>
      <c r="M118" s="35">
        <f>'Summary $2017-18'!M118*'Summary $2020'!$N$1</f>
        <v>561.99428594131189</v>
      </c>
      <c r="N118" s="35">
        <f t="shared" si="81"/>
        <v>19710.901468786793</v>
      </c>
      <c r="P118" s="35">
        <f>'Summary $2017-18'!P118*'Summary $2020'!$S$1</f>
        <v>18141.381715408814</v>
      </c>
      <c r="Q118" s="35">
        <f>'Summary $2017-18'!Q118*'Summary $2020'!$S$1</f>
        <v>1067.7191169254443</v>
      </c>
      <c r="R118" s="35">
        <f>'Summary $2017-18'!R118*'Summary $2020'!$S$1</f>
        <v>276.64485998248983</v>
      </c>
      <c r="S118" s="35">
        <f t="shared" si="82"/>
        <v>19485.745692316748</v>
      </c>
      <c r="U118" s="35">
        <f>'Summary $2017-18'!U118*'Summary $2020'!$X$1</f>
        <v>15639.635266064342</v>
      </c>
      <c r="V118" s="35">
        <f>'Summary $2017-18'!V118*'Summary $2020'!$X$1</f>
        <v>787.62041655849248</v>
      </c>
      <c r="W118" s="35">
        <f>'Summary $2017-18'!W118*'Summary $2020'!$X$1</f>
        <v>436.55576604374147</v>
      </c>
      <c r="X118" s="35">
        <f t="shared" si="83"/>
        <v>16863.811448666576</v>
      </c>
    </row>
    <row r="119" spans="1:680" x14ac:dyDescent="0.2">
      <c r="A119" s="60"/>
      <c r="B119" s="82" t="s">
        <v>185</v>
      </c>
      <c r="C119" s="32" t="s">
        <v>60</v>
      </c>
      <c r="E119" s="33" t="s">
        <v>106</v>
      </c>
      <c r="F119" s="34">
        <v>487.62156606554788</v>
      </c>
      <c r="G119" s="34">
        <v>575.21825458031697</v>
      </c>
      <c r="H119" s="34">
        <v>541.43096043890603</v>
      </c>
      <c r="I119" s="34">
        <v>541.43096043890603</v>
      </c>
      <c r="J119" s="34">
        <v>541.43096043890603</v>
      </c>
      <c r="K119" s="35">
        <f>'Summary $2017-18'!K119*'Summary $2020'!$N$1</f>
        <v>2837.9882590287375</v>
      </c>
      <c r="L119" s="35">
        <f>'Summary $2017-18'!L119*'Summary $2020'!$N$1</f>
        <v>143.9657579563744</v>
      </c>
      <c r="M119" s="35">
        <f>'Summary $2017-18'!M119*'Summary $2020'!$N$1</f>
        <v>87.516279779489153</v>
      </c>
      <c r="N119" s="35">
        <f t="shared" si="81"/>
        <v>3069.4702967646012</v>
      </c>
      <c r="P119" s="35">
        <f>'Summary $2017-18'!P119*'Summary $2020'!$S$1</f>
        <v>2825.0576162584398</v>
      </c>
      <c r="Q119" s="35">
        <f>'Summary $2017-18'!Q119*'Summary $2020'!$S$1</f>
        <v>166.24905390961678</v>
      </c>
      <c r="R119" s="35">
        <f>'Summary $2017-18'!R119*'Summary $2020'!$S$1</f>
        <v>43.381849939559871</v>
      </c>
      <c r="S119" s="35">
        <f t="shared" si="82"/>
        <v>3034.6885201076161</v>
      </c>
      <c r="U119" s="35">
        <f>'Summary $2017-18'!U119*'Summary $2020'!$X$1</f>
        <v>2818.133455434277</v>
      </c>
      <c r="V119" s="35">
        <f>'Summary $2017-18'!V119*'Summary $2020'!$X$1</f>
        <v>141.90510686041407</v>
      </c>
      <c r="W119" s="35">
        <f>'Summary $2017-18'!W119*'Summary $2020'!$X$1</f>
        <v>79.131575839425111</v>
      </c>
      <c r="X119" s="35">
        <f t="shared" si="83"/>
        <v>3039.1701381341163</v>
      </c>
    </row>
    <row r="120" spans="1:680" s="39" customFormat="1" x14ac:dyDescent="0.2">
      <c r="A120" s="60"/>
      <c r="B120" s="82" t="s">
        <v>254</v>
      </c>
      <c r="C120" s="32" t="s">
        <v>19</v>
      </c>
      <c r="D120" s="7"/>
      <c r="E120" s="33" t="s">
        <v>50</v>
      </c>
      <c r="F120" s="34">
        <v>897.03730086703786</v>
      </c>
      <c r="G120" s="34">
        <v>1190.5642948609691</v>
      </c>
      <c r="H120" s="34">
        <v>1190.5642948609691</v>
      </c>
      <c r="I120" s="34">
        <v>1184.2672340630445</v>
      </c>
      <c r="J120" s="34">
        <v>897.03730086703786</v>
      </c>
      <c r="K120" s="35">
        <f>'Summary $2017-18'!K120*'Summary $2020'!$N$1</f>
        <v>12361.681240041351</v>
      </c>
      <c r="L120" s="35">
        <f>'Summary $2017-18'!L120*'Summary $2020'!$N$1</f>
        <v>627.08462717414545</v>
      </c>
      <c r="M120" s="35">
        <f>'Summary $2017-18'!M120*'Summary $2020'!$N$1</f>
        <v>373.79938063170391</v>
      </c>
      <c r="N120" s="35">
        <f t="shared" si="81"/>
        <v>13362.5652478472</v>
      </c>
      <c r="O120" s="7"/>
      <c r="P120" s="35">
        <f>'Summary $2017-18'!P120*'Summary $2020'!$S$1</f>
        <v>0</v>
      </c>
      <c r="Q120" s="35">
        <f>'Summary $2017-18'!Q120*'Summary $2020'!$S$1</f>
        <v>0</v>
      </c>
      <c r="R120" s="35">
        <f>'Summary $2017-18'!R120*'Summary $2020'!$S$1</f>
        <v>0</v>
      </c>
      <c r="S120" s="35">
        <f t="shared" si="82"/>
        <v>0</v>
      </c>
      <c r="T120" s="7"/>
      <c r="U120" s="35">
        <f>'Summary $2017-18'!U120*'Summary $2020'!$X$1</f>
        <v>5620.7506605589851</v>
      </c>
      <c r="V120" s="35">
        <f>'Summary $2017-18'!V120*'Summary $2020'!$X$1</f>
        <v>282.88174148730792</v>
      </c>
      <c r="W120" s="35">
        <f>'Summary $2017-18'!W120*'Summary $2020'!$X$1</f>
        <v>156.67279853536485</v>
      </c>
      <c r="X120" s="35">
        <f t="shared" si="83"/>
        <v>6060.305200581658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</row>
    <row r="121" spans="1:680" s="39" customFormat="1" x14ac:dyDescent="0.2">
      <c r="A121" s="60"/>
      <c r="B121" s="82" t="s">
        <v>187</v>
      </c>
      <c r="C121" s="32" t="s">
        <v>19</v>
      </c>
      <c r="D121" s="7"/>
      <c r="E121" s="33" t="s">
        <v>138</v>
      </c>
      <c r="F121" s="34">
        <v>250.27625289934025</v>
      </c>
      <c r="G121" s="34">
        <v>250.27625289934025</v>
      </c>
      <c r="H121" s="34">
        <v>250.27625289934025</v>
      </c>
      <c r="I121" s="34">
        <v>250.27625289934025</v>
      </c>
      <c r="J121" s="34">
        <v>250.27625289934025</v>
      </c>
      <c r="K121" s="35">
        <f>'Summary $2017-18'!K121*'Summary $2020'!$N$1</f>
        <v>1321.6337747727746</v>
      </c>
      <c r="L121" s="35">
        <f>'Summary $2017-18'!L121*'Summary $2020'!$N$1</f>
        <v>67.043972969438286</v>
      </c>
      <c r="M121" s="35">
        <f>'Summary $2017-18'!M121*'Summary $2020'!$N$1</f>
        <v>39.964295862263448</v>
      </c>
      <c r="N121" s="35">
        <f t="shared" si="81"/>
        <v>1428.6420436044764</v>
      </c>
      <c r="O121" s="7"/>
      <c r="P121" s="35">
        <f>'Summary $2017-18'!P121*'Summary $2020'!$S$1</f>
        <v>1315.6120535199193</v>
      </c>
      <c r="Q121" s="35">
        <f>'Summary $2017-18'!Q121*'Summary $2020'!$S$1</f>
        <v>77.428727120208791</v>
      </c>
      <c r="R121" s="35">
        <f>'Summary $2017-18'!R121*'Summary $2020'!$S$1</f>
        <v>20.11370370970274</v>
      </c>
      <c r="S121" s="35">
        <f t="shared" si="82"/>
        <v>1413.1544843498309</v>
      </c>
      <c r="T121" s="7"/>
      <c r="U121" s="35">
        <f>'Summary $2017-18'!U121*'Summary $2020'!$X$1</f>
        <v>1312.3875141730568</v>
      </c>
      <c r="V121" s="35">
        <f>'Summary $2017-18'!V121*'Summary $2020'!$X$1</f>
        <v>66.092538797374729</v>
      </c>
      <c r="W121" s="35">
        <f>'Summary $2017-18'!W121*'Summary $2020'!$X$1</f>
        <v>36.633228770956897</v>
      </c>
      <c r="X121" s="35">
        <f t="shared" si="83"/>
        <v>1415.1132817413886</v>
      </c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</row>
    <row r="122" spans="1:680" x14ac:dyDescent="0.2">
      <c r="A122" s="60"/>
      <c r="B122" s="51" t="s">
        <v>188</v>
      </c>
      <c r="C122" s="32" t="s">
        <v>19</v>
      </c>
      <c r="E122" s="33" t="s">
        <v>84</v>
      </c>
      <c r="F122" s="34">
        <v>1341.7997138806854</v>
      </c>
      <c r="G122" s="34">
        <v>1341.7997138806854</v>
      </c>
      <c r="H122" s="34">
        <v>1341.7997138806854</v>
      </c>
      <c r="I122" s="34">
        <v>1341.7997138806854</v>
      </c>
      <c r="J122" s="34">
        <v>1341.7997138806854</v>
      </c>
      <c r="K122" s="35">
        <f>'Summary $2017-18'!K122*'Summary $2020'!$N$1</f>
        <v>11454.159381364043</v>
      </c>
      <c r="L122" s="35">
        <f>'Summary $2017-18'!L122*'Summary $2020'!$N$1</f>
        <v>581.04776573513436</v>
      </c>
      <c r="M122" s="35">
        <f>'Summary $2017-18'!M122*'Summary $2020'!$N$1</f>
        <v>346.35723080628316</v>
      </c>
      <c r="N122" s="35">
        <f t="shared" si="81"/>
        <v>12381.564377905461</v>
      </c>
      <c r="P122" s="35">
        <f>'Summary $2017-18'!P122*'Summary $2020'!$S$1</f>
        <v>7053.3574661635921</v>
      </c>
      <c r="Q122" s="35">
        <f>'Summary $2017-18'!Q122*'Summary $2020'!$S$1</f>
        <v>415.11666685303686</v>
      </c>
      <c r="R122" s="35">
        <f>'Summary $2017-18'!R122*'Summary $2020'!$S$1</f>
        <v>107.83508850763668</v>
      </c>
      <c r="S122" s="35">
        <f t="shared" si="82"/>
        <v>7576.3092215242659</v>
      </c>
      <c r="U122" s="35">
        <f>'Summary $2017-18'!U122*'Summary $2020'!$X$1</f>
        <v>7036.0698253151513</v>
      </c>
      <c r="V122" s="35">
        <f>'Summary $2017-18'!V122*'Summary $2020'!$X$1</f>
        <v>354.34024850784908</v>
      </c>
      <c r="W122" s="35">
        <f>'Summary $2017-18'!W122*'Summary $2020'!$X$1</f>
        <v>196.40079837364883</v>
      </c>
      <c r="X122" s="35">
        <f t="shared" si="83"/>
        <v>7586.8108721966501</v>
      </c>
    </row>
    <row r="123" spans="1:680" x14ac:dyDescent="0.2">
      <c r="A123" s="60"/>
      <c r="B123" s="51" t="s">
        <v>189</v>
      </c>
      <c r="C123" s="32" t="s">
        <v>60</v>
      </c>
      <c r="E123" s="33" t="s">
        <v>190</v>
      </c>
      <c r="F123" s="34">
        <v>383.75692111232166</v>
      </c>
      <c r="G123" s="34">
        <v>383.75692111232166</v>
      </c>
      <c r="H123" s="34">
        <v>372.49448973185144</v>
      </c>
      <c r="I123" s="34">
        <v>361.23205835138106</v>
      </c>
      <c r="J123" s="34">
        <v>361.23205835138106</v>
      </c>
      <c r="K123" s="35">
        <f>'Summary $2017-18'!K123*'Summary $2020'!$N$1</f>
        <v>1967.0316014534792</v>
      </c>
      <c r="L123" s="35">
        <f>'Summary $2017-18'!L123*'Summary $2020'!$N$1</f>
        <v>99.783779769514297</v>
      </c>
      <c r="M123" s="35">
        <f>'Summary $2017-18'!M123*'Summary $2020'!$N$1</f>
        <v>60.658210061381411</v>
      </c>
      <c r="N123" s="35">
        <f t="shared" si="81"/>
        <v>2127.4735912843748</v>
      </c>
      <c r="P123" s="35">
        <f>'Summary $2017-18'!P123*'Summary $2020'!$S$1</f>
        <v>1958.0692729888131</v>
      </c>
      <c r="Q123" s="35">
        <f>'Summary $2017-18'!Q123*'Summary $2020'!$S$1</f>
        <v>115.23921997746599</v>
      </c>
      <c r="R123" s="35">
        <f>'Summary $2017-18'!R123*'Summary $2020'!$S$1</f>
        <v>29.750993630051671</v>
      </c>
      <c r="S123" s="35">
        <f t="shared" si="82"/>
        <v>2103.0594865963308</v>
      </c>
      <c r="U123" s="35">
        <f>'Summary $2017-18'!U123*'Summary $2020'!$X$1</f>
        <v>1953.2700835942326</v>
      </c>
      <c r="V123" s="35">
        <f>'Summary $2017-18'!V123*'Summary $2020'!$X$1</f>
        <v>98.383459203805387</v>
      </c>
      <c r="W123" s="35">
        <f>'Summary $2017-18'!W123*'Summary $2020'!$X$1</f>
        <v>54.051907889197921</v>
      </c>
      <c r="X123" s="35">
        <f t="shared" si="83"/>
        <v>2105.705450687236</v>
      </c>
    </row>
    <row r="124" spans="1:680" ht="25.5" x14ac:dyDescent="0.2">
      <c r="A124" s="60"/>
      <c r="B124" s="51" t="s">
        <v>191</v>
      </c>
      <c r="C124" s="32" t="s">
        <v>60</v>
      </c>
      <c r="E124" s="33" t="s">
        <v>192</v>
      </c>
      <c r="F124" s="34">
        <v>1673.9060242403048</v>
      </c>
      <c r="G124" s="34">
        <v>1673.9060242403048</v>
      </c>
      <c r="H124" s="34">
        <v>1673.9060242403048</v>
      </c>
      <c r="I124" s="34">
        <v>1673.9060242403048</v>
      </c>
      <c r="J124" s="34">
        <v>1673.9060242403048</v>
      </c>
      <c r="K124" s="35">
        <f>'Summary $2017-18'!K124*'Summary $2020'!$N$1</f>
        <v>12907.956533614099</v>
      </c>
      <c r="L124" s="35">
        <f>'Summary $2017-18'!L124*'Summary $2020'!$N$1</f>
        <v>654.79613600151265</v>
      </c>
      <c r="M124" s="35">
        <f>'Summary $2017-18'!M124*'Summary $2020'!$N$1</f>
        <v>398.04827655061035</v>
      </c>
      <c r="N124" s="35">
        <f t="shared" si="81"/>
        <v>13960.800946166222</v>
      </c>
      <c r="P124" s="35">
        <f>'Summary $2017-18'!P124*'Summary $2020'!$S$1</f>
        <v>8025.6679482895006</v>
      </c>
      <c r="Q124" s="35">
        <f>'Summary $2017-18'!Q124*'Summary $2020'!$S$1</f>
        <v>472.23381385041421</v>
      </c>
      <c r="R124" s="35">
        <f>'Summary $2017-18'!R124*'Summary $2020'!$S$1</f>
        <v>120.61388234442622</v>
      </c>
      <c r="S124" s="35">
        <f t="shared" si="82"/>
        <v>8618.5156444843415</v>
      </c>
      <c r="U124" s="35">
        <f>'Summary $2017-18'!U124*'Summary $2020'!$X$1</f>
        <v>8777.5541652990323</v>
      </c>
      <c r="V124" s="35">
        <f>'Summary $2017-18'!V124*'Summary $2020'!$X$1</f>
        <v>442.04233349600884</v>
      </c>
      <c r="W124" s="35">
        <f>'Summary $2017-18'!W124*'Summary $2020'!$X$1</f>
        <v>245.01158866135341</v>
      </c>
      <c r="X124" s="35">
        <f t="shared" si="83"/>
        <v>9464.6080874563941</v>
      </c>
    </row>
    <row r="125" spans="1:680" x14ac:dyDescent="0.2">
      <c r="A125" s="60"/>
      <c r="B125" s="51" t="s">
        <v>193</v>
      </c>
      <c r="C125" s="32"/>
      <c r="E125" s="33"/>
      <c r="F125" s="34">
        <v>498.75909089820084</v>
      </c>
      <c r="G125" s="34">
        <v>0</v>
      </c>
      <c r="H125" s="34">
        <v>0</v>
      </c>
      <c r="I125" s="34">
        <v>0</v>
      </c>
      <c r="J125" s="34">
        <v>0</v>
      </c>
      <c r="K125" s="35">
        <f>'Summary $2017-18'!K125*'Summary $2020'!$N$1</f>
        <v>663.572549823533</v>
      </c>
      <c r="L125" s="35">
        <f>'Summary $2017-18'!L125*'Summary $2020'!$N$1</f>
        <v>33.661776009983605</v>
      </c>
      <c r="M125" s="35">
        <f>'Summary $2017-18'!M125*'Summary $2020'!$N$1</f>
        <v>20.462875679485769</v>
      </c>
      <c r="N125" s="35">
        <f t="shared" si="81"/>
        <v>717.69720151300237</v>
      </c>
      <c r="P125" s="35">
        <f>'Summary $2017-18'!P125*'Summary $2020'!$S$1</f>
        <v>524.35935426300273</v>
      </c>
      <c r="Q125" s="35">
        <f>'Summary $2017-18'!Q125*'Summary $2020'!$S$1</f>
        <v>30.973294499371974</v>
      </c>
      <c r="R125" s="35">
        <f>'Summary $2017-18'!R125*'Summary $2020'!$S$1</f>
        <v>5.38909598373119</v>
      </c>
      <c r="S125" s="35">
        <f t="shared" si="82"/>
        <v>560.72174474610586</v>
      </c>
      <c r="U125" s="35">
        <f>'Summary $2017-18'!U125*'Summary $2020'!$X$1</f>
        <v>523.07415976726008</v>
      </c>
      <c r="V125" s="35">
        <f>'Summary $2017-18'!V125*'Summary $2020'!$X$1</f>
        <v>26.637270440972738</v>
      </c>
      <c r="W125" s="35">
        <f>'Summary $2017-18'!W125*'Summary $2020'!$X$1</f>
        <v>7.9716102608007295</v>
      </c>
      <c r="X125" s="35">
        <f t="shared" si="83"/>
        <v>557.68304046903359</v>
      </c>
    </row>
    <row r="126" spans="1:680" x14ac:dyDescent="0.2">
      <c r="A126" s="60"/>
      <c r="B126" s="51"/>
      <c r="C126" s="32"/>
      <c r="E126" s="33"/>
      <c r="F126" s="49"/>
      <c r="G126" s="49"/>
      <c r="H126" s="49"/>
      <c r="I126" s="49"/>
      <c r="J126" s="49"/>
      <c r="K126" s="35"/>
      <c r="L126" s="35"/>
      <c r="M126" s="35"/>
      <c r="N126" s="35"/>
      <c r="P126" s="35"/>
      <c r="Q126" s="35"/>
      <c r="R126" s="35"/>
      <c r="S126" s="35"/>
      <c r="U126" s="35"/>
      <c r="V126" s="35"/>
      <c r="W126" s="35"/>
      <c r="X126" s="35"/>
    </row>
    <row r="127" spans="1:680" x14ac:dyDescent="0.2">
      <c r="A127" s="51"/>
      <c r="B127" s="10" t="s">
        <v>194</v>
      </c>
      <c r="C127" s="32"/>
      <c r="E127" s="33"/>
      <c r="F127" s="49"/>
      <c r="G127" s="49"/>
      <c r="H127" s="49"/>
      <c r="I127" s="49"/>
      <c r="J127" s="49"/>
      <c r="K127" s="49"/>
      <c r="L127" s="49"/>
      <c r="M127" s="49"/>
      <c r="N127" s="49"/>
      <c r="P127" s="49"/>
      <c r="Q127" s="49"/>
      <c r="R127" s="49"/>
      <c r="S127" s="49"/>
      <c r="U127" s="49"/>
      <c r="V127" s="49"/>
      <c r="W127" s="49"/>
      <c r="X127" s="49"/>
    </row>
    <row r="128" spans="1:680" s="39" customFormat="1" x14ac:dyDescent="0.2">
      <c r="A128" s="51"/>
      <c r="B128" s="51" t="s">
        <v>195</v>
      </c>
      <c r="C128" s="32" t="s">
        <v>19</v>
      </c>
      <c r="D128" s="7"/>
      <c r="E128" s="83" t="s">
        <v>196</v>
      </c>
      <c r="F128" s="34">
        <v>2031.4089193663115</v>
      </c>
      <c r="G128" s="34">
        <v>2000.1243877538939</v>
      </c>
      <c r="H128" s="34">
        <v>2018.8951067213445</v>
      </c>
      <c r="I128" s="34">
        <v>1993.8674814314106</v>
      </c>
      <c r="J128" s="34">
        <v>1981.3536687864437</v>
      </c>
      <c r="K128" s="84">
        <f>'Summary $2017-18'!K128*'Summary $2020'!$N$1</f>
        <v>10588.489258887877</v>
      </c>
      <c r="L128" s="84">
        <f>'Summary $2017-18'!L128*'Summary $2020'!$N$1</f>
        <v>537.13396344015132</v>
      </c>
      <c r="M128" s="84">
        <f>'Summary $2017-18'!M128*'Summary $2020'!$N$1</f>
        <v>327.1795784238933</v>
      </c>
      <c r="N128" s="84">
        <f t="shared" ref="N128" si="85">SUM(K128:M128)</f>
        <v>11452.802800751922</v>
      </c>
      <c r="O128" s="7"/>
      <c r="P128" s="84">
        <f>'Summary $2017-18'!P128*'Summary $2020'!$S$1</f>
        <v>10540.245235450418</v>
      </c>
      <c r="Q128" s="84">
        <f>'Summary $2017-18'!Q128*'Summary $2020'!$S$1</f>
        <v>620.32915416534445</v>
      </c>
      <c r="R128" s="84">
        <f>'Summary $2017-18'!R128*'Summary $2020'!$S$1</f>
        <v>160.84750125074663</v>
      </c>
      <c r="S128" s="84">
        <f t="shared" ref="S128" si="86">SUM(P128:R128)</f>
        <v>11321.42189086651</v>
      </c>
      <c r="T128" s="7"/>
      <c r="U128" s="84">
        <f>'Summary $2017-18'!U128*'Summary $2020'!$X$1</f>
        <v>10514.411301049806</v>
      </c>
      <c r="V128" s="84">
        <f>'Summary $2017-18'!V128*'Summary $2020'!$X$1</f>
        <v>529.52003035213932</v>
      </c>
      <c r="W128" s="84">
        <f>'Summary $2017-18'!W128*'Summary $2020'!$X$1</f>
        <v>292.76073650332762</v>
      </c>
      <c r="X128" s="84">
        <f t="shared" ref="X128" si="87">SUM(U128:W128)</f>
        <v>11336.692067905273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</row>
    <row r="129" spans="1:680" x14ac:dyDescent="0.2">
      <c r="A129" s="60"/>
      <c r="B129" s="10"/>
      <c r="C129" s="32"/>
      <c r="E129" s="33"/>
      <c r="F129" s="49"/>
      <c r="G129" s="49"/>
      <c r="H129" s="49"/>
      <c r="I129" s="49"/>
      <c r="J129" s="49"/>
      <c r="K129" s="35"/>
      <c r="L129" s="35"/>
      <c r="M129" s="35"/>
      <c r="N129" s="35"/>
      <c r="P129" s="35"/>
      <c r="Q129" s="35"/>
      <c r="R129" s="35"/>
      <c r="S129" s="35"/>
      <c r="U129" s="35"/>
      <c r="V129" s="35"/>
      <c r="W129" s="35"/>
      <c r="X129" s="35"/>
    </row>
    <row r="130" spans="1:680" x14ac:dyDescent="0.2">
      <c r="A130" s="85"/>
      <c r="B130" s="10" t="s">
        <v>198</v>
      </c>
      <c r="C130" s="77" t="s">
        <v>60</v>
      </c>
      <c r="E130" s="86"/>
      <c r="F130" s="84">
        <f>SUM(F108:F109,F113:F114,F116:F119,F123:F125)</f>
        <v>10471.737294453445</v>
      </c>
      <c r="G130" s="84">
        <f>SUM(G108:G109,G113:G114,G116:G119,G123:G125)</f>
        <v>10090.871551662243</v>
      </c>
      <c r="H130" s="84">
        <f>SUM(H108:H109,H113:H114,H116:H119,H123:H125)</f>
        <v>9714.6965858626554</v>
      </c>
      <c r="I130" s="84">
        <f>SUM(I108:I109,I113:I114,I116:I119,I123:I125)</f>
        <v>10117.340704829321</v>
      </c>
      <c r="J130" s="84">
        <f>SUM(J108:J109,J113:J114,J116:J119,J123:J125)</f>
        <v>10542.286399011906</v>
      </c>
      <c r="K130" s="35">
        <f>SUM(K108:K110,K113:K114,K116:K119,K123:K125)</f>
        <v>64066.499542693178</v>
      </c>
      <c r="L130" s="35">
        <f t="shared" ref="L130:N130" si="88">SUM(L108:L110,L113:L114,L116:L119,L123:L125)</f>
        <v>3249.9719253356179</v>
      </c>
      <c r="M130" s="35">
        <f>SUM(M108:M110,M113:M114,M116:M119,M123:M125)</f>
        <v>1975.6465449190123</v>
      </c>
      <c r="N130" s="35">
        <f t="shared" si="88"/>
        <v>69292.118012947802</v>
      </c>
      <c r="P130" s="35">
        <f>SUM(P108:P110,P113:P114,P116:P119,P123:P125)</f>
        <v>53098.504745341314</v>
      </c>
      <c r="Q130" s="35">
        <f t="shared" ref="Q130:S130" si="89">SUM(Q108:Q110,Q113:Q114,Q116:Q119,Q123:Q125)</f>
        <v>3125.2563406472655</v>
      </c>
      <c r="R130" s="35">
        <f t="shared" si="89"/>
        <v>810.06122452559293</v>
      </c>
      <c r="S130" s="35">
        <f t="shared" si="89"/>
        <v>57033.822310514159</v>
      </c>
      <c r="U130" s="35">
        <f>SUM(U108:U110,U113:U114,U116:U119,U123:U125)</f>
        <v>54419.75137270194</v>
      </c>
      <c r="V130" s="35">
        <f t="shared" ref="V130:X130" si="90">SUM(V108:V110,V113:V114,V116:V119,V123:V125)</f>
        <v>2741.0366009189806</v>
      </c>
      <c r="W130" s="35">
        <f t="shared" si="90"/>
        <v>1521.5250982062109</v>
      </c>
      <c r="X130" s="35">
        <f t="shared" si="90"/>
        <v>58682.313071827142</v>
      </c>
    </row>
    <row r="131" spans="1:680" x14ac:dyDescent="0.2">
      <c r="A131" s="85"/>
      <c r="B131" s="10" t="s">
        <v>199</v>
      </c>
      <c r="C131" s="77" t="s">
        <v>19</v>
      </c>
      <c r="E131" s="86"/>
      <c r="F131" s="84">
        <f>SUM(F111:F112,F115,F120:F122,)</f>
        <v>5617.5664288888165</v>
      </c>
      <c r="G131" s="84">
        <f t="shared" ref="G131:L131" si="91">SUM(G111:G112,G115,G120:G122,)</f>
        <v>5911.0934228827482</v>
      </c>
      <c r="H131" s="84">
        <f t="shared" si="91"/>
        <v>5911.0934228827482</v>
      </c>
      <c r="I131" s="84">
        <f t="shared" si="91"/>
        <v>5904.7963620848222</v>
      </c>
      <c r="J131" s="84">
        <f t="shared" si="91"/>
        <v>5617.5664288888165</v>
      </c>
      <c r="K131" s="35">
        <f t="shared" si="91"/>
        <v>42610.794532449028</v>
      </c>
      <c r="L131" s="35">
        <f t="shared" si="91"/>
        <v>2161.5647325076598</v>
      </c>
      <c r="M131" s="35">
        <f>SUM(M111:M112,M115,M120:M122,)</f>
        <v>1288.4888628952356</v>
      </c>
      <c r="N131" s="35">
        <f t="shared" ref="N131" si="92">SUM(N111:N112,N115,N120:N122,)</f>
        <v>46060.848127851918</v>
      </c>
      <c r="P131" s="35">
        <f t="shared" ref="P131:Q131" si="93">SUM(P111:P112,P115,P120:P122,)</f>
        <v>24814.1201886825</v>
      </c>
      <c r="Q131" s="35">
        <f t="shared" si="93"/>
        <v>1460.4044829758554</v>
      </c>
      <c r="R131" s="35">
        <f t="shared" ref="R131:S131" si="94">SUM(R111:R112,R115,R120:R122,)</f>
        <v>379.37008858862367</v>
      </c>
      <c r="S131" s="35">
        <f t="shared" si="94"/>
        <v>26653.894760246982</v>
      </c>
      <c r="U131" s="35">
        <f t="shared" ref="U131:V131" si="95">SUM(U111:U112,U115,U120:U122,)</f>
        <v>30374.051927210399</v>
      </c>
      <c r="V131" s="35">
        <f t="shared" si="95"/>
        <v>1529.4712637597158</v>
      </c>
      <c r="W131" s="35">
        <f t="shared" ref="W131:X131" si="96">SUM(W111:W112,W115,W120:W122,)</f>
        <v>847.62218531693179</v>
      </c>
      <c r="X131" s="35">
        <f>SUM(X111:X112,X115,X120:X122,)</f>
        <v>32751.145376287051</v>
      </c>
    </row>
    <row r="132" spans="1:680" x14ac:dyDescent="0.2">
      <c r="A132" s="85"/>
      <c r="B132" s="51"/>
      <c r="C132" s="32"/>
      <c r="E132" s="33"/>
      <c r="F132" s="54"/>
      <c r="G132" s="54"/>
      <c r="H132" s="54"/>
      <c r="I132" s="54"/>
      <c r="J132" s="54"/>
      <c r="K132" s="35"/>
      <c r="L132" s="35"/>
      <c r="M132" s="35"/>
      <c r="N132" s="35"/>
      <c r="P132" s="35"/>
      <c r="Q132" s="35"/>
      <c r="R132" s="35"/>
      <c r="S132" s="35"/>
      <c r="U132" s="35"/>
      <c r="V132" s="35"/>
      <c r="W132" s="35"/>
      <c r="X132" s="35"/>
    </row>
    <row r="133" spans="1:680" x14ac:dyDescent="0.2">
      <c r="A133" s="87"/>
      <c r="B133" s="10" t="s">
        <v>200</v>
      </c>
      <c r="C133" s="77"/>
      <c r="E133" s="78" t="s">
        <v>11</v>
      </c>
      <c r="F133" s="79">
        <f t="shared" ref="F133:J133" si="97">F128+F130+F131+F132</f>
        <v>18120.712642708575</v>
      </c>
      <c r="G133" s="79">
        <f t="shared" si="97"/>
        <v>18002.089362298888</v>
      </c>
      <c r="H133" s="79">
        <f t="shared" si="97"/>
        <v>17644.685115466746</v>
      </c>
      <c r="I133" s="79">
        <f t="shared" si="97"/>
        <v>18016.004548345554</v>
      </c>
      <c r="J133" s="79">
        <f t="shared" si="97"/>
        <v>18141.206496687166</v>
      </c>
      <c r="K133" s="46">
        <f t="shared" ref="K133:L133" si="98">K128+K130+K131</f>
        <v>117265.78333403009</v>
      </c>
      <c r="L133" s="46">
        <f t="shared" si="98"/>
        <v>5948.6706212834288</v>
      </c>
      <c r="M133" s="46">
        <f t="shared" ref="M133" si="99">M128+M130+M131</f>
        <v>3591.3149862381415</v>
      </c>
      <c r="N133" s="46">
        <f>N128+N130+N131</f>
        <v>126805.76894155164</v>
      </c>
      <c r="P133" s="46">
        <f t="shared" ref="P133:Q133" si="100">P128+P130+P131</f>
        <v>88452.870169474234</v>
      </c>
      <c r="Q133" s="46">
        <f t="shared" si="100"/>
        <v>5205.9899777884657</v>
      </c>
      <c r="R133" s="46">
        <f t="shared" ref="R133" si="101">R128+R130+R131</f>
        <v>1350.2788143649632</v>
      </c>
      <c r="S133" s="46">
        <f>S128+S130+S131</f>
        <v>95009.138961627657</v>
      </c>
      <c r="U133" s="46">
        <f t="shared" ref="U133:V133" si="102">U128+U130+U131</f>
        <v>95308.21460096215</v>
      </c>
      <c r="V133" s="46">
        <f t="shared" si="102"/>
        <v>4800.0278950308357</v>
      </c>
      <c r="W133" s="46">
        <f t="shared" ref="W133" si="103">W128+W130+W131</f>
        <v>2661.9080200264702</v>
      </c>
      <c r="X133" s="46">
        <f>X128+X130+X131</f>
        <v>102770.15051601946</v>
      </c>
    </row>
    <row r="134" spans="1:680" x14ac:dyDescent="0.2">
      <c r="A134" s="55" t="s">
        <v>201</v>
      </c>
      <c r="B134" s="62"/>
      <c r="C134" s="15"/>
      <c r="E134" s="29"/>
      <c r="F134" s="57"/>
      <c r="G134" s="57"/>
      <c r="H134" s="57"/>
      <c r="I134" s="57"/>
      <c r="J134" s="57"/>
      <c r="K134" s="58"/>
      <c r="L134" s="58"/>
      <c r="M134" s="58"/>
      <c r="N134" s="58"/>
      <c r="P134" s="58"/>
      <c r="Q134" s="58"/>
      <c r="R134" s="58"/>
      <c r="S134" s="58"/>
      <c r="U134" s="58"/>
      <c r="V134" s="58"/>
      <c r="W134" s="58"/>
      <c r="X134" s="58"/>
    </row>
    <row r="135" spans="1:680" x14ac:dyDescent="0.2">
      <c r="A135" s="50"/>
      <c r="B135" s="51" t="s">
        <v>202</v>
      </c>
      <c r="C135" s="32" t="s">
        <v>19</v>
      </c>
      <c r="E135" s="33" t="s">
        <v>203</v>
      </c>
      <c r="F135" s="34">
        <v>250.27625289934025</v>
      </c>
      <c r="G135" s="34">
        <v>250.27625289934025</v>
      </c>
      <c r="H135" s="34">
        <v>250.27625289934025</v>
      </c>
      <c r="I135" s="34">
        <v>250.27625289934025</v>
      </c>
      <c r="J135" s="34">
        <v>250.27625289934025</v>
      </c>
      <c r="K135" s="35">
        <f>'Summary $2017-18'!K135*'Summary $2020'!$N$1</f>
        <v>1321.6337747727746</v>
      </c>
      <c r="L135" s="35">
        <f>'Summary $2017-18'!L135*'Summary $2020'!$N$1</f>
        <v>67.043972969438286</v>
      </c>
      <c r="M135" s="35">
        <f>'Summary $2017-18'!M135*'Summary $2020'!$N$1</f>
        <v>46.719100663250224</v>
      </c>
      <c r="N135" s="35">
        <f t="shared" ref="N135" si="104">SUM(K135:M135)</f>
        <v>1435.3968484054631</v>
      </c>
      <c r="P135" s="35">
        <f>'Summary $2017-18'!P135*'Summary $2020'!$S$1</f>
        <v>1315.6120535199193</v>
      </c>
      <c r="Q135" s="35">
        <f>'Summary $2017-18'!Q135*'Summary $2020'!$S$1</f>
        <v>77.428727120208791</v>
      </c>
      <c r="R135" s="35">
        <f>'Summary $2017-18'!R135*'Summary $2020'!$S$1</f>
        <v>17.43187654840904</v>
      </c>
      <c r="S135" s="35">
        <f t="shared" ref="S135" si="105">SUM(P135:R135)</f>
        <v>1410.4726571885371</v>
      </c>
      <c r="U135" s="35">
        <f>'Summary $2017-18'!U135*'Summary $2020'!$X$1</f>
        <v>1312.3875141730568</v>
      </c>
      <c r="V135" s="35">
        <f>'Summary $2017-18'!V135*'Summary $2020'!$X$1</f>
        <v>66.092538797374729</v>
      </c>
      <c r="W135" s="35">
        <f>'Summary $2017-18'!W135*'Summary $2020'!$X$1</f>
        <v>40.913939371896646</v>
      </c>
      <c r="X135" s="35">
        <f t="shared" ref="X135" si="106">SUM(U135:W135)</f>
        <v>1419.3939923423284</v>
      </c>
    </row>
    <row r="136" spans="1:680" x14ac:dyDescent="0.2">
      <c r="A136" s="50"/>
      <c r="B136" s="51"/>
      <c r="C136" s="32"/>
      <c r="E136" s="33"/>
      <c r="F136" s="54"/>
      <c r="G136" s="54"/>
      <c r="H136" s="54"/>
      <c r="I136" s="54"/>
      <c r="J136" s="54"/>
      <c r="K136" s="40"/>
      <c r="L136" s="40"/>
      <c r="M136" s="40"/>
      <c r="N136" s="40"/>
      <c r="P136" s="40"/>
      <c r="Q136" s="40"/>
      <c r="R136" s="40"/>
      <c r="S136" s="40"/>
      <c r="U136" s="40"/>
      <c r="V136" s="40"/>
      <c r="W136" s="40"/>
      <c r="X136" s="40"/>
    </row>
    <row r="137" spans="1:680" x14ac:dyDescent="0.2">
      <c r="A137" s="41"/>
      <c r="B137" s="42" t="s">
        <v>205</v>
      </c>
      <c r="C137" s="43"/>
      <c r="E137" s="44" t="s">
        <v>11</v>
      </c>
      <c r="F137" s="45">
        <f t="shared" ref="F137:L137" si="107">SUM(F135:F136)</f>
        <v>250.27625289934025</v>
      </c>
      <c r="G137" s="45">
        <f t="shared" si="107"/>
        <v>250.27625289934025</v>
      </c>
      <c r="H137" s="45">
        <f t="shared" si="107"/>
        <v>250.27625289934025</v>
      </c>
      <c r="I137" s="45">
        <f t="shared" si="107"/>
        <v>250.27625289934025</v>
      </c>
      <c r="J137" s="45">
        <f t="shared" si="107"/>
        <v>250.27625289934025</v>
      </c>
      <c r="K137" s="46">
        <f t="shared" si="107"/>
        <v>1321.6337747727746</v>
      </c>
      <c r="L137" s="46">
        <f t="shared" si="107"/>
        <v>67.043972969438286</v>
      </c>
      <c r="M137" s="46">
        <f t="shared" ref="M137" si="108">SUM(M135:M136)</f>
        <v>46.719100663250224</v>
      </c>
      <c r="N137" s="46">
        <f t="shared" ref="N137" si="109">SUM(N135:N136)</f>
        <v>1435.3968484054631</v>
      </c>
      <c r="P137" s="46">
        <f t="shared" ref="P137:Q137" si="110">SUM(P135:P136)</f>
        <v>1315.6120535199193</v>
      </c>
      <c r="Q137" s="46">
        <f t="shared" si="110"/>
        <v>77.428727120208791</v>
      </c>
      <c r="R137" s="46">
        <f t="shared" ref="R137:S137" si="111">SUM(R135:R136)</f>
        <v>17.43187654840904</v>
      </c>
      <c r="S137" s="46">
        <f t="shared" si="111"/>
        <v>1410.4726571885371</v>
      </c>
      <c r="U137" s="46">
        <f t="shared" ref="U137:V137" si="112">SUM(U135:U136)</f>
        <v>1312.3875141730568</v>
      </c>
      <c r="V137" s="46">
        <f t="shared" si="112"/>
        <v>66.092538797374729</v>
      </c>
      <c r="W137" s="46">
        <f t="shared" ref="W137:X137" si="113">SUM(W135:W136)</f>
        <v>40.913939371896646</v>
      </c>
      <c r="X137" s="46">
        <f t="shared" si="113"/>
        <v>1419.3939923423284</v>
      </c>
    </row>
    <row r="138" spans="1:680" x14ac:dyDescent="0.2">
      <c r="A138" s="13" t="s">
        <v>206</v>
      </c>
      <c r="B138" s="14"/>
      <c r="C138" s="32"/>
      <c r="E138" s="33"/>
      <c r="F138" s="49"/>
      <c r="G138" s="49"/>
      <c r="H138" s="49"/>
      <c r="I138" s="49"/>
      <c r="J138" s="49"/>
      <c r="K138" s="40"/>
      <c r="L138" s="40"/>
      <c r="M138" s="40"/>
      <c r="N138" s="40"/>
      <c r="P138" s="40"/>
      <c r="Q138" s="40"/>
      <c r="R138" s="40"/>
      <c r="S138" s="40"/>
      <c r="U138" s="40"/>
      <c r="V138" s="40"/>
      <c r="W138" s="40"/>
      <c r="X138" s="40"/>
    </row>
    <row r="139" spans="1:680" x14ac:dyDescent="0.2">
      <c r="A139" s="88"/>
      <c r="B139" s="51" t="s">
        <v>207</v>
      </c>
      <c r="C139" s="32" t="s">
        <v>19</v>
      </c>
      <c r="E139" s="33" t="s">
        <v>208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5">
        <f>'Summary $2017-18'!K139*'Summary $2020'!$N$1</f>
        <v>7511.2852866252679</v>
      </c>
      <c r="L139" s="35">
        <f>'Summary $2017-18'!L139*'Summary $2020'!$N$1</f>
        <v>381.03324637630885</v>
      </c>
      <c r="M139" s="35">
        <f>'Summary $2017-18'!M139*'Summary $2020'!$N$1</f>
        <v>265.52022210280541</v>
      </c>
      <c r="N139" s="35">
        <f t="shared" ref="N139:N146" si="114">SUM(K139:M139)</f>
        <v>8157.8387551043825</v>
      </c>
      <c r="P139" s="35">
        <f>'Summary $2017-18'!P139*'Summary $2020'!$S$1</f>
        <v>0</v>
      </c>
      <c r="Q139" s="35">
        <f>'Summary $2017-18'!Q139*'Summary $2020'!$S$1</f>
        <v>0</v>
      </c>
      <c r="R139" s="35">
        <f>'Summary $2017-18'!R139*'Summary $2020'!$S$1</f>
        <v>0</v>
      </c>
      <c r="S139" s="35">
        <f t="shared" ref="S139:S146" si="115">SUM(P139:R139)</f>
        <v>0</v>
      </c>
      <c r="U139" s="35">
        <f>'Summary $2017-18'!U139*'Summary $2020'!$X$1</f>
        <v>0</v>
      </c>
      <c r="V139" s="35">
        <f>'Summary $2017-18'!V139*'Summary $2020'!$X$1</f>
        <v>0</v>
      </c>
      <c r="W139" s="35">
        <f>'Summary $2017-18'!W139*'Summary $2020'!$X$1</f>
        <v>0</v>
      </c>
      <c r="X139" s="35">
        <f t="shared" ref="X139:X146" si="116">SUM(U139:W139)</f>
        <v>0</v>
      </c>
    </row>
    <row r="140" spans="1:680" x14ac:dyDescent="0.2">
      <c r="A140" s="88"/>
      <c r="B140" s="51" t="s">
        <v>209</v>
      </c>
      <c r="C140" s="32" t="s">
        <v>19</v>
      </c>
      <c r="E140" s="33" t="s">
        <v>138</v>
      </c>
      <c r="F140" s="34">
        <v>500.5525057986805</v>
      </c>
      <c r="G140" s="34">
        <v>500.5525057986805</v>
      </c>
      <c r="H140" s="34">
        <v>500.5525057986805</v>
      </c>
      <c r="I140" s="34">
        <v>500.5525057986805</v>
      </c>
      <c r="J140" s="34">
        <v>500.5525057986805</v>
      </c>
      <c r="K140" s="35">
        <f>'Summary $2017-18'!K140*'Summary $2020'!$N$1</f>
        <v>2643.2675495455492</v>
      </c>
      <c r="L140" s="35">
        <f>'Summary $2017-18'!L140*'Summary $2020'!$N$1</f>
        <v>134.08794593887657</v>
      </c>
      <c r="M140" s="35">
        <f>'Summary $2017-18'!M140*'Summary $2020'!$N$1</f>
        <v>93.438201326500433</v>
      </c>
      <c r="N140" s="35">
        <f t="shared" si="114"/>
        <v>2870.7936968109261</v>
      </c>
      <c r="P140" s="35">
        <f>'Summary $2017-18'!P140*'Summary $2020'!$S$1</f>
        <v>2631.2241070398386</v>
      </c>
      <c r="Q140" s="35">
        <f>'Summary $2017-18'!Q140*'Summary $2020'!$S$1</f>
        <v>154.85745424041758</v>
      </c>
      <c r="R140" s="35">
        <f>'Summary $2017-18'!R140*'Summary $2020'!$S$1</f>
        <v>34.86375309681808</v>
      </c>
      <c r="S140" s="35">
        <f t="shared" si="115"/>
        <v>2820.9453143770743</v>
      </c>
      <c r="U140" s="35">
        <f>'Summary $2017-18'!U140*'Summary $2020'!$X$1</f>
        <v>2624.7750283461137</v>
      </c>
      <c r="V140" s="35">
        <f>'Summary $2017-18'!V140*'Summary $2020'!$X$1</f>
        <v>132.18507759474946</v>
      </c>
      <c r="W140" s="35">
        <f>'Summary $2017-18'!W140*'Summary $2020'!$X$1</f>
        <v>81.827878743793292</v>
      </c>
      <c r="X140" s="35">
        <f t="shared" si="116"/>
        <v>2838.7879846846567</v>
      </c>
    </row>
    <row r="141" spans="1:680" x14ac:dyDescent="0.2">
      <c r="A141" s="88"/>
      <c r="B141" s="51" t="s">
        <v>210</v>
      </c>
      <c r="C141" s="32" t="s">
        <v>19</v>
      </c>
      <c r="E141" s="33" t="s">
        <v>208</v>
      </c>
      <c r="F141" s="34">
        <v>724.13262505542434</v>
      </c>
      <c r="G141" s="34">
        <v>724.13262505542434</v>
      </c>
      <c r="H141" s="34">
        <v>724.13262505542434</v>
      </c>
      <c r="I141" s="34">
        <v>724.13262505542434</v>
      </c>
      <c r="J141" s="34">
        <v>724.13262505542434</v>
      </c>
      <c r="K141" s="35">
        <f>'Summary $2017-18'!K141*'Summary $2020'!$N$1</f>
        <v>3823.9270550092274</v>
      </c>
      <c r="L141" s="35">
        <f>'Summary $2017-18'!L141*'Summary $2020'!$N$1</f>
        <v>193.98056179157507</v>
      </c>
      <c r="M141" s="35">
        <f>'Summary $2017-18'!M141*'Summary $2020'!$N$1</f>
        <v>135.1739312523373</v>
      </c>
      <c r="N141" s="35">
        <f t="shared" si="114"/>
        <v>4153.0815480531401</v>
      </c>
      <c r="P141" s="35">
        <f>'Summary $2017-18'!P141*'Summary $2020'!$S$1</f>
        <v>3806.5042081842994</v>
      </c>
      <c r="Q141" s="35">
        <f>'Summary $2017-18'!Q141*'Summary $2020'!$S$1</f>
        <v>224.02711713447076</v>
      </c>
      <c r="R141" s="35">
        <f>'Summary $2017-18'!R141*'Summary $2020'!$S$1</f>
        <v>50.436229480063481</v>
      </c>
      <c r="S141" s="35">
        <f t="shared" si="115"/>
        <v>4080.9675547988336</v>
      </c>
      <c r="U141" s="35">
        <f>'Summary $2017-18'!U141*'Summary $2020'!$X$1</f>
        <v>3797.1745410073768</v>
      </c>
      <c r="V141" s="35">
        <f>'Summary $2017-18'!V141*'Summary $2020'!$X$1</f>
        <v>191.22774558707084</v>
      </c>
      <c r="W141" s="35">
        <f>'Summary $2017-18'!W141*'Summary $2020'!$X$1</f>
        <v>118.37766458268761</v>
      </c>
      <c r="X141" s="35">
        <f t="shared" si="116"/>
        <v>4106.7799511771354</v>
      </c>
    </row>
    <row r="142" spans="1:680" x14ac:dyDescent="0.2">
      <c r="A142" s="88"/>
      <c r="B142" s="51" t="s">
        <v>211</v>
      </c>
      <c r="C142" s="32" t="s">
        <v>19</v>
      </c>
      <c r="E142" s="33" t="s">
        <v>208</v>
      </c>
      <c r="F142" s="34">
        <v>0</v>
      </c>
      <c r="G142" s="34">
        <v>223.16299216857837</v>
      </c>
      <c r="H142" s="34">
        <v>223.16299216857837</v>
      </c>
      <c r="I142" s="34">
        <v>0</v>
      </c>
      <c r="J142" s="34">
        <v>0</v>
      </c>
      <c r="K142" s="35">
        <f>'Summary $2017-18'!K142*'Summary $2020'!$N$1</f>
        <v>471.38271300228956</v>
      </c>
      <c r="L142" s="35">
        <f>'Summary $2017-18'!L142*'Summary $2020'!$N$1</f>
        <v>23.912350359099694</v>
      </c>
      <c r="M142" s="35">
        <f>'Summary $2017-18'!M142*'Summary $2020'!$N$1</f>
        <v>16.66314590322591</v>
      </c>
      <c r="N142" s="35">
        <f t="shared" si="114"/>
        <v>511.95820926461522</v>
      </c>
      <c r="P142" s="35">
        <f>'Summary $2017-18'!P142*'Summary $2020'!$S$1</f>
        <v>469.23496575543783</v>
      </c>
      <c r="Q142" s="35">
        <f>'Summary $2017-18'!Q142*'Summary $2020'!$S$1</f>
        <v>27.531577008958305</v>
      </c>
      <c r="R142" s="35">
        <f>'Summary $2017-18'!R142*'Summary $2020'!$S$1</f>
        <v>5.6091340682753401</v>
      </c>
      <c r="S142" s="35">
        <f t="shared" si="115"/>
        <v>502.3756768326715</v>
      </c>
      <c r="U142" s="35">
        <f>'Summary $2017-18'!U142*'Summary $2020'!$X$1</f>
        <v>468.08488005505689</v>
      </c>
      <c r="V142" s="35">
        <f>'Summary $2017-18'!V142*'Summary $2020'!$X$1</f>
        <v>23.526823364549031</v>
      </c>
      <c r="W142" s="35">
        <f>'Summary $2017-18'!W142*'Summary $2020'!$X$1</f>
        <v>12.20728767024691</v>
      </c>
      <c r="X142" s="35">
        <f t="shared" si="116"/>
        <v>503.81899108985283</v>
      </c>
    </row>
    <row r="143" spans="1:680" s="89" customFormat="1" x14ac:dyDescent="0.2">
      <c r="A143" s="51"/>
      <c r="B143" s="51" t="s">
        <v>212</v>
      </c>
      <c r="C143" s="32" t="s">
        <v>19</v>
      </c>
      <c r="D143" s="7"/>
      <c r="E143" s="33" t="s">
        <v>196</v>
      </c>
      <c r="F143" s="34">
        <v>5315.5589215548625</v>
      </c>
      <c r="G143" s="34">
        <v>7948.9897472469847</v>
      </c>
      <c r="H143" s="34">
        <v>5862.14379881473</v>
      </c>
      <c r="I143" s="34">
        <v>5352.0818741828252</v>
      </c>
      <c r="J143" s="34">
        <v>3478.0765807204266</v>
      </c>
      <c r="K143" s="35">
        <f>'Summary $2017-18'!K143*'Summary $2020'!$N$1</f>
        <v>29338.067076997639</v>
      </c>
      <c r="L143" s="35">
        <f>'Summary $2017-18'!L143*'Summary $2020'!$N$1</f>
        <v>1488.2644599665812</v>
      </c>
      <c r="M143" s="35">
        <f>'Summary $2017-18'!M143*'Summary $2020'!$N$1</f>
        <v>1037.0861695563829</v>
      </c>
      <c r="N143" s="35">
        <f t="shared" si="114"/>
        <v>31863.417706520602</v>
      </c>
      <c r="O143" s="7"/>
      <c r="P143" s="35">
        <f>'Summary $2017-18'!P143*'Summary $2020'!$S$1</f>
        <v>29204.394901386342</v>
      </c>
      <c r="Q143" s="35">
        <f>'Summary $2017-18'!Q143*'Summary $2020'!$S$1</f>
        <v>1717.5574999207092</v>
      </c>
      <c r="R143" s="35">
        <f>'Summary $2017-18'!R143*'Summary $2020'!$S$1</f>
        <v>371.58310735630715</v>
      </c>
      <c r="S143" s="35">
        <f t="shared" si="115"/>
        <v>31293.535508663357</v>
      </c>
      <c r="T143" s="7"/>
      <c r="U143" s="35">
        <f>'Summary $2017-18'!U143*'Summary $2020'!$X$1</f>
        <v>29319.778973252516</v>
      </c>
      <c r="V143" s="35">
        <f>'Summary $2017-18'!V143*'Summary $2020'!$X$1</f>
        <v>1477.2384503243998</v>
      </c>
      <c r="W143" s="35">
        <f>'Summary $2017-18'!W143*'Summary $2020'!$X$1</f>
        <v>854.96561465155355</v>
      </c>
      <c r="X143" s="35">
        <f t="shared" si="116"/>
        <v>31651.983038228471</v>
      </c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</row>
    <row r="144" spans="1:680" x14ac:dyDescent="0.2">
      <c r="A144" s="88"/>
      <c r="B144" s="51" t="s">
        <v>213</v>
      </c>
      <c r="C144" s="32" t="s">
        <v>131</v>
      </c>
      <c r="E144" s="33" t="s">
        <v>208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  <c r="K144" s="35">
        <f>'Summary $2017-18'!K144*'Summary $2020'!$N$1</f>
        <v>129.60992312260655</v>
      </c>
      <c r="L144" s="35">
        <f>'Summary $2017-18'!L144*'Summary $2020'!$N$1</f>
        <v>0</v>
      </c>
      <c r="M144" s="35">
        <f>'Summary $2017-18'!M144*'Summary $2020'!$N$1</f>
        <v>4.360449395236687</v>
      </c>
      <c r="N144" s="35">
        <f t="shared" si="114"/>
        <v>133.97037251784323</v>
      </c>
      <c r="P144" s="35">
        <f>'Summary $2017-18'!P144*'Summary $2020'!$S$1</f>
        <v>0</v>
      </c>
      <c r="Q144" s="35">
        <f>'Summary $2017-18'!Q144*'Summary $2020'!$S$1</f>
        <v>0</v>
      </c>
      <c r="R144" s="35">
        <f>'Summary $2017-18'!R144*'Summary $2020'!$S$1</f>
        <v>0</v>
      </c>
      <c r="S144" s="35">
        <f t="shared" si="115"/>
        <v>0</v>
      </c>
      <c r="U144" s="35">
        <f>'Summary $2017-18'!U144*'Summary $2020'!$X$1</f>
        <v>0</v>
      </c>
      <c r="V144" s="35">
        <f>'Summary $2017-18'!V144*'Summary $2020'!$X$1</f>
        <v>0</v>
      </c>
      <c r="W144" s="35">
        <f>'Summary $2017-18'!W144*'Summary $2020'!$X$1</f>
        <v>0</v>
      </c>
      <c r="X144" s="35">
        <f t="shared" si="116"/>
        <v>0</v>
      </c>
    </row>
    <row r="145" spans="1:25" x14ac:dyDescent="0.2">
      <c r="A145" s="50"/>
      <c r="B145" s="51" t="s">
        <v>214</v>
      </c>
      <c r="C145" s="32" t="s">
        <v>131</v>
      </c>
      <c r="E145" s="33" t="s">
        <v>208</v>
      </c>
      <c r="F145" s="71">
        <v>1556.6334292469935</v>
      </c>
      <c r="G145" s="71">
        <v>10.075297276679569</v>
      </c>
      <c r="H145" s="71">
        <v>10.075297276679569</v>
      </c>
      <c r="I145" s="71">
        <v>1556.6334292469935</v>
      </c>
      <c r="J145" s="71">
        <v>1556.6334292469935</v>
      </c>
      <c r="K145" s="35">
        <f>'Summary $2017-18'!K145*'Summary $2020'!$N$1</f>
        <v>5171.4359325920004</v>
      </c>
      <c r="L145" s="35">
        <f>'Summary $2017-18'!L145*'Summary $2020'!$N$1</f>
        <v>0</v>
      </c>
      <c r="M145" s="35">
        <f>'Summary $2017-18'!M145*'Summary $2020'!$N$1</f>
        <v>173.9819308699438</v>
      </c>
      <c r="N145" s="35">
        <f t="shared" si="114"/>
        <v>5345.4178634619439</v>
      </c>
      <c r="P145" s="35">
        <f>'Summary $2017-18'!P145*'Summary $2020'!$S$1</f>
        <v>0</v>
      </c>
      <c r="Q145" s="35">
        <f>'Summary $2017-18'!Q145*'Summary $2020'!$S$1</f>
        <v>0</v>
      </c>
      <c r="R145" s="35">
        <f>'Summary $2017-18'!R145*'Summary $2020'!$S$1</f>
        <v>0</v>
      </c>
      <c r="S145" s="35">
        <f t="shared" si="115"/>
        <v>0</v>
      </c>
      <c r="U145" s="35">
        <f>'Summary $2017-18'!U145*'Summary $2020'!$X$1</f>
        <v>4918.6961587082678</v>
      </c>
      <c r="V145" s="35">
        <f>'Summary $2017-18'!V145*'Summary $2020'!$X$1</f>
        <v>248.02822572944638</v>
      </c>
      <c r="W145" s="35">
        <f>'Summary $2017-18'!W145*'Summary $2020'!$X$1</f>
        <v>169.8722149595294</v>
      </c>
      <c r="X145" s="35">
        <f t="shared" si="116"/>
        <v>5336.5965993972441</v>
      </c>
    </row>
    <row r="146" spans="1:25" x14ac:dyDescent="0.2">
      <c r="A146" s="50"/>
      <c r="B146" s="51" t="s">
        <v>215</v>
      </c>
      <c r="C146" s="32" t="s">
        <v>131</v>
      </c>
      <c r="E146" s="33" t="s">
        <v>208</v>
      </c>
      <c r="F146" s="71">
        <v>1399.2069092988754</v>
      </c>
      <c r="G146" s="71">
        <v>0</v>
      </c>
      <c r="H146" s="71">
        <v>0</v>
      </c>
      <c r="I146" s="71">
        <v>1551.5957806086537</v>
      </c>
      <c r="J146" s="71">
        <v>3103.1915612173075</v>
      </c>
      <c r="K146" s="35">
        <f>'Summary $2017-18'!K146*'Summary $2020'!$N$1</f>
        <v>6675.3739333968178</v>
      </c>
      <c r="L146" s="35">
        <f>'Summary $2017-18'!L146*'Summary $2020'!$N$1</f>
        <v>0</v>
      </c>
      <c r="M146" s="35">
        <f>'Summary $2017-18'!M146*'Summary $2020'!$N$1</f>
        <v>224.5787168882438</v>
      </c>
      <c r="N146" s="35">
        <f t="shared" si="114"/>
        <v>6899.9526502850613</v>
      </c>
      <c r="P146" s="35">
        <f>'Summary $2017-18'!P146*'Summary $2020'!$S$1</f>
        <v>0</v>
      </c>
      <c r="Q146" s="35">
        <f>'Summary $2017-18'!Q146*'Summary $2020'!$S$1</f>
        <v>0</v>
      </c>
      <c r="R146" s="35">
        <f>'Summary $2017-18'!R146*'Summary $2020'!$S$1</f>
        <v>0</v>
      </c>
      <c r="S146" s="35">
        <f t="shared" si="115"/>
        <v>0</v>
      </c>
      <c r="U146" s="35">
        <f>'Summary $2017-18'!U146*'Summary $2020'!$X$1</f>
        <v>6349.1333069040411</v>
      </c>
      <c r="V146" s="35">
        <f>'Summary $2017-18'!V146*'Summary $2020'!$X$1</f>
        <v>320.0366797657037</v>
      </c>
      <c r="W146" s="35">
        <f>'Summary $2017-18'!W146*'Summary $2020'!$X$1</f>
        <v>244.73677765735022</v>
      </c>
      <c r="X146" s="35">
        <f t="shared" si="116"/>
        <v>6913.9067643270946</v>
      </c>
    </row>
    <row r="147" spans="1:25" s="7" customFormat="1" x14ac:dyDescent="0.2">
      <c r="A147" s="61"/>
      <c r="B147" s="51"/>
      <c r="C147" s="32"/>
      <c r="E147" s="73" t="s">
        <v>131</v>
      </c>
      <c r="F147" s="74">
        <f t="shared" ref="F147:L147" si="117">-(F146+F145+F144)</f>
        <v>-2955.8403385458687</v>
      </c>
      <c r="G147" s="74">
        <f t="shared" si="117"/>
        <v>-10.075297276679569</v>
      </c>
      <c r="H147" s="74">
        <f t="shared" si="117"/>
        <v>-10.075297276679569</v>
      </c>
      <c r="I147" s="74">
        <f t="shared" si="117"/>
        <v>-3108.2292098556472</v>
      </c>
      <c r="J147" s="74">
        <f t="shared" si="117"/>
        <v>-4659.8249904643008</v>
      </c>
      <c r="K147" s="74">
        <f t="shared" si="117"/>
        <v>-11976.419789111425</v>
      </c>
      <c r="L147" s="74">
        <f t="shared" si="117"/>
        <v>0</v>
      </c>
      <c r="M147" s="74">
        <f t="shared" ref="M147:N147" si="118">-(M146+M145+M144)</f>
        <v>-402.92109715342428</v>
      </c>
      <c r="N147" s="74">
        <f t="shared" si="118"/>
        <v>-12379.340886264848</v>
      </c>
      <c r="P147" s="74">
        <f t="shared" ref="P147:Q147" si="119">-(P146+P145+P144)</f>
        <v>0</v>
      </c>
      <c r="Q147" s="74">
        <f t="shared" si="119"/>
        <v>0</v>
      </c>
      <c r="R147" s="74">
        <f t="shared" ref="R147:S147" si="120">-(R146+R145+R144)</f>
        <v>0</v>
      </c>
      <c r="S147" s="74">
        <f t="shared" si="120"/>
        <v>0</v>
      </c>
      <c r="U147" s="74">
        <f t="shared" ref="U147:V147" si="121">-(U146+U145+U144)</f>
        <v>-11267.829465612309</v>
      </c>
      <c r="V147" s="74">
        <f t="shared" si="121"/>
        <v>-568.06490549515001</v>
      </c>
      <c r="W147" s="74">
        <f t="shared" ref="W147:X147" si="122">-(W146+W145+W144)</f>
        <v>-414.60899261687962</v>
      </c>
      <c r="X147" s="74">
        <f t="shared" si="122"/>
        <v>-12250.50336372434</v>
      </c>
    </row>
    <row r="148" spans="1:25" s="7" customFormat="1" x14ac:dyDescent="0.2">
      <c r="A148" s="61"/>
      <c r="B148" s="51"/>
      <c r="C148" s="32"/>
      <c r="E148" s="33"/>
      <c r="F148" s="54"/>
      <c r="G148" s="54"/>
      <c r="H148" s="54"/>
      <c r="I148" s="54"/>
      <c r="J148" s="54"/>
      <c r="K148" s="40"/>
      <c r="L148" s="40"/>
      <c r="M148" s="40"/>
      <c r="N148" s="40"/>
      <c r="P148" s="40"/>
      <c r="Q148" s="40"/>
      <c r="R148" s="40"/>
      <c r="S148" s="40"/>
      <c r="U148" s="40"/>
      <c r="V148" s="40"/>
      <c r="W148" s="40"/>
      <c r="X148" s="40"/>
    </row>
    <row r="149" spans="1:25" s="7" customFormat="1" x14ac:dyDescent="0.2">
      <c r="A149" s="41"/>
      <c r="B149" s="42" t="s">
        <v>216</v>
      </c>
      <c r="C149" s="43"/>
      <c r="E149" s="44" t="s">
        <v>11</v>
      </c>
      <c r="F149" s="45">
        <f t="shared" ref="F149:L149" si="123">SUM(F139:F148)</f>
        <v>6540.2440524089679</v>
      </c>
      <c r="G149" s="45">
        <f t="shared" si="123"/>
        <v>9396.8378702696682</v>
      </c>
      <c r="H149" s="45">
        <f t="shared" si="123"/>
        <v>7309.9919218374134</v>
      </c>
      <c r="I149" s="45">
        <f t="shared" si="123"/>
        <v>6576.7670050369316</v>
      </c>
      <c r="J149" s="45">
        <f t="shared" si="123"/>
        <v>4702.7617115745315</v>
      </c>
      <c r="K149" s="46">
        <f t="shared" si="123"/>
        <v>43787.929681179972</v>
      </c>
      <c r="L149" s="46">
        <f t="shared" si="123"/>
        <v>2221.2785644324413</v>
      </c>
      <c r="M149" s="46">
        <f t="shared" ref="M149" si="124">SUM(M139:M148)</f>
        <v>1547.881670141252</v>
      </c>
      <c r="N149" s="46">
        <f t="shared" ref="N149" si="125">SUM(N139:N148)</f>
        <v>47557.08991575367</v>
      </c>
      <c r="P149" s="46">
        <f t="shared" ref="P149:Q149" si="126">SUM(P139:P148)</f>
        <v>36111.358182365919</v>
      </c>
      <c r="Q149" s="46">
        <f t="shared" si="126"/>
        <v>2123.9736483045558</v>
      </c>
      <c r="R149" s="46">
        <f t="shared" ref="R149:S149" si="127">SUM(R139:R148)</f>
        <v>462.49222400146402</v>
      </c>
      <c r="S149" s="46">
        <f t="shared" si="127"/>
        <v>38697.824054671939</v>
      </c>
      <c r="U149" s="46">
        <f t="shared" ref="U149:V149" si="128">SUM(U139:U148)</f>
        <v>36209.813422661064</v>
      </c>
      <c r="V149" s="46">
        <f t="shared" si="128"/>
        <v>1824.1780968707694</v>
      </c>
      <c r="W149" s="46">
        <f t="shared" ref="W149:X149" si="129">SUM(W139:W148)</f>
        <v>1067.3784456482813</v>
      </c>
      <c r="X149" s="46">
        <f t="shared" si="129"/>
        <v>39101.369965180114</v>
      </c>
    </row>
    <row r="150" spans="1:25" s="7" customFormat="1" x14ac:dyDescent="0.2">
      <c r="A150" s="55" t="s">
        <v>217</v>
      </c>
      <c r="B150" s="62"/>
      <c r="C150" s="15"/>
      <c r="E150" s="29"/>
      <c r="F150" s="57"/>
      <c r="G150" s="49"/>
      <c r="H150" s="49"/>
      <c r="I150" s="49"/>
      <c r="J150" s="49"/>
      <c r="K150" s="58"/>
      <c r="L150" s="58"/>
      <c r="M150" s="58"/>
      <c r="N150" s="58"/>
      <c r="P150" s="58"/>
      <c r="Q150" s="58"/>
      <c r="R150" s="58"/>
      <c r="S150" s="58"/>
      <c r="U150" s="58"/>
      <c r="V150" s="58"/>
      <c r="W150" s="58"/>
      <c r="X150" s="58"/>
    </row>
    <row r="151" spans="1:25" s="7" customFormat="1" x14ac:dyDescent="0.2">
      <c r="A151" s="50"/>
      <c r="B151" s="51" t="s">
        <v>218</v>
      </c>
      <c r="C151" s="32" t="s">
        <v>19</v>
      </c>
      <c r="E151" s="33"/>
      <c r="F151" s="34">
        <v>9593.9230278080413</v>
      </c>
      <c r="G151" s="34">
        <v>9593.9230278080413</v>
      </c>
      <c r="H151" s="34">
        <v>9593.9230278080413</v>
      </c>
      <c r="I151" s="34">
        <v>9593.9230278080413</v>
      </c>
      <c r="J151" s="34">
        <v>9593.9230278080413</v>
      </c>
      <c r="K151" s="35">
        <f>'Summary $2017-18'!K151*'Summary $2020'!$N$1</f>
        <v>50662.628032956352</v>
      </c>
      <c r="L151" s="35">
        <f>'Summary $2017-18'!L151*'Summary $2020'!$N$1</f>
        <v>2570.0189638284651</v>
      </c>
      <c r="M151" s="35">
        <f>'Summary $2017-18'!M151*'Summary $2020'!$N$1</f>
        <v>1928.8970779970157</v>
      </c>
      <c r="N151" s="35">
        <f t="shared" ref="N151" si="130">SUM(K151:M151)</f>
        <v>55161.544074781836</v>
      </c>
      <c r="P151" s="35">
        <f>'Summary $2017-18'!P151*'Summary $2020'!$S$1</f>
        <v>50431.795384930236</v>
      </c>
      <c r="Q151" s="35">
        <f>'Summary $2017-18'!Q151*'Summary $2020'!$S$1</f>
        <v>2968.1012062746695</v>
      </c>
      <c r="R151" s="35">
        <f>'Summary $2017-18'!R151*'Summary $2020'!$S$1</f>
        <v>205.60674903251686</v>
      </c>
      <c r="S151" s="35">
        <f t="shared" ref="S151" si="131">SUM(P151:R151)</f>
        <v>53605.503340237417</v>
      </c>
      <c r="U151" s="35">
        <f>'Summary $2017-18'!U151*'Summary $2020'!$X$1</f>
        <v>50308.188043300499</v>
      </c>
      <c r="V151" s="35">
        <f>'Summary $2017-18'!V151*'Summary $2020'!$X$1</f>
        <v>2533.5473205660305</v>
      </c>
      <c r="W151" s="35">
        <f>'Summary $2017-18'!W151*'Summary $2020'!$X$1</f>
        <v>1409.4733992259892</v>
      </c>
      <c r="X151" s="35">
        <f t="shared" ref="X151" si="132">SUM(U151:W151)</f>
        <v>54251.208763092516</v>
      </c>
    </row>
    <row r="152" spans="1:25" s="7" customFormat="1" x14ac:dyDescent="0.2">
      <c r="A152" s="61"/>
      <c r="B152" s="51"/>
      <c r="C152" s="32"/>
      <c r="E152" s="33"/>
      <c r="F152" s="54"/>
      <c r="G152" s="54"/>
      <c r="H152" s="54"/>
      <c r="I152" s="54"/>
      <c r="J152" s="54"/>
      <c r="K152" s="35"/>
      <c r="L152" s="35"/>
      <c r="M152" s="35"/>
      <c r="N152" s="35"/>
      <c r="P152" s="35"/>
      <c r="Q152" s="35"/>
      <c r="R152" s="35"/>
      <c r="S152" s="35"/>
      <c r="U152" s="35"/>
      <c r="V152" s="35"/>
      <c r="W152" s="35"/>
      <c r="X152" s="35"/>
    </row>
    <row r="153" spans="1:25" s="7" customFormat="1" x14ac:dyDescent="0.2">
      <c r="A153" s="41"/>
      <c r="B153" s="42" t="s">
        <v>220</v>
      </c>
      <c r="C153" s="43"/>
      <c r="E153" s="44" t="s">
        <v>11</v>
      </c>
      <c r="F153" s="45">
        <f t="shared" ref="F153:J153" si="133">SUM(F151:F152)</f>
        <v>9593.9230278080413</v>
      </c>
      <c r="G153" s="45">
        <f t="shared" si="133"/>
        <v>9593.9230278080413</v>
      </c>
      <c r="H153" s="45">
        <f t="shared" si="133"/>
        <v>9593.9230278080413</v>
      </c>
      <c r="I153" s="45">
        <f t="shared" si="133"/>
        <v>9593.9230278080413</v>
      </c>
      <c r="J153" s="45">
        <f t="shared" si="133"/>
        <v>9593.9230278080413</v>
      </c>
      <c r="K153" s="46">
        <f>SUM(K151:K152)</f>
        <v>50662.628032956352</v>
      </c>
      <c r="L153" s="46">
        <f t="shared" ref="L153" si="134">SUM(L151:L152)</f>
        <v>2570.0189638284651</v>
      </c>
      <c r="M153" s="46">
        <f t="shared" ref="M153:N153" si="135">SUM(M151:M152)</f>
        <v>1928.8970779970157</v>
      </c>
      <c r="N153" s="46">
        <f t="shared" si="135"/>
        <v>55161.544074781836</v>
      </c>
      <c r="P153" s="46">
        <f>SUM(P151:P152)</f>
        <v>50431.795384930236</v>
      </c>
      <c r="Q153" s="46">
        <f t="shared" ref="Q153" si="136">SUM(Q151:Q152)</f>
        <v>2968.1012062746695</v>
      </c>
      <c r="R153" s="46">
        <f t="shared" ref="R153:S153" si="137">SUM(R151:R152)</f>
        <v>205.60674903251686</v>
      </c>
      <c r="S153" s="46">
        <f t="shared" si="137"/>
        <v>53605.503340237417</v>
      </c>
      <c r="U153" s="46">
        <f>SUM(U151:U152)</f>
        <v>50308.188043300499</v>
      </c>
      <c r="V153" s="46">
        <f t="shared" ref="V153" si="138">SUM(V151:V152)</f>
        <v>2533.5473205660305</v>
      </c>
      <c r="W153" s="46">
        <f t="shared" ref="W153:X153" si="139">SUM(W151:W152)</f>
        <v>1409.4733992259892</v>
      </c>
      <c r="X153" s="46">
        <f t="shared" si="139"/>
        <v>54251.208763092516</v>
      </c>
    </row>
    <row r="154" spans="1:25" s="7" customFormat="1" ht="15" x14ac:dyDescent="0.2">
      <c r="A154" s="55" t="s">
        <v>221</v>
      </c>
      <c r="B154" s="62"/>
      <c r="C154" s="15"/>
      <c r="E154" s="29"/>
      <c r="F154" s="90"/>
      <c r="G154" s="90"/>
      <c r="H154" s="90"/>
      <c r="I154" s="90"/>
      <c r="J154" s="90"/>
      <c r="K154" s="35"/>
      <c r="L154" s="35"/>
      <c r="M154" s="35"/>
      <c r="N154" s="35"/>
      <c r="P154" s="35"/>
      <c r="Q154" s="35"/>
      <c r="R154" s="35"/>
      <c r="S154" s="35"/>
      <c r="U154" s="35"/>
      <c r="V154" s="35"/>
      <c r="W154" s="35"/>
      <c r="X154" s="35"/>
    </row>
    <row r="155" spans="1:25" s="7" customFormat="1" x14ac:dyDescent="0.2">
      <c r="A155" s="61"/>
      <c r="B155" s="51" t="s">
        <v>222</v>
      </c>
      <c r="C155" s="32" t="s">
        <v>34</v>
      </c>
      <c r="E155" s="33" t="s">
        <v>35</v>
      </c>
      <c r="F155" s="34">
        <v>4792.6242501645174</v>
      </c>
      <c r="G155" s="34">
        <v>5232.8879895181644</v>
      </c>
      <c r="H155" s="34">
        <v>5356.729054835866</v>
      </c>
      <c r="I155" s="34">
        <v>5123.5178417752277</v>
      </c>
      <c r="J155" s="34">
        <v>4661.7369593314788</v>
      </c>
      <c r="K155" s="35">
        <f>'Summary $2017-18'!K155*'Summary $2020'!$N$1</f>
        <v>26472.128174034897</v>
      </c>
      <c r="L155" s="35">
        <f>'Summary $2017-18'!L155*'Summary $2020'!$N$1</f>
        <v>1342.8808188929963</v>
      </c>
      <c r="M155" s="35">
        <f>'Summary $2017-18'!M155*'Summary $2020'!$N$1</f>
        <v>666.26657768877669</v>
      </c>
      <c r="N155" s="35">
        <f t="shared" ref="N155:N158" si="140">SUM(K155:M155)</f>
        <v>28481.275570616672</v>
      </c>
      <c r="O155" s="153"/>
      <c r="P155" s="35">
        <f>'Summary $2017-18'!P155*'Summary $2020'!$S$1</f>
        <v>26351.513991894084</v>
      </c>
      <c r="Q155" s="35">
        <f>'Summary $2017-18'!Q155*'Summary $2020'!$S$1</f>
        <v>1551.3893050904833</v>
      </c>
      <c r="R155" s="35">
        <f>'Summary $2017-18'!R155*'Summary $2020'!$S$1</f>
        <v>340.7940143329613</v>
      </c>
      <c r="S155" s="35">
        <f t="shared" ref="S155:S158" si="141">SUM(P155:R155)</f>
        <v>28243.69731131753</v>
      </c>
      <c r="U155" s="35">
        <f>'Summary $2017-18'!U155*'Summary $2020'!$X$1</f>
        <v>26394.439948868843</v>
      </c>
      <c r="V155" s="35">
        <f>'Summary $2017-18'!V155*'Summary $2020'!$X$1</f>
        <v>1328.9242268381317</v>
      </c>
      <c r="W155" s="35">
        <f>'Summary $2017-18'!W155*'Summary $2020'!$X$1</f>
        <v>602.85304646469717</v>
      </c>
      <c r="X155" s="35">
        <f t="shared" ref="X155:X158" si="142">SUM(U155:W155)</f>
        <v>28326.217222171672</v>
      </c>
      <c r="Y155" s="153"/>
    </row>
    <row r="156" spans="1:25" s="7" customFormat="1" x14ac:dyDescent="0.2">
      <c r="A156" s="61"/>
      <c r="B156" s="51" t="s">
        <v>224</v>
      </c>
      <c r="C156" s="32" t="s">
        <v>34</v>
      </c>
      <c r="E156" s="33" t="s">
        <v>35</v>
      </c>
      <c r="F156" s="34">
        <v>6647.6162708252186</v>
      </c>
      <c r="G156" s="34">
        <v>7097.9037146132878</v>
      </c>
      <c r="H156" s="34">
        <v>7275.874379750172</v>
      </c>
      <c r="I156" s="34">
        <v>7132.7981020999123</v>
      </c>
      <c r="J156" s="34">
        <v>6920.7894358482281</v>
      </c>
      <c r="K156" s="35">
        <f>'Summary $2017-18'!K156*'Summary $2020'!$N$1</f>
        <v>34345.522937775117</v>
      </c>
      <c r="L156" s="35">
        <f>'Summary $2017-18'!L156*'Summary $2020'!$N$1</f>
        <v>1742.2831917694432</v>
      </c>
      <c r="M156" s="35">
        <f>'Summary $2017-18'!M156*'Summary $2020'!$N$1</f>
        <v>864.42895245301008</v>
      </c>
      <c r="N156" s="35">
        <f t="shared" si="140"/>
        <v>36952.235081997569</v>
      </c>
      <c r="O156" s="153"/>
      <c r="P156" s="35">
        <f>'Summary $2017-18'!P156*'Summary $2020'!$S$1</f>
        <v>34189.035437710743</v>
      </c>
      <c r="Q156" s="35">
        <f>'Summary $2017-18'!Q156*'Summary $2020'!$S$1</f>
        <v>2011.9610194395541</v>
      </c>
      <c r="R156" s="35">
        <f>'Summary $2017-18'!R156*'Summary $2020'!$S$1</f>
        <v>433.81522590769549</v>
      </c>
      <c r="S156" s="35">
        <f t="shared" si="141"/>
        <v>36634.811683057997</v>
      </c>
      <c r="U156" s="35">
        <f>'Summary $2017-18'!U156*'Summary $2020'!$X$1</f>
        <v>36784.926876811202</v>
      </c>
      <c r="V156" s="35">
        <f>'Summary $2017-18'!V156*'Summary $2020'!$X$1</f>
        <v>1852.1089944239695</v>
      </c>
      <c r="W156" s="35">
        <f>'Summary $2017-18'!W156*'Summary $2020'!$X$1</f>
        <v>846.50372331460289</v>
      </c>
      <c r="X156" s="35">
        <f t="shared" si="142"/>
        <v>39483.539594549773</v>
      </c>
      <c r="Y156" s="153"/>
    </row>
    <row r="157" spans="1:25" s="7" customFormat="1" x14ac:dyDescent="0.2">
      <c r="A157" s="61"/>
      <c r="B157" s="51" t="s">
        <v>225</v>
      </c>
      <c r="C157" s="32" t="s">
        <v>34</v>
      </c>
      <c r="E157" s="33" t="s">
        <v>35</v>
      </c>
      <c r="F157" s="34">
        <v>20463.014929273904</v>
      </c>
      <c r="G157" s="34">
        <v>19290.828844921198</v>
      </c>
      <c r="H157" s="34">
        <v>22776.111083377913</v>
      </c>
      <c r="I157" s="34">
        <v>20178.143129467939</v>
      </c>
      <c r="J157" s="34">
        <v>19749.969758302483</v>
      </c>
      <c r="K157" s="35">
        <f>'Summary $2017-18'!K157*'Summary $2020'!$N$1</f>
        <v>84356.166603138612</v>
      </c>
      <c r="L157" s="35">
        <f>'Summary $2017-18'!L157*'Summary $2020'!$N$1</f>
        <v>4279.2282260784568</v>
      </c>
      <c r="M157" s="35">
        <f>'Summary $2017-18'!M157*'Summary $2020'!$N$1</f>
        <v>2123.1271645452616</v>
      </c>
      <c r="N157" s="35">
        <f t="shared" si="140"/>
        <v>90758.521993762333</v>
      </c>
      <c r="O157" s="153"/>
      <c r="P157" s="35">
        <f>'Summary $2017-18'!P157*'Summary $2020'!$S$1</f>
        <v>83971.817072323349</v>
      </c>
      <c r="Q157" s="35">
        <f>'Summary $2017-18'!Q157*'Summary $2020'!$S$1</f>
        <v>4940.9488793593764</v>
      </c>
      <c r="R157" s="35">
        <f>'Summary $2017-18'!R157*'Summary $2020'!$S$1</f>
        <v>1052.9458704609037</v>
      </c>
      <c r="S157" s="35">
        <f t="shared" si="141"/>
        <v>89965.711822143625</v>
      </c>
      <c r="U157" s="35">
        <f>'Summary $2017-18'!U157*'Summary $2020'!$X$1</f>
        <v>107453.01424132068</v>
      </c>
      <c r="V157" s="35">
        <f>'Summary $2017-18'!V157*'Summary $2020'!$X$1</f>
        <v>5409.5389541124805</v>
      </c>
      <c r="W157" s="35">
        <f>'Summary $2017-18'!W157*'Summary $2020'!$X$1</f>
        <v>2460.1556708645062</v>
      </c>
      <c r="X157" s="35">
        <f t="shared" si="142"/>
        <v>115322.70886629766</v>
      </c>
      <c r="Y157" s="153"/>
    </row>
    <row r="158" spans="1:25" s="7" customFormat="1" x14ac:dyDescent="0.2">
      <c r="A158" s="61"/>
      <c r="B158" s="51" t="s">
        <v>41</v>
      </c>
      <c r="C158" s="32" t="s">
        <v>34</v>
      </c>
      <c r="E158" s="33" t="s">
        <v>35</v>
      </c>
      <c r="F158" s="34">
        <v>-2447.2208381458649</v>
      </c>
      <c r="G158" s="34">
        <v>-1643.4517104757338</v>
      </c>
      <c r="H158" s="34">
        <v>-1107.6056253623121</v>
      </c>
      <c r="I158" s="34">
        <v>-1643.4517104757338</v>
      </c>
      <c r="J158" s="34">
        <v>-2545.7410380744091</v>
      </c>
      <c r="K158" s="35">
        <f>'Summary $2017-18'!K158*'Summary $2020'!$N$1</f>
        <v>37665.560248240268</v>
      </c>
      <c r="L158" s="35">
        <f>'Summary $2017-18'!L158*'Summary $2020'!$N$1</f>
        <v>1910.702383189267</v>
      </c>
      <c r="M158" s="35">
        <f>'Summary $2017-18'!M158*'Summary $2020'!$N$1</f>
        <v>947.98966514298309</v>
      </c>
      <c r="N158" s="35">
        <f t="shared" si="140"/>
        <v>40524.252296572515</v>
      </c>
      <c r="P158" s="35">
        <f>'Summary $2017-18'!P158*'Summary $2020'!$S$1</f>
        <v>37493.945759433394</v>
      </c>
      <c r="Q158" s="35">
        <f>'Summary $2017-18'!Q158*'Summary $2020'!$S$1</f>
        <v>2206.3468170210813</v>
      </c>
      <c r="R158" s="35">
        <f>'Summary $2017-18'!R158*'Summary $2020'!$S$1</f>
        <v>471.58488867142887</v>
      </c>
      <c r="S158" s="35">
        <f t="shared" si="141"/>
        <v>40171.877465125908</v>
      </c>
      <c r="U158" s="35">
        <f>'Summary $2017-18'!U158*'Summary $2020'!$X$1</f>
        <v>-9845.1207301328395</v>
      </c>
      <c r="V158" s="35">
        <f>'Summary $2017-18'!V158*'Summary $2020'!$X$1</f>
        <v>-496.65218342454347</v>
      </c>
      <c r="W158" s="35">
        <f>'Summary $2017-18'!W158*'Summary $2020'!$X$1</f>
        <v>-227.50569744512777</v>
      </c>
      <c r="X158" s="35">
        <f t="shared" si="142"/>
        <v>-10569.27861100251</v>
      </c>
    </row>
    <row r="159" spans="1:25" s="7" customFormat="1" x14ac:dyDescent="0.2">
      <c r="A159" s="61"/>
      <c r="B159" s="51" t="s">
        <v>217</v>
      </c>
      <c r="C159" s="32" t="s">
        <v>19</v>
      </c>
      <c r="E159" s="33" t="s">
        <v>35</v>
      </c>
      <c r="F159" s="34">
        <v>2234.210309993814</v>
      </c>
      <c r="G159" s="34">
        <v>2234.210309993814</v>
      </c>
      <c r="H159" s="34">
        <v>2234.210309993814</v>
      </c>
      <c r="I159" s="34">
        <v>2234.210309993814</v>
      </c>
      <c r="J159" s="34">
        <v>2234.210309993814</v>
      </c>
      <c r="K159" s="35">
        <f>'Summary $2017-18'!K159*'Summary $2020'!$N$1</f>
        <v>11894.703972954972</v>
      </c>
      <c r="L159" s="35">
        <f>'Summary $2017-18'!L159*'Summary $2020'!$N$1</f>
        <v>603.39575672494459</v>
      </c>
      <c r="M159" s="35">
        <f>'Summary $2017-18'!M159*'Summary $2020'!$N$1</f>
        <v>299.37312393550053</v>
      </c>
      <c r="N159" s="35">
        <f t="shared" ref="N159:N162" si="143">SUM(K159:M159)</f>
        <v>12797.472853615418</v>
      </c>
      <c r="P159" s="35">
        <f>'Summary $2017-18'!P159*'Summary $2020'!$S$1</f>
        <v>11840.508481679275</v>
      </c>
      <c r="Q159" s="35">
        <f>'Summary $2017-18'!Q159*'Summary $2020'!$S$1</f>
        <v>696.85854408187924</v>
      </c>
      <c r="R159" s="35">
        <f>'Summary $2017-18'!R159*'Summary $2020'!$S$1</f>
        <v>150.85277782277055</v>
      </c>
      <c r="S159" s="35">
        <f t="shared" ref="S159:S162" si="144">SUM(P159:R159)</f>
        <v>12688.219803583925</v>
      </c>
      <c r="U159" s="35">
        <f>'Summary $2017-18'!U159*'Summary $2020'!$X$1</f>
        <v>11715.652927135243</v>
      </c>
      <c r="V159" s="35">
        <f>'Summary $2017-18'!V159*'Summary $2020'!$X$1</f>
        <v>590.00656228519881</v>
      </c>
      <c r="W159" s="35">
        <f>'Summary $2017-18'!W159*'Summary $2020'!$X$1</f>
        <v>268.65026386931129</v>
      </c>
      <c r="X159" s="35">
        <f t="shared" ref="X159:X162" si="145">SUM(U159:W159)</f>
        <v>12574.309753289752</v>
      </c>
    </row>
    <row r="160" spans="1:25" s="7" customFormat="1" x14ac:dyDescent="0.2">
      <c r="A160" s="61"/>
      <c r="B160" s="51" t="s">
        <v>39</v>
      </c>
      <c r="C160" s="32" t="s">
        <v>34</v>
      </c>
      <c r="E160" s="33" t="s">
        <v>40</v>
      </c>
      <c r="F160" s="91">
        <v>7442.3960643166292</v>
      </c>
      <c r="G160" s="91">
        <v>7490.3212057518185</v>
      </c>
      <c r="H160" s="91">
        <v>7332.3291458031099</v>
      </c>
      <c r="I160" s="91">
        <v>7022.9245699781231</v>
      </c>
      <c r="J160" s="91">
        <v>6375.4459993308219</v>
      </c>
      <c r="K160" s="35">
        <f>'Summary $2017-18'!K160*'Summary $2020'!$N$1</f>
        <v>130634.39657992801</v>
      </c>
      <c r="L160" s="35">
        <f>'Summary $2017-18'!L160*'Summary $2020'!$N$1</f>
        <v>6626.8349979852601</v>
      </c>
      <c r="M160" s="35">
        <f>'Summary $2017-18'!M160*'Summary $2020'!$N$1</f>
        <v>3287.8857251498716</v>
      </c>
      <c r="N160" s="35">
        <f t="shared" si="143"/>
        <v>140549.11730306316</v>
      </c>
      <c r="P160" s="35">
        <f>'Summary $2017-18'!P160*'Summary $2020'!$S$1</f>
        <v>130039.19090551604</v>
      </c>
      <c r="Q160" s="35">
        <f>'Summary $2017-18'!Q160*'Summary $2020'!$S$1</f>
        <v>7653.2964262655942</v>
      </c>
      <c r="R160" s="35">
        <f>'Summary $2017-18'!R160*'Summary $2020'!$S$1</f>
        <v>1656.750907638429</v>
      </c>
      <c r="S160" s="35">
        <f t="shared" si="144"/>
        <v>139349.23823942005</v>
      </c>
      <c r="U160" s="35">
        <f>'Summary $2017-18'!U160*'Summary $2020'!$X$1</f>
        <v>129720.46739839467</v>
      </c>
      <c r="V160" s="35">
        <f>'Summary $2017-18'!V160*'Summary $2020'!$X$1</f>
        <v>6532.7922825783899</v>
      </c>
      <c r="W160" s="35">
        <f>'Summary $2017-18'!W160*'Summary $2020'!$X$1</f>
        <v>2974.6048310386946</v>
      </c>
      <c r="X160" s="35">
        <f t="shared" si="145"/>
        <v>139227.86451201176</v>
      </c>
    </row>
    <row r="161" spans="1:680" s="7" customFormat="1" x14ac:dyDescent="0.2">
      <c r="A161" s="61"/>
      <c r="B161" s="51" t="s">
        <v>265</v>
      </c>
      <c r="C161" s="32" t="s">
        <v>60</v>
      </c>
      <c r="E161" s="33"/>
      <c r="F161" s="34"/>
      <c r="G161" s="34"/>
      <c r="H161" s="34"/>
      <c r="I161" s="34"/>
      <c r="J161" s="34"/>
      <c r="K161" s="35">
        <f>'Summary $2017-18'!K161*'Summary $2020'!$N$1</f>
        <v>0</v>
      </c>
      <c r="L161" s="35">
        <f>'Summary $2017-18'!L161*'Summary $2020'!$N$1</f>
        <v>0</v>
      </c>
      <c r="M161" s="35">
        <f>'Summary $2017-18'!M161*'Summary $2020'!$N$1</f>
        <v>0</v>
      </c>
      <c r="N161" s="35">
        <f t="shared" si="143"/>
        <v>0</v>
      </c>
      <c r="P161" s="35">
        <f>'Summary $2017-18'!P161*'Summary $2020'!$S$1</f>
        <v>0</v>
      </c>
      <c r="Q161" s="35">
        <f>'Summary $2017-18'!Q161*'Summary $2020'!$S$1</f>
        <v>0</v>
      </c>
      <c r="R161" s="35">
        <f>'Summary $2017-18'!R161*'Summary $2020'!$S$1</f>
        <v>0</v>
      </c>
      <c r="S161" s="35">
        <f t="shared" si="144"/>
        <v>0</v>
      </c>
      <c r="U161" s="35">
        <f>'Summary $2017-18'!U161*'Summary $2020'!$X$1</f>
        <v>17012.546567240788</v>
      </c>
      <c r="V161" s="35">
        <f>'Summary $2017-18'!V161*'Summary $2020'!$X$1</f>
        <v>856.76096571674475</v>
      </c>
      <c r="W161" s="35">
        <f>'Summary $2017-18'!W161*'Summary $2020'!$X$1</f>
        <v>390.11271098620369</v>
      </c>
      <c r="X161" s="35">
        <f>SUM(U161:W161)</f>
        <v>18259.420243943736</v>
      </c>
    </row>
    <row r="162" spans="1:680" s="7" customFormat="1" x14ac:dyDescent="0.2">
      <c r="A162" s="61"/>
      <c r="B162" s="51" t="s">
        <v>266</v>
      </c>
      <c r="C162" s="32" t="s">
        <v>34</v>
      </c>
      <c r="E162" s="33" t="s">
        <v>40</v>
      </c>
      <c r="F162" s="91">
        <v>24738.083953258454</v>
      </c>
      <c r="G162" s="91">
        <v>24738.083953258454</v>
      </c>
      <c r="H162" s="91">
        <v>24738.083953258454</v>
      </c>
      <c r="I162" s="91">
        <v>24738.083953258454</v>
      </c>
      <c r="J162" s="91">
        <v>24738.083953258454</v>
      </c>
      <c r="K162" s="35">
        <f>'Summary $2017-18'!K162*'Summary $2020'!$N$1</f>
        <v>0</v>
      </c>
      <c r="L162" s="35">
        <f>'Summary $2017-18'!L162*'Summary $2020'!$N$1</f>
        <v>0</v>
      </c>
      <c r="M162" s="35">
        <f>'Summary $2017-18'!M162*'Summary $2020'!$N$1</f>
        <v>0</v>
      </c>
      <c r="N162" s="35">
        <f t="shared" si="143"/>
        <v>0</v>
      </c>
      <c r="P162" s="35">
        <f>'Summary $2017-18'!P162*'Summary $2020'!$S$1</f>
        <v>0</v>
      </c>
      <c r="Q162" s="35">
        <f>'Summary $2017-18'!Q162*'Summary $2020'!$S$1</f>
        <v>0</v>
      </c>
      <c r="R162" s="35">
        <f>'Summary $2017-18'!R162*'Summary $2020'!$S$1</f>
        <v>0</v>
      </c>
      <c r="S162" s="35">
        <f t="shared" si="144"/>
        <v>0</v>
      </c>
      <c r="U162" s="35">
        <f>'Summary $2017-18'!U162*'Summary $2020'!$X$1</f>
        <v>18183.151144912965</v>
      </c>
      <c r="V162" s="35">
        <f>'Summary $2017-18'!V162*'Summary $2020'!$X$1</f>
        <v>915.71323982073375</v>
      </c>
      <c r="W162" s="35">
        <f>'Summary $2017-18'!W162*'Summary $2020'!$X$1</f>
        <v>416.95570732914439</v>
      </c>
      <c r="X162" s="35">
        <f t="shared" si="145"/>
        <v>19515.820092062841</v>
      </c>
    </row>
    <row r="163" spans="1:680" s="7" customFormat="1" x14ac:dyDescent="0.2">
      <c r="A163" s="61"/>
      <c r="B163" s="51"/>
      <c r="C163" s="32"/>
      <c r="E163" s="33"/>
      <c r="F163" s="54"/>
      <c r="G163" s="54"/>
      <c r="H163" s="54"/>
      <c r="I163" s="54"/>
      <c r="J163" s="54"/>
      <c r="K163" s="35"/>
      <c r="L163" s="35"/>
      <c r="M163" s="35"/>
      <c r="N163" s="35"/>
      <c r="P163" s="35"/>
      <c r="Q163" s="35"/>
      <c r="R163" s="35"/>
      <c r="S163" s="35"/>
      <c r="U163" s="35"/>
      <c r="V163" s="35"/>
      <c r="W163" s="35"/>
      <c r="X163" s="35"/>
    </row>
    <row r="164" spans="1:680" s="7" customFormat="1" x14ac:dyDescent="0.2">
      <c r="A164" s="61"/>
      <c r="B164" s="51"/>
      <c r="C164" s="32"/>
      <c r="E164" s="33"/>
      <c r="F164" s="54"/>
      <c r="G164" s="54"/>
      <c r="H164" s="54"/>
      <c r="I164" s="54"/>
      <c r="J164" s="54"/>
      <c r="K164" s="35"/>
      <c r="L164" s="35"/>
      <c r="M164" s="35"/>
      <c r="N164" s="35"/>
      <c r="P164" s="35"/>
      <c r="Q164" s="35"/>
      <c r="R164" s="35"/>
      <c r="S164" s="35"/>
      <c r="U164" s="35"/>
      <c r="V164" s="35"/>
      <c r="W164" s="35"/>
      <c r="X164" s="35"/>
    </row>
    <row r="165" spans="1:680" s="7" customFormat="1" x14ac:dyDescent="0.2">
      <c r="A165" s="41"/>
      <c r="B165" s="42" t="s">
        <v>226</v>
      </c>
      <c r="C165" s="43"/>
      <c r="E165" s="44" t="s">
        <v>11</v>
      </c>
      <c r="F165" s="45">
        <f t="shared" ref="F165:L165" si="146">SUM(F155:F164)</f>
        <v>63870.724939686668</v>
      </c>
      <c r="G165" s="45">
        <f t="shared" si="146"/>
        <v>64440.784307581009</v>
      </c>
      <c r="H165" s="45">
        <f t="shared" si="146"/>
        <v>68605.732301657015</v>
      </c>
      <c r="I165" s="45">
        <f t="shared" si="146"/>
        <v>64786.226196097734</v>
      </c>
      <c r="J165" s="45">
        <f t="shared" si="146"/>
        <v>62134.495377990868</v>
      </c>
      <c r="K165" s="46">
        <f t="shared" si="146"/>
        <v>325368.47851607186</v>
      </c>
      <c r="L165" s="46">
        <f t="shared" si="146"/>
        <v>16505.325374640368</v>
      </c>
      <c r="M165" s="46">
        <f t="shared" ref="M165" si="147">SUM(M155:M164)</f>
        <v>8189.071208915404</v>
      </c>
      <c r="N165" s="46">
        <f t="shared" ref="N165" si="148">SUM(N155:N164)</f>
        <v>350062.87509962765</v>
      </c>
      <c r="P165" s="46">
        <f t="shared" ref="P165:Q165" si="149">SUM(P155:P164)</f>
        <v>323886.01164855692</v>
      </c>
      <c r="Q165" s="46">
        <f t="shared" si="149"/>
        <v>19060.800991257969</v>
      </c>
      <c r="R165" s="46">
        <f t="shared" ref="R165:S165" si="150">SUM(R155:R164)</f>
        <v>4106.7436848341886</v>
      </c>
      <c r="S165" s="46">
        <f t="shared" si="150"/>
        <v>347053.55632464902</v>
      </c>
      <c r="U165" s="46">
        <f t="shared" ref="U165:V165" si="151">SUM(U155:U164)</f>
        <v>337419.07837455155</v>
      </c>
      <c r="V165" s="46">
        <f t="shared" si="151"/>
        <v>16989.193042351104</v>
      </c>
      <c r="W165" s="46">
        <f t="shared" ref="W165:X165" si="152">SUM(W155:W164)</f>
        <v>7732.3302564220321</v>
      </c>
      <c r="X165" s="46">
        <f t="shared" si="152"/>
        <v>362140.60167332465</v>
      </c>
    </row>
    <row r="166" spans="1:680" x14ac:dyDescent="0.2">
      <c r="A166" s="55" t="s">
        <v>227</v>
      </c>
      <c r="B166" s="62"/>
      <c r="C166" s="15"/>
      <c r="E166" s="29"/>
      <c r="F166" s="57"/>
      <c r="G166" s="57"/>
      <c r="H166" s="57"/>
      <c r="I166" s="57"/>
      <c r="J166" s="57"/>
      <c r="K166" s="58"/>
      <c r="L166" s="58"/>
      <c r="M166" s="58"/>
      <c r="N166" s="58"/>
      <c r="P166" s="58"/>
      <c r="Q166" s="58"/>
      <c r="R166" s="58"/>
      <c r="S166" s="58"/>
      <c r="U166" s="58"/>
      <c r="V166" s="58"/>
      <c r="W166" s="58"/>
      <c r="X166" s="58"/>
    </row>
    <row r="167" spans="1:680" s="95" customFormat="1" x14ac:dyDescent="0.2">
      <c r="A167" s="87"/>
      <c r="B167" s="10" t="s">
        <v>228</v>
      </c>
      <c r="C167" s="77"/>
      <c r="D167" s="94"/>
      <c r="E167" s="78"/>
      <c r="F167" s="92">
        <f t="shared" ref="F167:N167" si="153">SUM(F153,F149,F137,F133,F106,F100,F35,F27,F19)</f>
        <v>288126.25073841773</v>
      </c>
      <c r="G167" s="92">
        <f t="shared" si="153"/>
        <v>294623.79700294725</v>
      </c>
      <c r="H167" s="92">
        <f t="shared" si="153"/>
        <v>298701.73002916924</v>
      </c>
      <c r="I167" s="92">
        <f t="shared" si="153"/>
        <v>289922.52760405274</v>
      </c>
      <c r="J167" s="92">
        <f t="shared" si="153"/>
        <v>280616.64593916095</v>
      </c>
      <c r="K167" s="92">
        <f t="shared" si="153"/>
        <v>1505742.4662036365</v>
      </c>
      <c r="L167" s="92">
        <f t="shared" si="153"/>
        <v>76383.457452461269</v>
      </c>
      <c r="M167" s="92">
        <f t="shared" si="153"/>
        <v>41540.51187933945</v>
      </c>
      <c r="N167" s="92">
        <f t="shared" si="153"/>
        <v>1623666.4355354374</v>
      </c>
      <c r="O167" s="94"/>
      <c r="P167" s="92">
        <f>SUM(P153,P149,P137,P133,P106,P100,P35,P27,P19)</f>
        <v>1250229.6769583849</v>
      </c>
      <c r="Q167" s="92">
        <f>SUM(Q153,Q149,Q137,Q133,Q106,Q100,Q35,Q27,Q19)</f>
        <v>73576.244530209136</v>
      </c>
      <c r="R167" s="92">
        <f>SUM(R153,R149,R137,R133,R106,R100,R35,R27,R19)</f>
        <v>15458.895499696011</v>
      </c>
      <c r="S167" s="92">
        <f>SUM(S153,S149,S137,S133,S106,S100,S35,S27,S19)</f>
        <v>1339264.8169882898</v>
      </c>
      <c r="T167" s="94"/>
      <c r="U167" s="92">
        <f>SUM(U153,U149,U137,U133,U106,U100,U35,U27,U19)</f>
        <v>1523776.7356053707</v>
      </c>
      <c r="V167" s="92">
        <f>SUM(V153,V149,V137,V133,V106,V100,V35,V27,V19)</f>
        <v>76733.219508970564</v>
      </c>
      <c r="W167" s="92">
        <f>SUM(W153,W149,W137,W133,W106,W100,W35,W27,W19)</f>
        <v>37180.691775649728</v>
      </c>
      <c r="X167" s="92">
        <f>SUM(X153,X149,X137,X133,X106,X100,X35,X27,X19)</f>
        <v>1637690.6468899911</v>
      </c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94"/>
      <c r="JH167" s="94"/>
      <c r="JI167" s="94"/>
      <c r="JJ167" s="94"/>
      <c r="JK167" s="94"/>
      <c r="JL167" s="94"/>
      <c r="JM167" s="94"/>
      <c r="JN167" s="94"/>
      <c r="JO167" s="94"/>
      <c r="JP167" s="94"/>
      <c r="JQ167" s="94"/>
      <c r="JR167" s="94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  <c r="KY167" s="94"/>
      <c r="KZ167" s="94"/>
      <c r="LA167" s="94"/>
      <c r="LB167" s="94"/>
      <c r="LC167" s="94"/>
      <c r="LD167" s="94"/>
      <c r="LE167" s="94"/>
      <c r="LF167" s="94"/>
      <c r="LG167" s="94"/>
      <c r="LH167" s="94"/>
      <c r="LI167" s="94"/>
      <c r="LJ167" s="94"/>
      <c r="LK167" s="94"/>
      <c r="LL167" s="94"/>
      <c r="LM167" s="94"/>
      <c r="LN167" s="94"/>
      <c r="LO167" s="94"/>
      <c r="LP167" s="94"/>
      <c r="LQ167" s="94"/>
      <c r="LR167" s="94"/>
      <c r="LS167" s="94"/>
      <c r="LT167" s="94"/>
      <c r="LU167" s="94"/>
      <c r="LV167" s="94"/>
      <c r="LW167" s="94"/>
      <c r="LX167" s="94"/>
      <c r="LY167" s="94"/>
      <c r="LZ167" s="94"/>
      <c r="MA167" s="94"/>
      <c r="MB167" s="94"/>
      <c r="MC167" s="94"/>
      <c r="MD167" s="94"/>
      <c r="ME167" s="94"/>
      <c r="MF167" s="94"/>
      <c r="MG167" s="94"/>
      <c r="MH167" s="94"/>
      <c r="MI167" s="94"/>
      <c r="MJ167" s="94"/>
      <c r="MK167" s="94"/>
      <c r="ML167" s="94"/>
      <c r="MM167" s="94"/>
      <c r="MN167" s="94"/>
      <c r="MO167" s="94"/>
      <c r="MP167" s="94"/>
      <c r="MQ167" s="94"/>
      <c r="MR167" s="94"/>
      <c r="MS167" s="94"/>
      <c r="MT167" s="94"/>
      <c r="MU167" s="94"/>
      <c r="MV167" s="94"/>
      <c r="MW167" s="94"/>
      <c r="MX167" s="94"/>
      <c r="MY167" s="94"/>
      <c r="MZ167" s="94"/>
      <c r="NA167" s="94"/>
      <c r="NB167" s="94"/>
      <c r="NC167" s="94"/>
      <c r="ND167" s="94"/>
      <c r="NE167" s="94"/>
      <c r="NF167" s="94"/>
      <c r="NG167" s="94"/>
      <c r="NH167" s="94"/>
      <c r="NI167" s="94"/>
      <c r="NJ167" s="94"/>
      <c r="NK167" s="94"/>
      <c r="NL167" s="94"/>
      <c r="NM167" s="94"/>
      <c r="NN167" s="94"/>
      <c r="NO167" s="94"/>
      <c r="NP167" s="94"/>
      <c r="NQ167" s="94"/>
      <c r="NR167" s="94"/>
      <c r="NS167" s="94"/>
      <c r="NT167" s="94"/>
      <c r="NU167" s="94"/>
      <c r="NV167" s="94"/>
      <c r="NW167" s="94"/>
      <c r="NX167" s="94"/>
      <c r="NY167" s="94"/>
      <c r="NZ167" s="94"/>
      <c r="OA167" s="94"/>
      <c r="OB167" s="94"/>
      <c r="OC167" s="94"/>
      <c r="OD167" s="94"/>
      <c r="OE167" s="94"/>
      <c r="OF167" s="94"/>
      <c r="OG167" s="94"/>
      <c r="OH167" s="94"/>
      <c r="OI167" s="94"/>
      <c r="OJ167" s="94"/>
      <c r="OK167" s="94"/>
      <c r="OL167" s="94"/>
      <c r="OM167" s="94"/>
      <c r="ON167" s="94"/>
      <c r="OO167" s="94"/>
      <c r="OP167" s="94"/>
      <c r="OQ167" s="94"/>
      <c r="OR167" s="94"/>
      <c r="OS167" s="94"/>
      <c r="OT167" s="94"/>
      <c r="OU167" s="94"/>
      <c r="OV167" s="94"/>
      <c r="OW167" s="94"/>
      <c r="OX167" s="94"/>
      <c r="OY167" s="94"/>
      <c r="OZ167" s="94"/>
      <c r="PA167" s="94"/>
      <c r="PB167" s="94"/>
      <c r="PC167" s="94"/>
      <c r="PD167" s="94"/>
      <c r="PE167" s="94"/>
      <c r="PF167" s="94"/>
      <c r="PG167" s="94"/>
      <c r="PH167" s="94"/>
      <c r="PI167" s="94"/>
      <c r="PJ167" s="94"/>
      <c r="PK167" s="94"/>
      <c r="PL167" s="94"/>
      <c r="PM167" s="94"/>
      <c r="PN167" s="94"/>
      <c r="PO167" s="94"/>
      <c r="PP167" s="94"/>
      <c r="PQ167" s="94"/>
      <c r="PR167" s="94"/>
      <c r="PS167" s="94"/>
      <c r="PT167" s="94"/>
      <c r="PU167" s="94"/>
      <c r="PV167" s="94"/>
      <c r="PW167" s="94"/>
      <c r="PX167" s="94"/>
      <c r="PY167" s="94"/>
      <c r="PZ167" s="94"/>
      <c r="QA167" s="94"/>
      <c r="QB167" s="94"/>
      <c r="QC167" s="94"/>
      <c r="QD167" s="94"/>
      <c r="QE167" s="94"/>
      <c r="QF167" s="94"/>
      <c r="QG167" s="94"/>
      <c r="QH167" s="94"/>
      <c r="QI167" s="94"/>
      <c r="QJ167" s="94"/>
      <c r="QK167" s="94"/>
      <c r="QL167" s="94"/>
      <c r="QM167" s="94"/>
      <c r="QN167" s="94"/>
      <c r="QO167" s="94"/>
      <c r="QP167" s="94"/>
      <c r="QQ167" s="94"/>
      <c r="QR167" s="94"/>
      <c r="QS167" s="94"/>
      <c r="QT167" s="94"/>
      <c r="QU167" s="94"/>
      <c r="QV167" s="94"/>
      <c r="QW167" s="94"/>
      <c r="QX167" s="94"/>
      <c r="QY167" s="94"/>
      <c r="QZ167" s="94"/>
      <c r="RA167" s="94"/>
      <c r="RB167" s="94"/>
      <c r="RC167" s="94"/>
      <c r="RD167" s="94"/>
      <c r="RE167" s="94"/>
      <c r="RF167" s="94"/>
      <c r="RG167" s="94"/>
      <c r="RH167" s="94"/>
      <c r="RI167" s="94"/>
      <c r="RJ167" s="94"/>
      <c r="RK167" s="94"/>
      <c r="RL167" s="94"/>
      <c r="RM167" s="94"/>
      <c r="RN167" s="94"/>
      <c r="RO167" s="94"/>
      <c r="RP167" s="94"/>
      <c r="RQ167" s="94"/>
      <c r="RR167" s="94"/>
      <c r="RS167" s="94"/>
      <c r="RT167" s="94"/>
      <c r="RU167" s="94"/>
      <c r="RV167" s="94"/>
      <c r="RW167" s="94"/>
      <c r="RX167" s="94"/>
      <c r="RY167" s="94"/>
      <c r="RZ167" s="94"/>
      <c r="SA167" s="94"/>
      <c r="SB167" s="94"/>
      <c r="SC167" s="94"/>
      <c r="SD167" s="94"/>
      <c r="SE167" s="94"/>
      <c r="SF167" s="94"/>
      <c r="SG167" s="94"/>
      <c r="SH167" s="94"/>
      <c r="SI167" s="94"/>
      <c r="SJ167" s="94"/>
      <c r="SK167" s="94"/>
      <c r="SL167" s="94"/>
      <c r="SM167" s="94"/>
      <c r="SN167" s="94"/>
      <c r="SO167" s="94"/>
      <c r="SP167" s="94"/>
      <c r="SQ167" s="94"/>
      <c r="SR167" s="94"/>
      <c r="SS167" s="94"/>
      <c r="ST167" s="94"/>
      <c r="SU167" s="94"/>
      <c r="SV167" s="94"/>
      <c r="SW167" s="94"/>
      <c r="SX167" s="94"/>
      <c r="SY167" s="94"/>
      <c r="SZ167" s="94"/>
      <c r="TA167" s="94"/>
      <c r="TB167" s="94"/>
      <c r="TC167" s="94"/>
      <c r="TD167" s="94"/>
      <c r="TE167" s="94"/>
      <c r="TF167" s="94"/>
      <c r="TG167" s="94"/>
      <c r="TH167" s="94"/>
      <c r="TI167" s="94"/>
      <c r="TJ167" s="94"/>
      <c r="TK167" s="94"/>
      <c r="TL167" s="94"/>
      <c r="TM167" s="94"/>
      <c r="TN167" s="94"/>
      <c r="TO167" s="94"/>
      <c r="TP167" s="94"/>
      <c r="TQ167" s="94"/>
      <c r="TR167" s="94"/>
      <c r="TS167" s="94"/>
      <c r="TT167" s="94"/>
      <c r="TU167" s="94"/>
      <c r="TV167" s="94"/>
      <c r="TW167" s="94"/>
      <c r="TX167" s="94"/>
      <c r="TY167" s="94"/>
      <c r="TZ167" s="94"/>
      <c r="UA167" s="94"/>
      <c r="UB167" s="94"/>
      <c r="UC167" s="94"/>
      <c r="UD167" s="94"/>
      <c r="UE167" s="94"/>
      <c r="UF167" s="94"/>
      <c r="UG167" s="94"/>
      <c r="UH167" s="94"/>
      <c r="UI167" s="94"/>
      <c r="UJ167" s="94"/>
      <c r="UK167" s="94"/>
      <c r="UL167" s="94"/>
      <c r="UM167" s="94"/>
      <c r="UN167" s="94"/>
      <c r="UO167" s="94"/>
      <c r="UP167" s="94"/>
      <c r="UQ167" s="94"/>
      <c r="UR167" s="94"/>
      <c r="US167" s="94"/>
      <c r="UT167" s="94"/>
      <c r="UU167" s="94"/>
      <c r="UV167" s="94"/>
      <c r="UW167" s="94"/>
      <c r="UX167" s="94"/>
      <c r="UY167" s="94"/>
      <c r="UZ167" s="94"/>
      <c r="VA167" s="94"/>
      <c r="VB167" s="94"/>
      <c r="VC167" s="94"/>
      <c r="VD167" s="94"/>
      <c r="VE167" s="94"/>
      <c r="VF167" s="94"/>
      <c r="VG167" s="94"/>
      <c r="VH167" s="94"/>
      <c r="VI167" s="94"/>
      <c r="VJ167" s="94"/>
      <c r="VK167" s="94"/>
      <c r="VL167" s="94"/>
      <c r="VM167" s="94"/>
      <c r="VN167" s="94"/>
      <c r="VO167" s="94"/>
      <c r="VP167" s="94"/>
      <c r="VQ167" s="94"/>
      <c r="VR167" s="94"/>
      <c r="VS167" s="94"/>
      <c r="VT167" s="94"/>
      <c r="VU167" s="94"/>
      <c r="VV167" s="94"/>
      <c r="VW167" s="94"/>
      <c r="VX167" s="94"/>
      <c r="VY167" s="94"/>
      <c r="VZ167" s="94"/>
      <c r="WA167" s="94"/>
      <c r="WB167" s="94"/>
      <c r="WC167" s="94"/>
      <c r="WD167" s="94"/>
      <c r="WE167" s="94"/>
      <c r="WF167" s="94"/>
      <c r="WG167" s="94"/>
      <c r="WH167" s="94"/>
      <c r="WI167" s="94"/>
      <c r="WJ167" s="94"/>
      <c r="WK167" s="94"/>
      <c r="WL167" s="94"/>
      <c r="WM167" s="94"/>
      <c r="WN167" s="94"/>
      <c r="WO167" s="94"/>
      <c r="WP167" s="94"/>
      <c r="WQ167" s="94"/>
      <c r="WR167" s="94"/>
      <c r="WS167" s="94"/>
      <c r="WT167" s="94"/>
      <c r="WU167" s="94"/>
      <c r="WV167" s="94"/>
      <c r="WW167" s="94"/>
      <c r="WX167" s="94"/>
      <c r="WY167" s="94"/>
      <c r="WZ167" s="94"/>
      <c r="XA167" s="94"/>
      <c r="XB167" s="94"/>
      <c r="XC167" s="94"/>
      <c r="XD167" s="94"/>
      <c r="XE167" s="94"/>
      <c r="XF167" s="94"/>
      <c r="XG167" s="94"/>
      <c r="XH167" s="94"/>
      <c r="XI167" s="94"/>
      <c r="XJ167" s="94"/>
      <c r="XK167" s="94"/>
      <c r="XL167" s="94"/>
      <c r="XM167" s="94"/>
      <c r="XN167" s="94"/>
      <c r="XO167" s="94"/>
      <c r="XP167" s="94"/>
      <c r="XQ167" s="94"/>
      <c r="XR167" s="94"/>
      <c r="XS167" s="94"/>
      <c r="XT167" s="94"/>
      <c r="XU167" s="94"/>
      <c r="XV167" s="94"/>
      <c r="XW167" s="94"/>
      <c r="XX167" s="94"/>
      <c r="XY167" s="94"/>
      <c r="XZ167" s="94"/>
      <c r="YA167" s="94"/>
      <c r="YB167" s="94"/>
      <c r="YC167" s="94"/>
      <c r="YD167" s="94"/>
      <c r="YE167" s="94"/>
      <c r="YF167" s="94"/>
      <c r="YG167" s="94"/>
      <c r="YH167" s="94"/>
      <c r="YI167" s="94"/>
      <c r="YJ167" s="94"/>
      <c r="YK167" s="94"/>
      <c r="YL167" s="94"/>
      <c r="YM167" s="94"/>
      <c r="YN167" s="94"/>
      <c r="YO167" s="94"/>
      <c r="YP167" s="94"/>
      <c r="YQ167" s="94"/>
      <c r="YR167" s="94"/>
      <c r="YS167" s="94"/>
      <c r="YT167" s="94"/>
      <c r="YU167" s="94"/>
      <c r="YV167" s="94"/>
      <c r="YW167" s="94"/>
      <c r="YX167" s="94"/>
      <c r="YY167" s="94"/>
      <c r="YZ167" s="94"/>
      <c r="ZA167" s="94"/>
      <c r="ZB167" s="94"/>
      <c r="ZC167" s="94"/>
      <c r="ZD167" s="94"/>
    </row>
    <row r="168" spans="1:680" s="95" customFormat="1" x14ac:dyDescent="0.2">
      <c r="A168" s="87"/>
      <c r="B168" s="10" t="s">
        <v>229</v>
      </c>
      <c r="C168" s="77"/>
      <c r="D168" s="94"/>
      <c r="E168" s="78"/>
      <c r="F168" s="92">
        <f t="shared" ref="F168:I168" si="154">F167-F165</f>
        <v>224255.52579873108</v>
      </c>
      <c r="G168" s="92">
        <f t="shared" si="154"/>
        <v>230183.01269536623</v>
      </c>
      <c r="H168" s="92">
        <f>H167-H165</f>
        <v>230095.99772751221</v>
      </c>
      <c r="I168" s="92">
        <f t="shared" si="154"/>
        <v>225136.301407955</v>
      </c>
      <c r="J168" s="92">
        <f>J167-J165</f>
        <v>218482.15056117007</v>
      </c>
      <c r="K168" s="96">
        <f>K167-K165</f>
        <v>1180373.9876875647</v>
      </c>
      <c r="L168" s="96">
        <f>L167-L165</f>
        <v>59878.132077820905</v>
      </c>
      <c r="M168" s="96">
        <f>M167-M165</f>
        <v>33351.440670424046</v>
      </c>
      <c r="N168" s="96">
        <f>N167-N165</f>
        <v>1273603.5604358097</v>
      </c>
      <c r="O168" s="94"/>
      <c r="P168" s="96">
        <f>P167-P165</f>
        <v>926343.66530982801</v>
      </c>
      <c r="Q168" s="96">
        <f>Q167-Q165</f>
        <v>54515.443538951164</v>
      </c>
      <c r="R168" s="96">
        <f>R167-R165</f>
        <v>11352.151814861823</v>
      </c>
      <c r="S168" s="96">
        <f>S167-S165</f>
        <v>992211.2606636408</v>
      </c>
      <c r="T168" s="94"/>
      <c r="U168" s="96">
        <f>U167-U165</f>
        <v>1186357.6572308191</v>
      </c>
      <c r="V168" s="96">
        <f>V167-V165</f>
        <v>59744.026466619456</v>
      </c>
      <c r="W168" s="96">
        <f>W167-W165</f>
        <v>29448.361519227696</v>
      </c>
      <c r="X168" s="96">
        <f>X167-X165</f>
        <v>1275550.0452166665</v>
      </c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94"/>
      <c r="JH168" s="94"/>
      <c r="JI168" s="94"/>
      <c r="JJ168" s="94"/>
      <c r="JK168" s="94"/>
      <c r="JL168" s="94"/>
      <c r="JM168" s="94"/>
      <c r="JN168" s="94"/>
      <c r="JO168" s="94"/>
      <c r="JP168" s="94"/>
      <c r="JQ168" s="94"/>
      <c r="JR168" s="94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  <c r="KY168" s="94"/>
      <c r="KZ168" s="94"/>
      <c r="LA168" s="94"/>
      <c r="LB168" s="94"/>
      <c r="LC168" s="94"/>
      <c r="LD168" s="94"/>
      <c r="LE168" s="94"/>
      <c r="LF168" s="94"/>
      <c r="LG168" s="94"/>
      <c r="LH168" s="94"/>
      <c r="LI168" s="94"/>
      <c r="LJ168" s="94"/>
      <c r="LK168" s="94"/>
      <c r="LL168" s="94"/>
      <c r="LM168" s="94"/>
      <c r="LN168" s="94"/>
      <c r="LO168" s="94"/>
      <c r="LP168" s="94"/>
      <c r="LQ168" s="94"/>
      <c r="LR168" s="94"/>
      <c r="LS168" s="94"/>
      <c r="LT168" s="94"/>
      <c r="LU168" s="94"/>
      <c r="LV168" s="94"/>
      <c r="LW168" s="94"/>
      <c r="LX168" s="94"/>
      <c r="LY168" s="94"/>
      <c r="LZ168" s="94"/>
      <c r="MA168" s="94"/>
      <c r="MB168" s="94"/>
      <c r="MC168" s="94"/>
      <c r="MD168" s="94"/>
      <c r="ME168" s="94"/>
      <c r="MF168" s="94"/>
      <c r="MG168" s="94"/>
      <c r="MH168" s="94"/>
      <c r="MI168" s="94"/>
      <c r="MJ168" s="94"/>
      <c r="MK168" s="94"/>
      <c r="ML168" s="94"/>
      <c r="MM168" s="94"/>
      <c r="MN168" s="94"/>
      <c r="MO168" s="94"/>
      <c r="MP168" s="94"/>
      <c r="MQ168" s="94"/>
      <c r="MR168" s="94"/>
      <c r="MS168" s="94"/>
      <c r="MT168" s="94"/>
      <c r="MU168" s="94"/>
      <c r="MV168" s="94"/>
      <c r="MW168" s="94"/>
      <c r="MX168" s="94"/>
      <c r="MY168" s="94"/>
      <c r="MZ168" s="94"/>
      <c r="NA168" s="94"/>
      <c r="NB168" s="94"/>
      <c r="NC168" s="94"/>
      <c r="ND168" s="94"/>
      <c r="NE168" s="94"/>
      <c r="NF168" s="94"/>
      <c r="NG168" s="94"/>
      <c r="NH168" s="94"/>
      <c r="NI168" s="94"/>
      <c r="NJ168" s="94"/>
      <c r="NK168" s="94"/>
      <c r="NL168" s="94"/>
      <c r="NM168" s="94"/>
      <c r="NN168" s="94"/>
      <c r="NO168" s="94"/>
      <c r="NP168" s="94"/>
      <c r="NQ168" s="94"/>
      <c r="NR168" s="94"/>
      <c r="NS168" s="94"/>
      <c r="NT168" s="94"/>
      <c r="NU168" s="94"/>
      <c r="NV168" s="94"/>
      <c r="NW168" s="94"/>
      <c r="NX168" s="94"/>
      <c r="NY168" s="94"/>
      <c r="NZ168" s="94"/>
      <c r="OA168" s="94"/>
      <c r="OB168" s="94"/>
      <c r="OC168" s="94"/>
      <c r="OD168" s="94"/>
      <c r="OE168" s="94"/>
      <c r="OF168" s="94"/>
      <c r="OG168" s="94"/>
      <c r="OH168" s="94"/>
      <c r="OI168" s="94"/>
      <c r="OJ168" s="94"/>
      <c r="OK168" s="94"/>
      <c r="OL168" s="94"/>
      <c r="OM168" s="94"/>
      <c r="ON168" s="94"/>
      <c r="OO168" s="94"/>
      <c r="OP168" s="94"/>
      <c r="OQ168" s="94"/>
      <c r="OR168" s="94"/>
      <c r="OS168" s="94"/>
      <c r="OT168" s="94"/>
      <c r="OU168" s="94"/>
      <c r="OV168" s="94"/>
      <c r="OW168" s="94"/>
      <c r="OX168" s="94"/>
      <c r="OY168" s="94"/>
      <c r="OZ168" s="94"/>
      <c r="PA168" s="94"/>
      <c r="PB168" s="94"/>
      <c r="PC168" s="94"/>
      <c r="PD168" s="94"/>
      <c r="PE168" s="94"/>
      <c r="PF168" s="94"/>
      <c r="PG168" s="94"/>
      <c r="PH168" s="94"/>
      <c r="PI168" s="94"/>
      <c r="PJ168" s="94"/>
      <c r="PK168" s="94"/>
      <c r="PL168" s="94"/>
      <c r="PM168" s="94"/>
      <c r="PN168" s="94"/>
      <c r="PO168" s="94"/>
      <c r="PP168" s="94"/>
      <c r="PQ168" s="94"/>
      <c r="PR168" s="94"/>
      <c r="PS168" s="94"/>
      <c r="PT168" s="94"/>
      <c r="PU168" s="94"/>
      <c r="PV168" s="94"/>
      <c r="PW168" s="94"/>
      <c r="PX168" s="94"/>
      <c r="PY168" s="94"/>
      <c r="PZ168" s="94"/>
      <c r="QA168" s="94"/>
      <c r="QB168" s="94"/>
      <c r="QC168" s="94"/>
      <c r="QD168" s="94"/>
      <c r="QE168" s="94"/>
      <c r="QF168" s="94"/>
      <c r="QG168" s="94"/>
      <c r="QH168" s="94"/>
      <c r="QI168" s="94"/>
      <c r="QJ168" s="94"/>
      <c r="QK168" s="94"/>
      <c r="QL168" s="94"/>
      <c r="QM168" s="94"/>
      <c r="QN168" s="94"/>
      <c r="QO168" s="94"/>
      <c r="QP168" s="94"/>
      <c r="QQ168" s="94"/>
      <c r="QR168" s="94"/>
      <c r="QS168" s="94"/>
      <c r="QT168" s="94"/>
      <c r="QU168" s="94"/>
      <c r="QV168" s="94"/>
      <c r="QW168" s="94"/>
      <c r="QX168" s="94"/>
      <c r="QY168" s="94"/>
      <c r="QZ168" s="94"/>
      <c r="RA168" s="94"/>
      <c r="RB168" s="94"/>
      <c r="RC168" s="94"/>
      <c r="RD168" s="94"/>
      <c r="RE168" s="94"/>
      <c r="RF168" s="94"/>
      <c r="RG168" s="94"/>
      <c r="RH168" s="94"/>
      <c r="RI168" s="94"/>
      <c r="RJ168" s="94"/>
      <c r="RK168" s="94"/>
      <c r="RL168" s="94"/>
      <c r="RM168" s="94"/>
      <c r="RN168" s="94"/>
      <c r="RO168" s="94"/>
      <c r="RP168" s="94"/>
      <c r="RQ168" s="94"/>
      <c r="RR168" s="94"/>
      <c r="RS168" s="94"/>
      <c r="RT168" s="94"/>
      <c r="RU168" s="94"/>
      <c r="RV168" s="94"/>
      <c r="RW168" s="94"/>
      <c r="RX168" s="94"/>
      <c r="RY168" s="94"/>
      <c r="RZ168" s="94"/>
      <c r="SA168" s="94"/>
      <c r="SB168" s="94"/>
      <c r="SC168" s="94"/>
      <c r="SD168" s="94"/>
      <c r="SE168" s="94"/>
      <c r="SF168" s="94"/>
      <c r="SG168" s="94"/>
      <c r="SH168" s="94"/>
      <c r="SI168" s="94"/>
      <c r="SJ168" s="94"/>
      <c r="SK168" s="94"/>
      <c r="SL168" s="94"/>
      <c r="SM168" s="94"/>
      <c r="SN168" s="94"/>
      <c r="SO168" s="94"/>
      <c r="SP168" s="94"/>
      <c r="SQ168" s="94"/>
      <c r="SR168" s="94"/>
      <c r="SS168" s="94"/>
      <c r="ST168" s="94"/>
      <c r="SU168" s="94"/>
      <c r="SV168" s="94"/>
      <c r="SW168" s="94"/>
      <c r="SX168" s="94"/>
      <c r="SY168" s="94"/>
      <c r="SZ168" s="94"/>
      <c r="TA168" s="94"/>
      <c r="TB168" s="94"/>
      <c r="TC168" s="94"/>
      <c r="TD168" s="94"/>
      <c r="TE168" s="94"/>
      <c r="TF168" s="94"/>
      <c r="TG168" s="94"/>
      <c r="TH168" s="94"/>
      <c r="TI168" s="94"/>
      <c r="TJ168" s="94"/>
      <c r="TK168" s="94"/>
      <c r="TL168" s="94"/>
      <c r="TM168" s="94"/>
      <c r="TN168" s="94"/>
      <c r="TO168" s="94"/>
      <c r="TP168" s="94"/>
      <c r="TQ168" s="94"/>
      <c r="TR168" s="94"/>
      <c r="TS168" s="94"/>
      <c r="TT168" s="94"/>
      <c r="TU168" s="94"/>
      <c r="TV168" s="94"/>
      <c r="TW168" s="94"/>
      <c r="TX168" s="94"/>
      <c r="TY168" s="94"/>
      <c r="TZ168" s="94"/>
      <c r="UA168" s="94"/>
      <c r="UB168" s="94"/>
      <c r="UC168" s="94"/>
      <c r="UD168" s="94"/>
      <c r="UE168" s="94"/>
      <c r="UF168" s="94"/>
      <c r="UG168" s="94"/>
      <c r="UH168" s="94"/>
      <c r="UI168" s="94"/>
      <c r="UJ168" s="94"/>
      <c r="UK168" s="94"/>
      <c r="UL168" s="94"/>
      <c r="UM168" s="94"/>
      <c r="UN168" s="94"/>
      <c r="UO168" s="94"/>
      <c r="UP168" s="94"/>
      <c r="UQ168" s="94"/>
      <c r="UR168" s="94"/>
      <c r="US168" s="94"/>
      <c r="UT168" s="94"/>
      <c r="UU168" s="94"/>
      <c r="UV168" s="94"/>
      <c r="UW168" s="94"/>
      <c r="UX168" s="94"/>
      <c r="UY168" s="94"/>
      <c r="UZ168" s="94"/>
      <c r="VA168" s="94"/>
      <c r="VB168" s="94"/>
      <c r="VC168" s="94"/>
      <c r="VD168" s="94"/>
      <c r="VE168" s="94"/>
      <c r="VF168" s="94"/>
      <c r="VG168" s="94"/>
      <c r="VH168" s="94"/>
      <c r="VI168" s="94"/>
      <c r="VJ168" s="94"/>
      <c r="VK168" s="94"/>
      <c r="VL168" s="94"/>
      <c r="VM168" s="94"/>
      <c r="VN168" s="94"/>
      <c r="VO168" s="94"/>
      <c r="VP168" s="94"/>
      <c r="VQ168" s="94"/>
      <c r="VR168" s="94"/>
      <c r="VS168" s="94"/>
      <c r="VT168" s="94"/>
      <c r="VU168" s="94"/>
      <c r="VV168" s="94"/>
      <c r="VW168" s="94"/>
      <c r="VX168" s="94"/>
      <c r="VY168" s="94"/>
      <c r="VZ168" s="94"/>
      <c r="WA168" s="94"/>
      <c r="WB168" s="94"/>
      <c r="WC168" s="94"/>
      <c r="WD168" s="94"/>
      <c r="WE168" s="94"/>
      <c r="WF168" s="94"/>
      <c r="WG168" s="94"/>
      <c r="WH168" s="94"/>
      <c r="WI168" s="94"/>
      <c r="WJ168" s="94"/>
      <c r="WK168" s="94"/>
      <c r="WL168" s="94"/>
      <c r="WM168" s="94"/>
      <c r="WN168" s="94"/>
      <c r="WO168" s="94"/>
      <c r="WP168" s="94"/>
      <c r="WQ168" s="94"/>
      <c r="WR168" s="94"/>
      <c r="WS168" s="94"/>
      <c r="WT168" s="94"/>
      <c r="WU168" s="94"/>
      <c r="WV168" s="94"/>
      <c r="WW168" s="94"/>
      <c r="WX168" s="94"/>
      <c r="WY168" s="94"/>
      <c r="WZ168" s="94"/>
      <c r="XA168" s="94"/>
      <c r="XB168" s="94"/>
      <c r="XC168" s="94"/>
      <c r="XD168" s="94"/>
      <c r="XE168" s="94"/>
      <c r="XF168" s="94"/>
      <c r="XG168" s="94"/>
      <c r="XH168" s="94"/>
      <c r="XI168" s="94"/>
      <c r="XJ168" s="94"/>
      <c r="XK168" s="94"/>
      <c r="XL168" s="94"/>
      <c r="XM168" s="94"/>
      <c r="XN168" s="94"/>
      <c r="XO168" s="94"/>
      <c r="XP168" s="94"/>
      <c r="XQ168" s="94"/>
      <c r="XR168" s="94"/>
      <c r="XS168" s="94"/>
      <c r="XT168" s="94"/>
      <c r="XU168" s="94"/>
      <c r="XV168" s="94"/>
      <c r="XW168" s="94"/>
      <c r="XX168" s="94"/>
      <c r="XY168" s="94"/>
      <c r="XZ168" s="94"/>
      <c r="YA168" s="94"/>
      <c r="YB168" s="94"/>
      <c r="YC168" s="94"/>
      <c r="YD168" s="94"/>
      <c r="YE168" s="94"/>
      <c r="YF168" s="94"/>
      <c r="YG168" s="94"/>
      <c r="YH168" s="94"/>
      <c r="YI168" s="94"/>
      <c r="YJ168" s="94"/>
      <c r="YK168" s="94"/>
      <c r="YL168" s="94"/>
      <c r="YM168" s="94"/>
      <c r="YN168" s="94"/>
      <c r="YO168" s="94"/>
      <c r="YP168" s="94"/>
      <c r="YQ168" s="94"/>
      <c r="YR168" s="94"/>
      <c r="YS168" s="94"/>
      <c r="YT168" s="94"/>
      <c r="YU168" s="94"/>
      <c r="YV168" s="94"/>
      <c r="YW168" s="94"/>
      <c r="YX168" s="94"/>
      <c r="YY168" s="94"/>
      <c r="YZ168" s="94"/>
      <c r="ZA168" s="94"/>
      <c r="ZB168" s="94"/>
      <c r="ZC168" s="94"/>
      <c r="ZD168" s="94"/>
    </row>
    <row r="169" spans="1:680" x14ac:dyDescent="0.2">
      <c r="A169" s="97"/>
      <c r="B169" s="97"/>
      <c r="C169" s="98"/>
      <c r="E169" s="98"/>
      <c r="F169" s="99"/>
      <c r="G169" s="99"/>
      <c r="H169" s="99"/>
      <c r="I169" s="99"/>
      <c r="J169" s="99"/>
      <c r="K169" s="100"/>
      <c r="L169" s="100"/>
      <c r="M169" s="100"/>
      <c r="N169" s="100"/>
      <c r="P169" s="100"/>
      <c r="Q169" s="100"/>
      <c r="R169" s="100"/>
      <c r="S169" s="100"/>
      <c r="U169" s="100"/>
      <c r="V169" s="100"/>
      <c r="W169" s="100"/>
      <c r="X169" s="100"/>
    </row>
    <row r="170" spans="1:680" s="105" customFormat="1" x14ac:dyDescent="0.2">
      <c r="A170" s="144" t="s">
        <v>256</v>
      </c>
      <c r="B170" s="140"/>
      <c r="C170" s="141"/>
      <c r="E170" s="142"/>
      <c r="F170" s="107"/>
      <c r="G170" s="107"/>
      <c r="H170" s="107"/>
      <c r="I170" s="107"/>
      <c r="J170" s="107"/>
      <c r="K170" s="143">
        <f>K27-K165</f>
        <v>197638.11879724043</v>
      </c>
      <c r="L170" s="143">
        <f>L27-L165</f>
        <v>10025.806654835909</v>
      </c>
      <c r="M170" s="143">
        <f>M27-M165</f>
        <v>5518.8821503270319</v>
      </c>
      <c r="N170" s="143">
        <f>N27-N165</f>
        <v>213182.80760240334</v>
      </c>
      <c r="P170" s="143">
        <f>P27-P165</f>
        <v>164323.23589987261</v>
      </c>
      <c r="Q170" s="143">
        <f>Q27-Q165</f>
        <v>9670.2901641811841</v>
      </c>
      <c r="R170" s="143">
        <f>R27-R165</f>
        <v>2345.0465719235854</v>
      </c>
      <c r="S170" s="143">
        <f>S27-S165</f>
        <v>176338.57263597741</v>
      </c>
      <c r="U170" s="143">
        <f>U27-U165</f>
        <v>243326.65332773136</v>
      </c>
      <c r="V170" s="143">
        <f>V27-V165</f>
        <v>12251.163426071485</v>
      </c>
      <c r="W170" s="143">
        <f>W27-W165</f>
        <v>6092.1702576867428</v>
      </c>
      <c r="X170" s="143">
        <f>X27-X165</f>
        <v>261669.98701148963</v>
      </c>
      <c r="Z170" s="152"/>
    </row>
    <row r="171" spans="1:680" x14ac:dyDescent="0.2">
      <c r="A171" s="138"/>
      <c r="B171" s="138"/>
      <c r="C171" s="132"/>
      <c r="E171" s="132"/>
      <c r="F171" s="133"/>
      <c r="G171" s="133"/>
      <c r="H171" s="133"/>
      <c r="I171" s="133"/>
      <c r="J171" s="133"/>
      <c r="K171" s="139"/>
      <c r="L171" s="139"/>
      <c r="M171" s="139"/>
      <c r="N171" s="139"/>
      <c r="P171" s="139"/>
      <c r="Q171" s="139"/>
      <c r="R171" s="139"/>
      <c r="S171" s="139"/>
      <c r="U171" s="139"/>
      <c r="V171" s="139"/>
      <c r="W171" s="139"/>
      <c r="X171" s="139"/>
    </row>
    <row r="173" spans="1:680" s="115" customFormat="1" ht="15" x14ac:dyDescent="0.25">
      <c r="B173" s="116" t="s">
        <v>232</v>
      </c>
      <c r="C173" s="117" t="s">
        <v>2</v>
      </c>
      <c r="F173" s="148"/>
      <c r="G173" s="149"/>
      <c r="H173" s="149"/>
      <c r="I173" s="149"/>
      <c r="J173" s="149"/>
    </row>
    <row r="174" spans="1:680" s="115" customFormat="1" ht="15" x14ac:dyDescent="0.25">
      <c r="B174" s="118" t="s">
        <v>234</v>
      </c>
      <c r="C174" s="119"/>
      <c r="F174" s="120" t="s">
        <v>6</v>
      </c>
      <c r="G174" s="120" t="s">
        <v>7</v>
      </c>
      <c r="H174" s="120" t="s">
        <v>8</v>
      </c>
      <c r="I174" s="120" t="s">
        <v>9</v>
      </c>
      <c r="J174" s="120" t="s">
        <v>10</v>
      </c>
      <c r="K174" s="145" t="s">
        <v>1</v>
      </c>
      <c r="L174" s="150" t="s">
        <v>231</v>
      </c>
      <c r="M174" s="150" t="s">
        <v>263</v>
      </c>
      <c r="N174" s="150" t="s">
        <v>11</v>
      </c>
      <c r="O174" s="147"/>
      <c r="P174" s="145" t="s">
        <v>1</v>
      </c>
      <c r="Q174" s="150" t="s">
        <v>231</v>
      </c>
      <c r="R174" s="150" t="s">
        <v>263</v>
      </c>
      <c r="S174" s="150" t="s">
        <v>11</v>
      </c>
      <c r="T174" s="147"/>
      <c r="U174" s="145" t="s">
        <v>1</v>
      </c>
      <c r="V174" s="150" t="s">
        <v>231</v>
      </c>
      <c r="W174" s="150" t="s">
        <v>263</v>
      </c>
      <c r="X174" s="150" t="s">
        <v>11</v>
      </c>
    </row>
    <row r="175" spans="1:680" s="115" customFormat="1" ht="15" x14ac:dyDescent="0.25">
      <c r="B175" s="122" t="s">
        <v>249</v>
      </c>
      <c r="C175"/>
      <c r="F175" s="124">
        <v>67777.122731670446</v>
      </c>
      <c r="G175" s="124">
        <v>66623.031160187951</v>
      </c>
      <c r="H175" s="124">
        <v>45252.778799432715</v>
      </c>
      <c r="I175" s="124">
        <v>40359.186414260512</v>
      </c>
      <c r="J175" s="124">
        <v>38264.28443046454</v>
      </c>
      <c r="K175" s="123">
        <f>'Summary $2017-18'!K175*'Summary $2020'!$N$1</f>
        <v>275109.37596436491</v>
      </c>
      <c r="L175" s="123">
        <f>'Summary $2017-18'!L175*'Summary $2020'!$N$1</f>
        <v>0</v>
      </c>
      <c r="M175" s="123">
        <f>'Summary $2017-18'!M175*'Summary $2020'!$N$1</f>
        <v>9447.2729855506586</v>
      </c>
      <c r="N175" s="123">
        <f t="shared" ref="N175:N182" si="155">SUM(K175:M175)</f>
        <v>284556.64894991554</v>
      </c>
      <c r="P175" s="123">
        <f>'Summary $2017-18'!P175*'Summary $2020'!$S$1</f>
        <v>195596.21405458718</v>
      </c>
      <c r="Q175" s="123">
        <f>'Summary $2017-18'!Q175*'Summary $2020'!$S$1</f>
        <v>0</v>
      </c>
      <c r="R175" s="123">
        <f>'Summary $2017-18'!R175*'Summary $2020'!$S$1</f>
        <v>1222.5279099603513</v>
      </c>
      <c r="S175" s="123">
        <f t="shared" ref="S175:S182" si="156">SUM(P175:R175)</f>
        <v>196818.74196454755</v>
      </c>
      <c r="U175" s="123">
        <f>'Summary $2017-18'!U175*'Summary $2020'!$X$1</f>
        <v>270867.66984841897</v>
      </c>
      <c r="V175" s="123">
        <f>'Summary $2017-18'!V175*'Summary $2020'!$X$1</f>
        <v>0</v>
      </c>
      <c r="W175" s="123">
        <f>'Summary $2017-18'!W175*'Summary $2020'!$X$1</f>
        <v>8568.5321394310995</v>
      </c>
      <c r="X175" s="123">
        <f t="shared" ref="X175:X182" si="157">SUM(U175:W175)</f>
        <v>279436.20198785007</v>
      </c>
      <c r="Z175" s="162"/>
    </row>
    <row r="176" spans="1:680" s="115" customFormat="1" ht="15" x14ac:dyDescent="0.25">
      <c r="B176" s="122" t="s">
        <v>235</v>
      </c>
      <c r="C176" t="s">
        <v>236</v>
      </c>
      <c r="F176" s="124">
        <v>3355</v>
      </c>
      <c r="G176" s="124">
        <v>7690</v>
      </c>
      <c r="H176" s="124">
        <v>5840</v>
      </c>
      <c r="I176" s="124">
        <v>4675</v>
      </c>
      <c r="J176" s="124">
        <v>5445</v>
      </c>
      <c r="K176" s="123">
        <f>'Summary $2017-18'!K176*'Summary $2020'!$N$1</f>
        <v>28521.05996815718</v>
      </c>
      <c r="L176" s="123">
        <f>'Summary $2017-18'!L176*'Summary $2020'!$N$1</f>
        <v>0</v>
      </c>
      <c r="M176" s="123">
        <f>'Summary $2017-18'!M176*'Summary $2020'!$N$1</f>
        <v>0</v>
      </c>
      <c r="N176" s="123">
        <f t="shared" si="155"/>
        <v>28521.05996815718</v>
      </c>
      <c r="P176" s="123">
        <f>'Summary $2017-18'!P176*'Summary $2020'!$S$1</f>
        <v>35943.888290583898</v>
      </c>
      <c r="Q176" s="123">
        <f>'Summary $2017-18'!Q176*'Summary $2020'!$S$1</f>
        <v>0</v>
      </c>
      <c r="R176" s="123">
        <f>'Summary $2017-18'!R176*'Summary $2020'!$S$1</f>
        <v>0</v>
      </c>
      <c r="S176" s="123">
        <f t="shared" si="156"/>
        <v>35943.888290583898</v>
      </c>
      <c r="U176" s="123">
        <f>'Summary $2017-18'!U176*'Summary $2020'!$X$1</f>
        <v>28321.524243450764</v>
      </c>
      <c r="V176" s="123">
        <f>'Summary $2017-18'!V176*'Summary $2020'!$X$1</f>
        <v>0</v>
      </c>
      <c r="W176" s="123">
        <f>'Summary $2017-18'!W176*'Summary $2020'!$X$1</f>
        <v>0</v>
      </c>
      <c r="X176" s="123">
        <f t="shared" si="157"/>
        <v>28321.524243450764</v>
      </c>
      <c r="Z176" s="162"/>
    </row>
    <row r="177" spans="1:680" s="115" customFormat="1" ht="15" x14ac:dyDescent="0.25">
      <c r="B177" s="122" t="s">
        <v>237</v>
      </c>
      <c r="C177" t="s">
        <v>238</v>
      </c>
      <c r="F177" s="124">
        <v>3601.4450000000002</v>
      </c>
      <c r="G177" s="124">
        <v>2973.14</v>
      </c>
      <c r="H177" s="124">
        <v>4695.5249999999996</v>
      </c>
      <c r="I177" s="124">
        <v>10586.825000000001</v>
      </c>
      <c r="J177" s="124">
        <v>7906.107</v>
      </c>
      <c r="K177" s="123">
        <f>'Summary $2017-18'!K177*'Summary $2020'!$N$1</f>
        <v>37688.354932926828</v>
      </c>
      <c r="L177" s="123">
        <f>'Summary $2017-18'!L177*'Summary $2020'!$N$1</f>
        <v>0</v>
      </c>
      <c r="M177" s="123">
        <f>'Summary $2017-18'!M177*'Summary $2020'!$N$1</f>
        <v>0</v>
      </c>
      <c r="N177" s="123">
        <f t="shared" si="155"/>
        <v>37688.354932926828</v>
      </c>
      <c r="P177" s="123">
        <f>'Summary $2017-18'!P177*'Summary $2020'!$S$1</f>
        <v>11867.22519174799</v>
      </c>
      <c r="Q177" s="123">
        <f>'Summary $2017-18'!Q177*'Summary $2020'!$S$1</f>
        <v>0</v>
      </c>
      <c r="R177" s="123">
        <f>'Summary $2017-18'!R177*'Summary $2020'!$S$1</f>
        <v>0</v>
      </c>
      <c r="S177" s="123">
        <f t="shared" si="156"/>
        <v>11867.22519174799</v>
      </c>
      <c r="U177" s="123">
        <f>'Summary $2017-18'!U177*'Summary $2020'!$X$1</f>
        <v>31214.023905270999</v>
      </c>
      <c r="V177" s="123">
        <f>'Summary $2017-18'!V177*'Summary $2020'!$X$1</f>
        <v>0</v>
      </c>
      <c r="W177" s="123">
        <f>'Summary $2017-18'!W177*'Summary $2020'!$X$1</f>
        <v>0</v>
      </c>
      <c r="X177" s="123">
        <f t="shared" si="157"/>
        <v>31214.023905270999</v>
      </c>
      <c r="Z177" s="162"/>
    </row>
    <row r="178" spans="1:680" s="115" customFormat="1" ht="15" x14ac:dyDescent="0.25">
      <c r="B178" s="122" t="s">
        <v>239</v>
      </c>
      <c r="C178" t="s">
        <v>240</v>
      </c>
      <c r="F178" s="124">
        <v>5074.9009999999998</v>
      </c>
      <c r="G178" s="124">
        <v>6264.5004328205123</v>
      </c>
      <c r="H178" s="124">
        <v>11163.250472684458</v>
      </c>
      <c r="I178" s="124">
        <v>8187.5923890737831</v>
      </c>
      <c r="J178" s="124">
        <v>5324.2311925955</v>
      </c>
      <c r="K178" s="123">
        <f>'Summary $2017-18'!K178*'Summary $2020'!$N$1</f>
        <v>50430.683705962059</v>
      </c>
      <c r="L178" s="123">
        <f>'Summary $2017-18'!L178*'Summary $2020'!$N$1</f>
        <v>0</v>
      </c>
      <c r="M178" s="123">
        <f>'Summary $2017-18'!M178*'Summary $2020'!$N$1</f>
        <v>0</v>
      </c>
      <c r="N178" s="123">
        <f t="shared" si="155"/>
        <v>50430.683705962059</v>
      </c>
      <c r="P178" s="123">
        <f>'Summary $2017-18'!P178*'Summary $2020'!$S$1</f>
        <v>32120.935810390543</v>
      </c>
      <c r="Q178" s="123">
        <f>'Summary $2017-18'!Q178*'Summary $2020'!$S$1</f>
        <v>0</v>
      </c>
      <c r="R178" s="123">
        <f>'Summary $2017-18'!R178*'Summary $2020'!$S$1</f>
        <v>0</v>
      </c>
      <c r="S178" s="123">
        <f t="shared" si="156"/>
        <v>32120.935810390543</v>
      </c>
      <c r="U178" s="123">
        <f>'Summary $2017-18'!U178*'Summary $2020'!$X$1</f>
        <v>37770.221833925898</v>
      </c>
      <c r="V178" s="123">
        <f>'Summary $2017-18'!V178*'Summary $2020'!$X$1</f>
        <v>0</v>
      </c>
      <c r="W178" s="123">
        <f>'Summary $2017-18'!W178*'Summary $2020'!$X$1</f>
        <v>0</v>
      </c>
      <c r="X178" s="123">
        <f t="shared" si="157"/>
        <v>37770.221833925898</v>
      </c>
      <c r="Z178" s="162"/>
    </row>
    <row r="179" spans="1:680" s="115" customFormat="1" ht="15" x14ac:dyDescent="0.25">
      <c r="B179" s="122" t="s">
        <v>241</v>
      </c>
      <c r="C179" t="s">
        <v>242</v>
      </c>
      <c r="F179" s="124">
        <v>5096.7333333333336</v>
      </c>
      <c r="G179" s="124">
        <v>4245.7333333333336</v>
      </c>
      <c r="H179" s="124">
        <v>3485.2333333333336</v>
      </c>
      <c r="I179" s="124">
        <v>3220.4</v>
      </c>
      <c r="J179" s="124">
        <v>3712.4</v>
      </c>
      <c r="K179" s="123">
        <f>'Summary $2017-18'!K179*'Summary $2020'!$N$1</f>
        <v>20869.853934485094</v>
      </c>
      <c r="L179" s="123">
        <f>'Summary $2017-18'!L179*'Summary $2020'!$N$1</f>
        <v>0</v>
      </c>
      <c r="M179" s="123">
        <f>'Summary $2017-18'!M179*'Summary $2020'!$N$1</f>
        <v>0</v>
      </c>
      <c r="N179" s="123">
        <f t="shared" si="155"/>
        <v>20869.853934485094</v>
      </c>
      <c r="P179" s="123">
        <f>'Summary $2017-18'!P179*'Summary $2020'!$S$1</f>
        <v>20774.765230352303</v>
      </c>
      <c r="Q179" s="123">
        <f>'Summary $2017-18'!Q179*'Summary $2020'!$S$1</f>
        <v>0</v>
      </c>
      <c r="R179" s="123">
        <f>'Summary $2017-18'!R179*'Summary $2020'!$S$1</f>
        <v>0</v>
      </c>
      <c r="S179" s="123">
        <f t="shared" si="156"/>
        <v>20774.765230352303</v>
      </c>
      <c r="U179" s="123">
        <f>'Summary $2017-18'!U179*'Summary $2020'!$X$1</f>
        <v>20723.846688121044</v>
      </c>
      <c r="V179" s="123">
        <f>'Summary $2017-18'!V179*'Summary $2020'!$X$1</f>
        <v>0</v>
      </c>
      <c r="W179" s="123">
        <f>'Summary $2017-18'!W179*'Summary $2020'!$X$1</f>
        <v>0</v>
      </c>
      <c r="X179" s="123">
        <f t="shared" si="157"/>
        <v>20723.846688121044</v>
      </c>
      <c r="Z179" s="162"/>
    </row>
    <row r="180" spans="1:680" s="115" customFormat="1" ht="15" x14ac:dyDescent="0.25">
      <c r="B180" s="122" t="s">
        <v>243</v>
      </c>
      <c r="C180" t="s">
        <v>244</v>
      </c>
      <c r="F180" s="124">
        <v>8788.4334712328673</v>
      </c>
      <c r="G180" s="124">
        <v>9225.3582324283507</v>
      </c>
      <c r="H180" s="124">
        <v>9662.282993623834</v>
      </c>
      <c r="I180" s="124">
        <v>10099.207754819316</v>
      </c>
      <c r="J180" s="124">
        <v>10536.132516014799</v>
      </c>
      <c r="K180" s="123">
        <f>'Summary $2017-18'!K180*'Summary $2020'!$N$1</f>
        <v>61496.868703426691</v>
      </c>
      <c r="L180" s="123">
        <f>'Summary $2017-18'!L180*'Summary $2020'!$N$1</f>
        <v>0</v>
      </c>
      <c r="M180" s="123">
        <f>'Summary $2017-18'!M180*'Summary $2020'!$N$1</f>
        <v>0</v>
      </c>
      <c r="N180" s="123">
        <f t="shared" si="155"/>
        <v>61496.868703426691</v>
      </c>
      <c r="P180" s="123">
        <f>'Summary $2017-18'!P180*'Summary $2020'!$S$1</f>
        <v>0</v>
      </c>
      <c r="Q180" s="123">
        <f>'Summary $2017-18'!Q180*'Summary $2020'!$S$1</f>
        <v>0</v>
      </c>
      <c r="R180" s="123">
        <f>'Summary $2017-18'!R180*'Summary $2020'!$S$1</f>
        <v>0</v>
      </c>
      <c r="S180" s="123">
        <f t="shared" si="156"/>
        <v>0</v>
      </c>
      <c r="U180" s="123">
        <f>'Summary $2017-18'!U180*'Summary $2020'!$X$1</f>
        <v>50666.650999999889</v>
      </c>
      <c r="V180" s="123">
        <f>'Summary $2017-18'!V180*'Summary $2020'!$X$1</f>
        <v>0</v>
      </c>
      <c r="W180" s="123">
        <f>'Summary $2017-18'!W180*'Summary $2020'!$X$1</f>
        <v>0</v>
      </c>
      <c r="X180" s="123">
        <f t="shared" si="157"/>
        <v>50666.650999999889</v>
      </c>
      <c r="Z180" s="162"/>
    </row>
    <row r="181" spans="1:680" s="115" customFormat="1" ht="15" x14ac:dyDescent="0.25">
      <c r="B181" s="122" t="s">
        <v>245</v>
      </c>
      <c r="C181" t="s">
        <v>246</v>
      </c>
      <c r="F181" s="124">
        <v>-6141.2565853658534</v>
      </c>
      <c r="G181" s="124">
        <v>-6141.2565853658534</v>
      </c>
      <c r="H181" s="124">
        <v>-6141.2565853658534</v>
      </c>
      <c r="I181" s="124">
        <v>-6141.2565853658534</v>
      </c>
      <c r="J181" s="124">
        <v>-6141.2565853658534</v>
      </c>
      <c r="K181" s="123">
        <f>'Summary $2017-18'!K181*'Summary $2020'!$N$1</f>
        <v>-36648.030656121271</v>
      </c>
      <c r="L181" s="123">
        <f>'Summary $2017-18'!L181*'Summary $2020'!$N$1</f>
        <v>0</v>
      </c>
      <c r="M181" s="123">
        <f>'Summary $2017-18'!M181*'Summary $2020'!$N$1</f>
        <v>-1681.7898003340631</v>
      </c>
      <c r="N181" s="123">
        <f t="shared" si="155"/>
        <v>-38329.820456455331</v>
      </c>
      <c r="P181" s="123">
        <f>'Summary $2017-18'!P181*'Summary $2020'!$S$1</f>
        <v>-36481.05230758807</v>
      </c>
      <c r="Q181" s="123">
        <f>'Summary $2017-18'!Q181*'Summary $2020'!$S$1</f>
        <v>0</v>
      </c>
      <c r="R181" s="123">
        <f>'Summary $2017-18'!R181*'Summary $2020'!$S$1</f>
        <v>-877.88945562034564</v>
      </c>
      <c r="S181" s="123">
        <f t="shared" si="156"/>
        <v>-37358.941763208415</v>
      </c>
      <c r="U181" s="123">
        <f>'Summary $2017-18'!U181*'Summary $2020'!$X$1</f>
        <v>-32203.248892370055</v>
      </c>
      <c r="V181" s="123">
        <f>'Summary $2017-18'!V181*'Summary $2020'!$X$1</f>
        <v>0</v>
      </c>
      <c r="W181" s="123">
        <f>'Summary $2017-18'!W181*'Summary $2020'!$X$1</f>
        <v>-1354.1112469103969</v>
      </c>
      <c r="X181" s="123">
        <f t="shared" si="157"/>
        <v>-33557.360139280448</v>
      </c>
      <c r="Z181" s="162"/>
    </row>
    <row r="182" spans="1:680" s="115" customFormat="1" ht="15" x14ac:dyDescent="0.25">
      <c r="B182" s="126" t="s">
        <v>247</v>
      </c>
      <c r="C182" s="127" t="s">
        <v>248</v>
      </c>
      <c r="F182" s="129">
        <v>4301.4280695899488</v>
      </c>
      <c r="G182" s="129">
        <v>2096.9318429963887</v>
      </c>
      <c r="H182" s="129">
        <v>2297.6070869464825</v>
      </c>
      <c r="I182" s="129">
        <v>4450.5560867155491</v>
      </c>
      <c r="J182" s="129">
        <v>5818.943567915434</v>
      </c>
      <c r="K182" s="123">
        <f>'Summary $2017-18'!K182*'Summary $2020'!$N$1</f>
        <v>21789.742539823063</v>
      </c>
      <c r="L182" s="128">
        <f>'Summary $2017-18'!L182*'Summary $2020'!$N$1</f>
        <v>0</v>
      </c>
      <c r="M182" s="128">
        <f>'Summary $2017-18'!M182*'Summary $2020'!$N$1</f>
        <v>425.90830553810099</v>
      </c>
      <c r="N182" s="128">
        <f t="shared" si="155"/>
        <v>22215.650845361164</v>
      </c>
      <c r="P182" s="128">
        <f>'Summary $2017-18'!P182*'Summary $2020'!$S$1</f>
        <v>9357.6961894236047</v>
      </c>
      <c r="Q182" s="128">
        <f>'Summary $2017-18'!Q182*'Summary $2020'!$S$1</f>
        <v>713.24651611737079</v>
      </c>
      <c r="R182" s="128">
        <f>'Summary $2017-18'!R182*'Summary $2020'!$S$1</f>
        <v>89.076141719294142</v>
      </c>
      <c r="S182" s="128">
        <f t="shared" si="156"/>
        <v>10160.018847260269</v>
      </c>
      <c r="U182" s="128">
        <f>'Summary $2017-18'!U182*'Summary $2020'!$X$1</f>
        <v>20601.552931832794</v>
      </c>
      <c r="V182" s="128">
        <f>'Summary $2017-18'!V182*'Summary $2020'!$X$1</f>
        <v>907.87663994806337</v>
      </c>
      <c r="W182" s="128">
        <f>'Summary $2017-18'!W182*'Summary $2020'!$X$1</f>
        <v>380.38185205703837</v>
      </c>
      <c r="X182" s="128">
        <f t="shared" si="157"/>
        <v>21889.811423837895</v>
      </c>
      <c r="Z182" s="162"/>
    </row>
    <row r="183" spans="1:680" s="115" customFormat="1" ht="15" x14ac:dyDescent="0.25">
      <c r="B183" s="126" t="s">
        <v>250</v>
      </c>
      <c r="C183" s="127"/>
      <c r="F183" s="129">
        <f>SUM(F175:F182)</f>
        <v>91853.80702046075</v>
      </c>
      <c r="G183" s="130">
        <f t="shared" ref="G183:L183" si="158">SUM(G175:G182)</f>
        <v>92977.438416400677</v>
      </c>
      <c r="H183" s="130">
        <f t="shared" si="158"/>
        <v>76255.421100654989</v>
      </c>
      <c r="I183" s="130">
        <f t="shared" si="158"/>
        <v>75437.511059503304</v>
      </c>
      <c r="J183" s="130">
        <f t="shared" si="158"/>
        <v>70865.842121624431</v>
      </c>
      <c r="K183" s="151">
        <f t="shared" si="158"/>
        <v>459257.90909302462</v>
      </c>
      <c r="L183" s="128">
        <f t="shared" si="158"/>
        <v>0</v>
      </c>
      <c r="M183" s="128">
        <f t="shared" ref="M183:N183" si="159">SUM(M175:M182)</f>
        <v>8191.391490754696</v>
      </c>
      <c r="N183" s="128">
        <f t="shared" si="159"/>
        <v>467449.30058377923</v>
      </c>
      <c r="P183" s="128">
        <f t="shared" ref="P183" si="160">SUM(P175:P182)</f>
        <v>269179.67245949747</v>
      </c>
      <c r="Q183" s="128">
        <f t="shared" ref="Q183:S183" si="161">SUM(Q175:Q182)</f>
        <v>713.24651611737079</v>
      </c>
      <c r="R183" s="128">
        <f t="shared" si="161"/>
        <v>433.71459605929977</v>
      </c>
      <c r="S183" s="128">
        <f t="shared" si="161"/>
        <v>270326.63357167417</v>
      </c>
      <c r="U183" s="128">
        <f t="shared" ref="U183" si="162">SUM(U175:U182)</f>
        <v>427962.24155865033</v>
      </c>
      <c r="V183" s="128">
        <f t="shared" ref="V183:X183" si="163">SUM(V175:V182)</f>
        <v>907.87663994806337</v>
      </c>
      <c r="W183" s="128">
        <f t="shared" si="163"/>
        <v>7594.8027445777407</v>
      </c>
      <c r="X183" s="128">
        <f t="shared" si="163"/>
        <v>436464.92094317614</v>
      </c>
    </row>
    <row r="186" spans="1:680" x14ac:dyDescent="0.2">
      <c r="A186" s="55" t="s">
        <v>227</v>
      </c>
      <c r="B186" s="62"/>
      <c r="C186" s="15"/>
      <c r="E186" s="29"/>
      <c r="F186" s="57"/>
      <c r="G186" s="57"/>
      <c r="H186" s="57"/>
      <c r="I186" s="57"/>
      <c r="J186" s="57"/>
      <c r="K186" s="58"/>
      <c r="L186" s="58"/>
      <c r="M186" s="58"/>
      <c r="N186" s="58"/>
      <c r="P186" s="58"/>
      <c r="Q186" s="58"/>
      <c r="R186" s="58"/>
      <c r="S186" s="58"/>
      <c r="U186" s="58"/>
      <c r="V186" s="58"/>
      <c r="W186" s="58"/>
      <c r="X186" s="58"/>
    </row>
    <row r="187" spans="1:680" s="95" customFormat="1" x14ac:dyDescent="0.2">
      <c r="A187" s="87"/>
      <c r="B187" s="10" t="s">
        <v>228</v>
      </c>
      <c r="C187" s="77"/>
      <c r="D187" s="94"/>
      <c r="E187" s="78"/>
      <c r="F187" s="92">
        <f>SUM(F167,F183)</f>
        <v>379980.05775887845</v>
      </c>
      <c r="G187" s="92">
        <f t="shared" ref="G187:J187" si="164">SUM(G167,G183)</f>
        <v>387601.23541934794</v>
      </c>
      <c r="H187" s="92">
        <f t="shared" si="164"/>
        <v>374957.15112982423</v>
      </c>
      <c r="I187" s="92">
        <f t="shared" si="164"/>
        <v>365360.03866355604</v>
      </c>
      <c r="J187" s="92">
        <f t="shared" si="164"/>
        <v>351482.4880607854</v>
      </c>
      <c r="K187" s="92">
        <f>SUM(K167,K183)</f>
        <v>1965000.3752966612</v>
      </c>
      <c r="L187" s="92">
        <f t="shared" ref="L187" si="165">SUM(L167,L183)</f>
        <v>76383.457452461269</v>
      </c>
      <c r="M187" s="92">
        <f t="shared" ref="M187:N187" si="166">SUM(M167,M183)</f>
        <v>49731.903370094144</v>
      </c>
      <c r="N187" s="92">
        <f t="shared" si="166"/>
        <v>2091115.7361192168</v>
      </c>
      <c r="O187" s="94"/>
      <c r="P187" s="92">
        <f>SUM(P167,P183)</f>
        <v>1519409.3494178825</v>
      </c>
      <c r="Q187" s="92">
        <f t="shared" ref="Q187:S187" si="167">SUM(Q167,Q183)</f>
        <v>74289.491046326511</v>
      </c>
      <c r="R187" s="92">
        <f t="shared" si="167"/>
        <v>15892.61009575531</v>
      </c>
      <c r="S187" s="92">
        <f t="shared" si="167"/>
        <v>1609591.4505599639</v>
      </c>
      <c r="T187" s="94"/>
      <c r="U187" s="92">
        <f>SUM(U167,U183)</f>
        <v>1951738.977164021</v>
      </c>
      <c r="V187" s="92">
        <f t="shared" ref="V187:X187" si="168">SUM(V167,V183)</f>
        <v>77641.09614891863</v>
      </c>
      <c r="W187" s="92">
        <f t="shared" si="168"/>
        <v>44775.494520227468</v>
      </c>
      <c r="X187" s="92">
        <f t="shared" si="168"/>
        <v>2074155.5678331673</v>
      </c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  <c r="OO187" s="94"/>
      <c r="OP187" s="94"/>
      <c r="OQ187" s="94"/>
      <c r="OR187" s="94"/>
      <c r="OS187" s="94"/>
      <c r="OT187" s="94"/>
      <c r="OU187" s="94"/>
      <c r="OV187" s="94"/>
      <c r="OW187" s="94"/>
      <c r="OX187" s="94"/>
      <c r="OY187" s="94"/>
      <c r="OZ187" s="94"/>
      <c r="PA187" s="94"/>
      <c r="PB187" s="94"/>
      <c r="PC187" s="94"/>
      <c r="PD187" s="94"/>
      <c r="PE187" s="94"/>
      <c r="PF187" s="94"/>
      <c r="PG187" s="94"/>
      <c r="PH187" s="94"/>
      <c r="PI187" s="94"/>
      <c r="PJ187" s="94"/>
      <c r="PK187" s="94"/>
      <c r="PL187" s="94"/>
      <c r="PM187" s="94"/>
      <c r="PN187" s="94"/>
      <c r="PO187" s="94"/>
      <c r="PP187" s="94"/>
      <c r="PQ187" s="94"/>
      <c r="PR187" s="94"/>
      <c r="PS187" s="94"/>
      <c r="PT187" s="94"/>
      <c r="PU187" s="94"/>
      <c r="PV187" s="94"/>
      <c r="PW187" s="94"/>
      <c r="PX187" s="94"/>
      <c r="PY187" s="94"/>
      <c r="PZ187" s="94"/>
      <c r="QA187" s="94"/>
      <c r="QB187" s="94"/>
      <c r="QC187" s="94"/>
      <c r="QD187" s="94"/>
      <c r="QE187" s="94"/>
      <c r="QF187" s="94"/>
      <c r="QG187" s="94"/>
      <c r="QH187" s="94"/>
      <c r="QI187" s="94"/>
      <c r="QJ187" s="94"/>
      <c r="QK187" s="94"/>
      <c r="QL187" s="94"/>
      <c r="QM187" s="94"/>
      <c r="QN187" s="94"/>
      <c r="QO187" s="94"/>
      <c r="QP187" s="94"/>
      <c r="QQ187" s="94"/>
      <c r="QR187" s="94"/>
      <c r="QS187" s="94"/>
      <c r="QT187" s="94"/>
      <c r="QU187" s="94"/>
      <c r="QV187" s="94"/>
      <c r="QW187" s="94"/>
      <c r="QX187" s="94"/>
      <c r="QY187" s="94"/>
      <c r="QZ187" s="94"/>
      <c r="RA187" s="94"/>
      <c r="RB187" s="94"/>
      <c r="RC187" s="94"/>
      <c r="RD187" s="94"/>
      <c r="RE187" s="94"/>
      <c r="RF187" s="94"/>
      <c r="RG187" s="94"/>
      <c r="RH187" s="94"/>
      <c r="RI187" s="94"/>
      <c r="RJ187" s="94"/>
      <c r="RK187" s="94"/>
      <c r="RL187" s="94"/>
      <c r="RM187" s="94"/>
      <c r="RN187" s="94"/>
      <c r="RO187" s="94"/>
      <c r="RP187" s="94"/>
      <c r="RQ187" s="94"/>
      <c r="RR187" s="94"/>
      <c r="RS187" s="94"/>
      <c r="RT187" s="94"/>
      <c r="RU187" s="94"/>
      <c r="RV187" s="94"/>
      <c r="RW187" s="94"/>
      <c r="RX187" s="94"/>
      <c r="RY187" s="94"/>
      <c r="RZ187" s="94"/>
      <c r="SA187" s="94"/>
      <c r="SB187" s="94"/>
      <c r="SC187" s="94"/>
      <c r="SD187" s="94"/>
      <c r="SE187" s="94"/>
      <c r="SF187" s="94"/>
      <c r="SG187" s="94"/>
      <c r="SH187" s="94"/>
      <c r="SI187" s="94"/>
      <c r="SJ187" s="94"/>
      <c r="SK187" s="94"/>
      <c r="SL187" s="94"/>
      <c r="SM187" s="94"/>
      <c r="SN187" s="94"/>
      <c r="SO187" s="94"/>
      <c r="SP187" s="94"/>
      <c r="SQ187" s="94"/>
      <c r="SR187" s="94"/>
      <c r="SS187" s="94"/>
      <c r="ST187" s="94"/>
      <c r="SU187" s="94"/>
      <c r="SV187" s="94"/>
      <c r="SW187" s="94"/>
      <c r="SX187" s="94"/>
      <c r="SY187" s="94"/>
      <c r="SZ187" s="94"/>
      <c r="TA187" s="94"/>
      <c r="TB187" s="94"/>
      <c r="TC187" s="94"/>
      <c r="TD187" s="94"/>
      <c r="TE187" s="94"/>
      <c r="TF187" s="94"/>
      <c r="TG187" s="94"/>
      <c r="TH187" s="94"/>
      <c r="TI187" s="94"/>
      <c r="TJ187" s="94"/>
      <c r="TK187" s="94"/>
      <c r="TL187" s="94"/>
      <c r="TM187" s="94"/>
      <c r="TN187" s="94"/>
      <c r="TO187" s="94"/>
      <c r="TP187" s="94"/>
      <c r="TQ187" s="94"/>
      <c r="TR187" s="94"/>
      <c r="TS187" s="94"/>
      <c r="TT187" s="94"/>
      <c r="TU187" s="94"/>
      <c r="TV187" s="94"/>
      <c r="TW187" s="94"/>
      <c r="TX187" s="94"/>
      <c r="TY187" s="94"/>
      <c r="TZ187" s="94"/>
      <c r="UA187" s="94"/>
      <c r="UB187" s="94"/>
      <c r="UC187" s="94"/>
      <c r="UD187" s="94"/>
      <c r="UE187" s="94"/>
      <c r="UF187" s="94"/>
      <c r="UG187" s="94"/>
      <c r="UH187" s="94"/>
      <c r="UI187" s="94"/>
      <c r="UJ187" s="94"/>
      <c r="UK187" s="94"/>
      <c r="UL187" s="94"/>
      <c r="UM187" s="94"/>
      <c r="UN187" s="94"/>
      <c r="UO187" s="94"/>
      <c r="UP187" s="94"/>
      <c r="UQ187" s="94"/>
      <c r="UR187" s="94"/>
      <c r="US187" s="94"/>
      <c r="UT187" s="94"/>
      <c r="UU187" s="94"/>
      <c r="UV187" s="94"/>
      <c r="UW187" s="94"/>
      <c r="UX187" s="94"/>
      <c r="UY187" s="94"/>
      <c r="UZ187" s="94"/>
      <c r="VA187" s="94"/>
      <c r="VB187" s="94"/>
      <c r="VC187" s="94"/>
      <c r="VD187" s="94"/>
      <c r="VE187" s="94"/>
      <c r="VF187" s="94"/>
      <c r="VG187" s="94"/>
      <c r="VH187" s="94"/>
      <c r="VI187" s="94"/>
      <c r="VJ187" s="94"/>
      <c r="VK187" s="94"/>
      <c r="VL187" s="94"/>
      <c r="VM187" s="94"/>
      <c r="VN187" s="94"/>
      <c r="VO187" s="94"/>
      <c r="VP187" s="94"/>
      <c r="VQ187" s="94"/>
      <c r="VR187" s="94"/>
      <c r="VS187" s="94"/>
      <c r="VT187" s="94"/>
      <c r="VU187" s="94"/>
      <c r="VV187" s="94"/>
      <c r="VW187" s="94"/>
      <c r="VX187" s="94"/>
      <c r="VY187" s="94"/>
      <c r="VZ187" s="94"/>
      <c r="WA187" s="94"/>
      <c r="WB187" s="94"/>
      <c r="WC187" s="94"/>
      <c r="WD187" s="94"/>
      <c r="WE187" s="94"/>
      <c r="WF187" s="94"/>
      <c r="WG187" s="94"/>
      <c r="WH187" s="94"/>
      <c r="WI187" s="94"/>
      <c r="WJ187" s="94"/>
      <c r="WK187" s="94"/>
      <c r="WL187" s="94"/>
      <c r="WM187" s="94"/>
      <c r="WN187" s="94"/>
      <c r="WO187" s="94"/>
      <c r="WP187" s="94"/>
      <c r="WQ187" s="94"/>
      <c r="WR187" s="94"/>
      <c r="WS187" s="94"/>
      <c r="WT187" s="94"/>
      <c r="WU187" s="94"/>
      <c r="WV187" s="94"/>
      <c r="WW187" s="94"/>
      <c r="WX187" s="94"/>
      <c r="WY187" s="94"/>
      <c r="WZ187" s="94"/>
      <c r="XA187" s="94"/>
      <c r="XB187" s="94"/>
      <c r="XC187" s="94"/>
      <c r="XD187" s="94"/>
      <c r="XE187" s="94"/>
      <c r="XF187" s="94"/>
      <c r="XG187" s="94"/>
      <c r="XH187" s="94"/>
      <c r="XI187" s="94"/>
      <c r="XJ187" s="94"/>
      <c r="XK187" s="94"/>
      <c r="XL187" s="94"/>
      <c r="XM187" s="94"/>
      <c r="XN187" s="94"/>
      <c r="XO187" s="94"/>
      <c r="XP187" s="94"/>
      <c r="XQ187" s="94"/>
      <c r="XR187" s="94"/>
      <c r="XS187" s="94"/>
      <c r="XT187" s="94"/>
      <c r="XU187" s="94"/>
      <c r="XV187" s="94"/>
      <c r="XW187" s="94"/>
      <c r="XX187" s="94"/>
      <c r="XY187" s="94"/>
      <c r="XZ187" s="94"/>
      <c r="YA187" s="94"/>
      <c r="YB187" s="94"/>
      <c r="YC187" s="94"/>
      <c r="YD187" s="94"/>
      <c r="YE187" s="94"/>
      <c r="YF187" s="94"/>
      <c r="YG187" s="94"/>
      <c r="YH187" s="94"/>
      <c r="YI187" s="94"/>
      <c r="YJ187" s="94"/>
      <c r="YK187" s="94"/>
      <c r="YL187" s="94"/>
      <c r="YM187" s="94"/>
      <c r="YN187" s="94"/>
      <c r="YO187" s="94"/>
      <c r="YP187" s="94"/>
      <c r="YQ187" s="94"/>
      <c r="YR187" s="94"/>
      <c r="YS187" s="94"/>
      <c r="YT187" s="94"/>
      <c r="YU187" s="94"/>
      <c r="YV187" s="94"/>
      <c r="YW187" s="94"/>
      <c r="YX187" s="94"/>
      <c r="YY187" s="94"/>
      <c r="YZ187" s="94"/>
      <c r="ZA187" s="94"/>
      <c r="ZB187" s="94"/>
      <c r="ZC187" s="94"/>
      <c r="ZD187" s="94"/>
    </row>
    <row r="188" spans="1:680" s="95" customFormat="1" ht="15" x14ac:dyDescent="0.25">
      <c r="A188" s="87"/>
      <c r="B188" s="10" t="s">
        <v>229</v>
      </c>
      <c r="C188" s="77"/>
      <c r="D188" s="94"/>
      <c r="E188" s="78"/>
      <c r="F188" s="92">
        <f>SUM(F168,F183)</f>
        <v>316109.33281919186</v>
      </c>
      <c r="G188" s="92">
        <f t="shared" ref="G188:L188" si="169">SUM(G168,G183)</f>
        <v>323160.45111176692</v>
      </c>
      <c r="H188" s="92">
        <f t="shared" si="169"/>
        <v>306351.4188281672</v>
      </c>
      <c r="I188" s="92">
        <f t="shared" si="169"/>
        <v>300573.81246745831</v>
      </c>
      <c r="J188" s="92">
        <f t="shared" si="169"/>
        <v>289347.99268279452</v>
      </c>
      <c r="K188" s="96">
        <f t="shared" si="169"/>
        <v>1639631.8967805894</v>
      </c>
      <c r="L188" s="96">
        <f t="shared" si="169"/>
        <v>59878.132077820905</v>
      </c>
      <c r="M188" s="96">
        <f t="shared" ref="M188:N188" si="170">SUM(M168,M183)</f>
        <v>41542.83216117874</v>
      </c>
      <c r="N188" s="96">
        <f t="shared" si="170"/>
        <v>1741052.861019589</v>
      </c>
      <c r="O188" s="94"/>
      <c r="P188" s="96">
        <f t="shared" ref="P188:Q188" si="171">SUM(P168,P183)</f>
        <v>1195523.3377693254</v>
      </c>
      <c r="Q188" s="96">
        <f t="shared" si="171"/>
        <v>55228.690055068531</v>
      </c>
      <c r="R188" s="96">
        <f t="shared" ref="R188:S188" si="172">SUM(R168,R183)</f>
        <v>11785.866410921124</v>
      </c>
      <c r="S188" s="96">
        <f t="shared" si="172"/>
        <v>1262537.894235315</v>
      </c>
      <c r="T188" s="94"/>
      <c r="U188" s="96">
        <f t="shared" ref="U188:V188" si="173">SUM(U168,U183)</f>
        <v>1614319.8987894694</v>
      </c>
      <c r="V188" s="96">
        <f t="shared" si="173"/>
        <v>60651.903106567523</v>
      </c>
      <c r="W188" s="96">
        <f t="shared" ref="W188:X188" si="174">SUM(W168,W183)</f>
        <v>37043.164263805433</v>
      </c>
      <c r="X188" s="96">
        <f t="shared" si="174"/>
        <v>1712014.9661598427</v>
      </c>
      <c r="Y188" s="94"/>
      <c r="Z188" s="162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  <c r="IW188" s="94"/>
      <c r="IX188" s="94"/>
      <c r="IY188" s="94"/>
      <c r="IZ188" s="94"/>
      <c r="JA188" s="94"/>
      <c r="JB188" s="94"/>
      <c r="JC188" s="94"/>
      <c r="JD188" s="94"/>
      <c r="JE188" s="94"/>
      <c r="JF188" s="94"/>
      <c r="JG188" s="94"/>
      <c r="JH188" s="94"/>
      <c r="JI188" s="94"/>
      <c r="JJ188" s="94"/>
      <c r="JK188" s="94"/>
      <c r="JL188" s="94"/>
      <c r="JM188" s="94"/>
      <c r="JN188" s="94"/>
      <c r="JO188" s="94"/>
      <c r="JP188" s="94"/>
      <c r="JQ188" s="94"/>
      <c r="JR188" s="9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  <c r="KY188" s="94"/>
      <c r="KZ188" s="94"/>
      <c r="LA188" s="94"/>
      <c r="LB188" s="94"/>
      <c r="LC188" s="94"/>
      <c r="LD188" s="94"/>
      <c r="LE188" s="94"/>
      <c r="LF188" s="94"/>
      <c r="LG188" s="94"/>
      <c r="LH188" s="94"/>
      <c r="LI188" s="94"/>
      <c r="LJ188" s="94"/>
      <c r="LK188" s="94"/>
      <c r="LL188" s="94"/>
      <c r="LM188" s="94"/>
      <c r="LN188" s="94"/>
      <c r="LO188" s="94"/>
      <c r="LP188" s="94"/>
      <c r="LQ188" s="94"/>
      <c r="LR188" s="94"/>
      <c r="LS188" s="94"/>
      <c r="LT188" s="94"/>
      <c r="LU188" s="94"/>
      <c r="LV188" s="94"/>
      <c r="LW188" s="94"/>
      <c r="LX188" s="94"/>
      <c r="LY188" s="94"/>
      <c r="LZ188" s="94"/>
      <c r="MA188" s="94"/>
      <c r="MB188" s="94"/>
      <c r="MC188" s="94"/>
      <c r="MD188" s="94"/>
      <c r="ME188" s="94"/>
      <c r="MF188" s="94"/>
      <c r="MG188" s="94"/>
      <c r="MH188" s="94"/>
      <c r="MI188" s="94"/>
      <c r="MJ188" s="94"/>
      <c r="MK188" s="94"/>
      <c r="ML188" s="94"/>
      <c r="MM188" s="94"/>
      <c r="MN188" s="94"/>
      <c r="MO188" s="94"/>
      <c r="MP188" s="94"/>
      <c r="MQ188" s="94"/>
      <c r="MR188" s="94"/>
      <c r="MS188" s="94"/>
      <c r="MT188" s="94"/>
      <c r="MU188" s="94"/>
      <c r="MV188" s="94"/>
      <c r="MW188" s="94"/>
      <c r="MX188" s="94"/>
      <c r="MY188" s="94"/>
      <c r="MZ188" s="94"/>
      <c r="NA188" s="94"/>
      <c r="NB188" s="94"/>
      <c r="NC188" s="94"/>
      <c r="ND188" s="94"/>
      <c r="NE188" s="94"/>
      <c r="NF188" s="94"/>
      <c r="NG188" s="94"/>
      <c r="NH188" s="94"/>
      <c r="NI188" s="94"/>
      <c r="NJ188" s="94"/>
      <c r="NK188" s="94"/>
      <c r="NL188" s="94"/>
      <c r="NM188" s="94"/>
      <c r="NN188" s="94"/>
      <c r="NO188" s="94"/>
      <c r="NP188" s="94"/>
      <c r="NQ188" s="94"/>
      <c r="NR188" s="94"/>
      <c r="NS188" s="94"/>
      <c r="NT188" s="94"/>
      <c r="NU188" s="94"/>
      <c r="NV188" s="94"/>
      <c r="NW188" s="94"/>
      <c r="NX188" s="94"/>
      <c r="NY188" s="94"/>
      <c r="NZ188" s="94"/>
      <c r="OA188" s="94"/>
      <c r="OB188" s="94"/>
      <c r="OC188" s="94"/>
      <c r="OD188" s="94"/>
      <c r="OE188" s="94"/>
      <c r="OF188" s="94"/>
      <c r="OG188" s="94"/>
      <c r="OH188" s="94"/>
      <c r="OI188" s="94"/>
      <c r="OJ188" s="94"/>
      <c r="OK188" s="94"/>
      <c r="OL188" s="94"/>
      <c r="OM188" s="94"/>
      <c r="ON188" s="94"/>
      <c r="OO188" s="94"/>
      <c r="OP188" s="94"/>
      <c r="OQ188" s="94"/>
      <c r="OR188" s="94"/>
      <c r="OS188" s="94"/>
      <c r="OT188" s="94"/>
      <c r="OU188" s="94"/>
      <c r="OV188" s="94"/>
      <c r="OW188" s="94"/>
      <c r="OX188" s="94"/>
      <c r="OY188" s="94"/>
      <c r="OZ188" s="94"/>
      <c r="PA188" s="94"/>
      <c r="PB188" s="94"/>
      <c r="PC188" s="94"/>
      <c r="PD188" s="94"/>
      <c r="PE188" s="94"/>
      <c r="PF188" s="94"/>
      <c r="PG188" s="94"/>
      <c r="PH188" s="94"/>
      <c r="PI188" s="94"/>
      <c r="PJ188" s="94"/>
      <c r="PK188" s="94"/>
      <c r="PL188" s="94"/>
      <c r="PM188" s="94"/>
      <c r="PN188" s="94"/>
      <c r="PO188" s="94"/>
      <c r="PP188" s="94"/>
      <c r="PQ188" s="94"/>
      <c r="PR188" s="94"/>
      <c r="PS188" s="94"/>
      <c r="PT188" s="94"/>
      <c r="PU188" s="94"/>
      <c r="PV188" s="94"/>
      <c r="PW188" s="94"/>
      <c r="PX188" s="94"/>
      <c r="PY188" s="94"/>
      <c r="PZ188" s="94"/>
      <c r="QA188" s="94"/>
      <c r="QB188" s="94"/>
      <c r="QC188" s="94"/>
      <c r="QD188" s="94"/>
      <c r="QE188" s="94"/>
      <c r="QF188" s="94"/>
      <c r="QG188" s="94"/>
      <c r="QH188" s="94"/>
      <c r="QI188" s="94"/>
      <c r="QJ188" s="94"/>
      <c r="QK188" s="94"/>
      <c r="QL188" s="94"/>
      <c r="QM188" s="94"/>
      <c r="QN188" s="94"/>
      <c r="QO188" s="94"/>
      <c r="QP188" s="94"/>
      <c r="QQ188" s="94"/>
      <c r="QR188" s="94"/>
      <c r="QS188" s="94"/>
      <c r="QT188" s="94"/>
      <c r="QU188" s="94"/>
      <c r="QV188" s="94"/>
      <c r="QW188" s="94"/>
      <c r="QX188" s="94"/>
      <c r="QY188" s="94"/>
      <c r="QZ188" s="94"/>
      <c r="RA188" s="94"/>
      <c r="RB188" s="94"/>
      <c r="RC188" s="94"/>
      <c r="RD188" s="94"/>
      <c r="RE188" s="94"/>
      <c r="RF188" s="94"/>
      <c r="RG188" s="94"/>
      <c r="RH188" s="94"/>
      <c r="RI188" s="94"/>
      <c r="RJ188" s="94"/>
      <c r="RK188" s="94"/>
      <c r="RL188" s="94"/>
      <c r="RM188" s="94"/>
      <c r="RN188" s="94"/>
      <c r="RO188" s="94"/>
      <c r="RP188" s="94"/>
      <c r="RQ188" s="94"/>
      <c r="RR188" s="94"/>
      <c r="RS188" s="94"/>
      <c r="RT188" s="94"/>
      <c r="RU188" s="94"/>
      <c r="RV188" s="94"/>
      <c r="RW188" s="94"/>
      <c r="RX188" s="94"/>
      <c r="RY188" s="94"/>
      <c r="RZ188" s="94"/>
      <c r="SA188" s="94"/>
      <c r="SB188" s="94"/>
      <c r="SC188" s="94"/>
      <c r="SD188" s="94"/>
      <c r="SE188" s="94"/>
      <c r="SF188" s="94"/>
      <c r="SG188" s="94"/>
      <c r="SH188" s="94"/>
      <c r="SI188" s="94"/>
      <c r="SJ188" s="94"/>
      <c r="SK188" s="94"/>
      <c r="SL188" s="94"/>
      <c r="SM188" s="94"/>
      <c r="SN188" s="94"/>
      <c r="SO188" s="94"/>
      <c r="SP188" s="94"/>
      <c r="SQ188" s="94"/>
      <c r="SR188" s="94"/>
      <c r="SS188" s="94"/>
      <c r="ST188" s="94"/>
      <c r="SU188" s="94"/>
      <c r="SV188" s="94"/>
      <c r="SW188" s="94"/>
      <c r="SX188" s="94"/>
      <c r="SY188" s="94"/>
      <c r="SZ188" s="94"/>
      <c r="TA188" s="94"/>
      <c r="TB188" s="94"/>
      <c r="TC188" s="94"/>
      <c r="TD188" s="94"/>
      <c r="TE188" s="94"/>
      <c r="TF188" s="94"/>
      <c r="TG188" s="94"/>
      <c r="TH188" s="94"/>
      <c r="TI188" s="94"/>
      <c r="TJ188" s="94"/>
      <c r="TK188" s="94"/>
      <c r="TL188" s="94"/>
      <c r="TM188" s="94"/>
      <c r="TN188" s="94"/>
      <c r="TO188" s="94"/>
      <c r="TP188" s="94"/>
      <c r="TQ188" s="94"/>
      <c r="TR188" s="94"/>
      <c r="TS188" s="94"/>
      <c r="TT188" s="94"/>
      <c r="TU188" s="94"/>
      <c r="TV188" s="94"/>
      <c r="TW188" s="94"/>
      <c r="TX188" s="94"/>
      <c r="TY188" s="94"/>
      <c r="TZ188" s="94"/>
      <c r="UA188" s="94"/>
      <c r="UB188" s="94"/>
      <c r="UC188" s="94"/>
      <c r="UD188" s="94"/>
      <c r="UE188" s="94"/>
      <c r="UF188" s="94"/>
      <c r="UG188" s="94"/>
      <c r="UH188" s="94"/>
      <c r="UI188" s="94"/>
      <c r="UJ188" s="94"/>
      <c r="UK188" s="94"/>
      <c r="UL188" s="94"/>
      <c r="UM188" s="94"/>
      <c r="UN188" s="94"/>
      <c r="UO188" s="94"/>
      <c r="UP188" s="94"/>
      <c r="UQ188" s="94"/>
      <c r="UR188" s="94"/>
      <c r="US188" s="94"/>
      <c r="UT188" s="94"/>
      <c r="UU188" s="94"/>
      <c r="UV188" s="94"/>
      <c r="UW188" s="94"/>
      <c r="UX188" s="94"/>
      <c r="UY188" s="94"/>
      <c r="UZ188" s="94"/>
      <c r="VA188" s="94"/>
      <c r="VB188" s="94"/>
      <c r="VC188" s="94"/>
      <c r="VD188" s="94"/>
      <c r="VE188" s="94"/>
      <c r="VF188" s="94"/>
      <c r="VG188" s="94"/>
      <c r="VH188" s="94"/>
      <c r="VI188" s="94"/>
      <c r="VJ188" s="94"/>
      <c r="VK188" s="94"/>
      <c r="VL188" s="94"/>
      <c r="VM188" s="94"/>
      <c r="VN188" s="94"/>
      <c r="VO188" s="94"/>
      <c r="VP188" s="94"/>
      <c r="VQ188" s="94"/>
      <c r="VR188" s="94"/>
      <c r="VS188" s="94"/>
      <c r="VT188" s="94"/>
      <c r="VU188" s="94"/>
      <c r="VV188" s="94"/>
      <c r="VW188" s="94"/>
      <c r="VX188" s="94"/>
      <c r="VY188" s="94"/>
      <c r="VZ188" s="94"/>
      <c r="WA188" s="94"/>
      <c r="WB188" s="94"/>
      <c r="WC188" s="94"/>
      <c r="WD188" s="94"/>
      <c r="WE188" s="94"/>
      <c r="WF188" s="94"/>
      <c r="WG188" s="94"/>
      <c r="WH188" s="94"/>
      <c r="WI188" s="94"/>
      <c r="WJ188" s="94"/>
      <c r="WK188" s="94"/>
      <c r="WL188" s="94"/>
      <c r="WM188" s="94"/>
      <c r="WN188" s="94"/>
      <c r="WO188" s="94"/>
      <c r="WP188" s="94"/>
      <c r="WQ188" s="94"/>
      <c r="WR188" s="94"/>
      <c r="WS188" s="94"/>
      <c r="WT188" s="94"/>
      <c r="WU188" s="94"/>
      <c r="WV188" s="94"/>
      <c r="WW188" s="94"/>
      <c r="WX188" s="94"/>
      <c r="WY188" s="94"/>
      <c r="WZ188" s="94"/>
      <c r="XA188" s="94"/>
      <c r="XB188" s="94"/>
      <c r="XC188" s="94"/>
      <c r="XD188" s="94"/>
      <c r="XE188" s="94"/>
      <c r="XF188" s="94"/>
      <c r="XG188" s="94"/>
      <c r="XH188" s="94"/>
      <c r="XI188" s="94"/>
      <c r="XJ188" s="94"/>
      <c r="XK188" s="94"/>
      <c r="XL188" s="94"/>
      <c r="XM188" s="94"/>
      <c r="XN188" s="94"/>
      <c r="XO188" s="94"/>
      <c r="XP188" s="94"/>
      <c r="XQ188" s="94"/>
      <c r="XR188" s="94"/>
      <c r="XS188" s="94"/>
      <c r="XT188" s="94"/>
      <c r="XU188" s="94"/>
      <c r="XV188" s="94"/>
      <c r="XW188" s="94"/>
      <c r="XX188" s="94"/>
      <c r="XY188" s="94"/>
      <c r="XZ188" s="94"/>
      <c r="YA188" s="94"/>
      <c r="YB188" s="94"/>
      <c r="YC188" s="94"/>
      <c r="YD188" s="94"/>
      <c r="YE188" s="94"/>
      <c r="YF188" s="94"/>
      <c r="YG188" s="94"/>
      <c r="YH188" s="94"/>
      <c r="YI188" s="94"/>
      <c r="YJ188" s="94"/>
      <c r="YK188" s="94"/>
      <c r="YL188" s="94"/>
      <c r="YM188" s="94"/>
      <c r="YN188" s="94"/>
      <c r="YO188" s="94"/>
      <c r="YP188" s="94"/>
      <c r="YQ188" s="94"/>
      <c r="YR188" s="94"/>
      <c r="YS188" s="94"/>
      <c r="YT188" s="94"/>
      <c r="YU188" s="94"/>
      <c r="YV188" s="94"/>
      <c r="YW188" s="94"/>
      <c r="YX188" s="94"/>
      <c r="YY188" s="94"/>
      <c r="YZ188" s="94"/>
      <c r="ZA188" s="94"/>
      <c r="ZB188" s="94"/>
      <c r="ZC188" s="94"/>
      <c r="ZD188" s="94"/>
    </row>
    <row r="190" spans="1:680" x14ac:dyDescent="0.2">
      <c r="A190" s="27" t="s">
        <v>230</v>
      </c>
      <c r="K190" s="102"/>
      <c r="N190" s="102">
        <f>SUM(N187:N188)-SUM('Original Proposal'!P182:P183)*'Summary $2020'!$N$1</f>
        <v>0</v>
      </c>
      <c r="S190" s="102">
        <f>SUM(S187:S188)-SUM('Draft Decision'!P182:P183)*'Summary $2020'!$S$1</f>
        <v>0</v>
      </c>
      <c r="X190" s="102">
        <f>SUM(X187:X188)-SUM('Revised Proposal'!P183:P184)*'Summary $2020'!$X$1</f>
        <v>0</v>
      </c>
    </row>
    <row r="192" spans="1:680" x14ac:dyDescent="0.2">
      <c r="A192" s="27" t="s">
        <v>259</v>
      </c>
      <c r="B192" s="27" t="s">
        <v>60</v>
      </c>
      <c r="F192" s="131"/>
      <c r="G192" s="131"/>
      <c r="H192" s="131"/>
      <c r="I192" s="131"/>
      <c r="J192" s="131"/>
      <c r="K192" s="102">
        <f>SUM(K100,K130)</f>
        <v>620946.1123043343</v>
      </c>
      <c r="L192" s="102">
        <f t="shared" ref="L192:N192" si="175">SUM(L100,L130)</f>
        <v>31499.417738448086</v>
      </c>
      <c r="M192" s="102">
        <f t="shared" si="175"/>
        <v>17052.599277070949</v>
      </c>
      <c r="N192" s="102">
        <f t="shared" si="175"/>
        <v>669498.1293198535</v>
      </c>
      <c r="O192" s="102"/>
      <c r="P192" s="102">
        <f>SUM(P100,P130)</f>
        <v>502784.4817073826</v>
      </c>
      <c r="Q192" s="102">
        <f t="shared" ref="Q192:S192" si="176">SUM(Q100,Q130)</f>
        <v>29589.641506284799</v>
      </c>
      <c r="R192" s="102">
        <f t="shared" si="176"/>
        <v>6081.0343759953066</v>
      </c>
      <c r="S192" s="102">
        <f t="shared" si="176"/>
        <v>538455.1575896627</v>
      </c>
      <c r="T192" s="102"/>
      <c r="U192" s="102">
        <f>SUM(U100,U130)</f>
        <v>635017.41403857281</v>
      </c>
      <c r="V192" s="102">
        <f t="shared" ref="V192:X192" si="177">SUM(V100,V130)</f>
        <v>31978.730301084186</v>
      </c>
      <c r="W192" s="102">
        <f t="shared" si="177"/>
        <v>15226.262239282769</v>
      </c>
      <c r="X192" s="102">
        <f t="shared" si="177"/>
        <v>682222.40657893987</v>
      </c>
      <c r="Z192" s="104"/>
    </row>
    <row r="193" spans="1:680" x14ac:dyDescent="0.2">
      <c r="B193" s="27" t="s">
        <v>19</v>
      </c>
      <c r="K193" s="102">
        <f>SUM(K19,K35,K106,K128,K131,K137,K149,K153)</f>
        <v>361789.75658598996</v>
      </c>
      <c r="L193" s="102">
        <f t="shared" ref="L193:N193" si="178">SUM(L19,L35,L106,L128,L131,L137,L149,L153)</f>
        <v>18352.907684536905</v>
      </c>
      <c r="M193" s="102">
        <f t="shared" si="178"/>
        <v>10779.959243026069</v>
      </c>
      <c r="N193" s="102">
        <f t="shared" si="178"/>
        <v>390922.623513553</v>
      </c>
      <c r="O193" s="102"/>
      <c r="P193" s="102">
        <f>SUM(P19,P35,P106,P128,P131,P137,P149,P153)</f>
        <v>259235.94770257268</v>
      </c>
      <c r="Q193" s="102">
        <f t="shared" ref="Q193:S193" si="179">SUM(Q19,Q35,Q106,Q128,Q131,Q137,Q149,Q153)</f>
        <v>15255.511868485184</v>
      </c>
      <c r="R193" s="102">
        <f t="shared" si="179"/>
        <v>2926.0708669429291</v>
      </c>
      <c r="S193" s="102">
        <f t="shared" si="179"/>
        <v>277417.53043800074</v>
      </c>
      <c r="T193" s="102"/>
      <c r="U193" s="102">
        <f>SUM(U19,U35,U106,U128,U131,U137,U149,U153)</f>
        <v>308013.589864515</v>
      </c>
      <c r="V193" s="102">
        <f t="shared" ref="V193:X193" si="180">SUM(V19,V35,V106,V128,V131,V137,V149,V153)</f>
        <v>15514.132739463792</v>
      </c>
      <c r="W193" s="102">
        <f t="shared" si="180"/>
        <v>8129.9290222581831</v>
      </c>
      <c r="X193" s="102">
        <f t="shared" si="180"/>
        <v>331657.65162623697</v>
      </c>
      <c r="Z193" s="104"/>
    </row>
    <row r="194" spans="1:680" x14ac:dyDescent="0.2">
      <c r="B194" s="27" t="s">
        <v>34</v>
      </c>
      <c r="F194" s="131"/>
      <c r="G194" s="131"/>
      <c r="H194" s="131"/>
      <c r="I194" s="131"/>
      <c r="J194" s="131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1:680" x14ac:dyDescent="0.2">
      <c r="B195" s="27" t="s">
        <v>260</v>
      </c>
      <c r="K195" s="102">
        <f t="shared" ref="K195:M195" si="181">K27</f>
        <v>523006.59731331229</v>
      </c>
      <c r="L195" s="102">
        <f t="shared" si="181"/>
        <v>26531.132029476277</v>
      </c>
      <c r="M195" s="102">
        <f t="shared" si="181"/>
        <v>13707.953359242436</v>
      </c>
      <c r="N195" s="102">
        <f>N27</f>
        <v>563245.68270203099</v>
      </c>
      <c r="O195" s="102"/>
      <c r="P195" s="102">
        <f t="shared" ref="P195:R195" si="182">P27</f>
        <v>488209.24754842953</v>
      </c>
      <c r="Q195" s="102">
        <f t="shared" si="182"/>
        <v>28731.091155439153</v>
      </c>
      <c r="R195" s="102">
        <f t="shared" si="182"/>
        <v>6451.7902567577739</v>
      </c>
      <c r="S195" s="102">
        <f>S27</f>
        <v>523392.12896062643</v>
      </c>
      <c r="T195" s="102"/>
      <c r="U195" s="102">
        <f t="shared" ref="U195:W195" si="183">U27</f>
        <v>580745.73170228291</v>
      </c>
      <c r="V195" s="102">
        <f t="shared" si="183"/>
        <v>29240.356468422589</v>
      </c>
      <c r="W195" s="102">
        <f t="shared" si="183"/>
        <v>13824.500514108775</v>
      </c>
      <c r="X195" s="102">
        <f>X27</f>
        <v>623810.58868481428</v>
      </c>
      <c r="Z195" s="104"/>
    </row>
    <row r="196" spans="1:680" x14ac:dyDescent="0.2">
      <c r="B196" s="27" t="s">
        <v>261</v>
      </c>
      <c r="K196" s="102">
        <f t="shared" ref="K196:M196" si="184">(K27-K165)</f>
        <v>197638.11879724043</v>
      </c>
      <c r="L196" s="102">
        <f t="shared" si="184"/>
        <v>10025.806654835909</v>
      </c>
      <c r="M196" s="102">
        <f t="shared" si="184"/>
        <v>5518.8821503270319</v>
      </c>
      <c r="N196" s="102">
        <f>(N27-N165)</f>
        <v>213182.80760240334</v>
      </c>
      <c r="O196" s="102"/>
      <c r="P196" s="102">
        <f t="shared" ref="P196:R196" si="185">(P27-P165)</f>
        <v>164323.23589987261</v>
      </c>
      <c r="Q196" s="102">
        <f t="shared" si="185"/>
        <v>9670.2901641811841</v>
      </c>
      <c r="R196" s="102">
        <f t="shared" si="185"/>
        <v>2345.0465719235854</v>
      </c>
      <c r="S196" s="102">
        <f>(S27-S165)</f>
        <v>176338.57263597741</v>
      </c>
      <c r="T196" s="102"/>
      <c r="U196" s="102">
        <f t="shared" ref="U196:W196" si="186">(U27-U165)</f>
        <v>243326.65332773136</v>
      </c>
      <c r="V196" s="102">
        <f t="shared" si="186"/>
        <v>12251.163426071485</v>
      </c>
      <c r="W196" s="102">
        <f t="shared" si="186"/>
        <v>6092.1702576867428</v>
      </c>
      <c r="X196" s="102">
        <f>(X27-X165)</f>
        <v>261669.98701148963</v>
      </c>
      <c r="Z196" s="104"/>
    </row>
    <row r="197" spans="1:680" x14ac:dyDescent="0.2"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1:680" x14ac:dyDescent="0.2">
      <c r="A198" s="27" t="s">
        <v>262</v>
      </c>
      <c r="B198" s="27" t="s">
        <v>260</v>
      </c>
      <c r="K198" s="102">
        <f t="shared" ref="K198:M198" si="187">SUM(K192,K193,K195)</f>
        <v>1505742.4662036365</v>
      </c>
      <c r="L198" s="102">
        <f t="shared" si="187"/>
        <v>76383.457452461269</v>
      </c>
      <c r="M198" s="102">
        <f t="shared" si="187"/>
        <v>41540.51187933945</v>
      </c>
      <c r="N198" s="102">
        <f>SUM(N192,N193,N195)</f>
        <v>1623666.4355354374</v>
      </c>
      <c r="O198" s="102"/>
      <c r="P198" s="102">
        <f t="shared" ref="P198:R198" si="188">SUM(P192,P193,P195)</f>
        <v>1250229.6769583849</v>
      </c>
      <c r="Q198" s="102">
        <f t="shared" si="188"/>
        <v>73576.244530209136</v>
      </c>
      <c r="R198" s="102">
        <f t="shared" si="188"/>
        <v>15458.895499696009</v>
      </c>
      <c r="S198" s="102">
        <f>SUM(S192,S193,S195)</f>
        <v>1339264.8169882898</v>
      </c>
      <c r="T198" s="102"/>
      <c r="U198" s="102">
        <f t="shared" ref="U198:W198" si="189">SUM(U192,U193,U195)</f>
        <v>1523776.7356053707</v>
      </c>
      <c r="V198" s="102">
        <f t="shared" si="189"/>
        <v>76733.219508970564</v>
      </c>
      <c r="W198" s="102">
        <f t="shared" si="189"/>
        <v>37180.691775649728</v>
      </c>
      <c r="X198" s="102">
        <f>SUM(X192,X193,X195)</f>
        <v>1637690.6468899911</v>
      </c>
      <c r="Z198" s="102"/>
    </row>
    <row r="199" spans="1:680" x14ac:dyDescent="0.2">
      <c r="B199" s="27" t="s">
        <v>261</v>
      </c>
      <c r="K199" s="102">
        <f t="shared" ref="K199:M199" si="190">SUM(K192,K193,K196)</f>
        <v>1180373.9876875647</v>
      </c>
      <c r="L199" s="102">
        <f t="shared" si="190"/>
        <v>59878.132077820905</v>
      </c>
      <c r="M199" s="102">
        <f t="shared" si="190"/>
        <v>33351.440670424046</v>
      </c>
      <c r="N199" s="102">
        <f>SUM(N192,N193,N196)</f>
        <v>1273603.5604358097</v>
      </c>
      <c r="P199" s="102">
        <f t="shared" ref="P199:R199" si="191">SUM(P192,P193,P196)</f>
        <v>926343.66530982789</v>
      </c>
      <c r="Q199" s="102">
        <f t="shared" si="191"/>
        <v>54515.443538951171</v>
      </c>
      <c r="R199" s="102">
        <f t="shared" si="191"/>
        <v>11352.151814861822</v>
      </c>
      <c r="S199" s="102">
        <f>SUM(S192,S193,S196)</f>
        <v>992211.2606636408</v>
      </c>
      <c r="U199" s="102">
        <f t="shared" ref="U199:W199" si="192">SUM(U192,U193,U196)</f>
        <v>1186357.6572308191</v>
      </c>
      <c r="V199" s="102">
        <f t="shared" si="192"/>
        <v>59744.026466619463</v>
      </c>
      <c r="W199" s="102">
        <f t="shared" si="192"/>
        <v>29448.361519227696</v>
      </c>
      <c r="X199" s="102">
        <f>SUM(X192,X193,X196)</f>
        <v>1275550.0452166665</v>
      </c>
      <c r="Z199" s="102"/>
    </row>
    <row r="201" spans="1:680" s="95" customFormat="1" x14ac:dyDescent="0.2">
      <c r="A201" s="187" t="s">
        <v>264</v>
      </c>
      <c r="B201" s="187"/>
      <c r="C201" s="188"/>
      <c r="D201" s="94"/>
      <c r="E201" s="188"/>
      <c r="K201" s="190">
        <f>K199+K183</f>
        <v>1639631.8967805894</v>
      </c>
      <c r="L201" s="190">
        <f t="shared" ref="L201:N201" si="193">L199+L183</f>
        <v>59878.132077820905</v>
      </c>
      <c r="M201" s="190">
        <f t="shared" si="193"/>
        <v>41542.83216117874</v>
      </c>
      <c r="N201" s="190">
        <f t="shared" si="193"/>
        <v>1741052.861019589</v>
      </c>
      <c r="O201" s="94"/>
      <c r="P201" s="190">
        <f>P199+P183</f>
        <v>1195523.3377693254</v>
      </c>
      <c r="Q201" s="190">
        <f t="shared" ref="Q201:S201" si="194">Q199+Q183</f>
        <v>55228.690055068539</v>
      </c>
      <c r="R201" s="190">
        <f t="shared" si="194"/>
        <v>11785.86641092112</v>
      </c>
      <c r="S201" s="190">
        <f t="shared" si="194"/>
        <v>1262537.894235315</v>
      </c>
      <c r="T201" s="94"/>
      <c r="U201" s="190">
        <f>U199+U183</f>
        <v>1614319.8987894694</v>
      </c>
      <c r="V201" s="190">
        <f t="shared" ref="V201:X201" si="195">V199+V183</f>
        <v>60651.90310656753</v>
      </c>
      <c r="W201" s="190">
        <f t="shared" si="195"/>
        <v>37043.164263805433</v>
      </c>
      <c r="X201" s="190">
        <f t="shared" si="195"/>
        <v>1712014.9661598427</v>
      </c>
      <c r="Y201" s="94"/>
      <c r="Z201" s="190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94"/>
      <c r="FQ201" s="94"/>
      <c r="FR201" s="94"/>
      <c r="FS201" s="94"/>
      <c r="FT201" s="94"/>
      <c r="FU201" s="94"/>
      <c r="FV201" s="94"/>
      <c r="FW201" s="94"/>
      <c r="FX201" s="94"/>
      <c r="FY201" s="94"/>
      <c r="FZ201" s="94"/>
      <c r="GA201" s="94"/>
      <c r="GB201" s="94"/>
      <c r="GC201" s="94"/>
      <c r="GD201" s="94"/>
      <c r="GE201" s="94"/>
      <c r="GF201" s="94"/>
      <c r="GG201" s="94"/>
      <c r="GH201" s="94"/>
      <c r="GI201" s="94"/>
      <c r="GJ201" s="94"/>
      <c r="GK201" s="94"/>
      <c r="GL201" s="94"/>
      <c r="GM201" s="94"/>
      <c r="GN201" s="94"/>
      <c r="GO201" s="94"/>
      <c r="GP201" s="94"/>
      <c r="GQ201" s="94"/>
      <c r="GR201" s="94"/>
      <c r="GS201" s="94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94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94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94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94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94"/>
      <c r="KY201" s="94"/>
      <c r="KZ201" s="94"/>
      <c r="LA201" s="94"/>
      <c r="LB201" s="94"/>
      <c r="LC201" s="94"/>
      <c r="LD201" s="94"/>
      <c r="LE201" s="94"/>
      <c r="LF201" s="94"/>
      <c r="LG201" s="94"/>
      <c r="LH201" s="94"/>
      <c r="LI201" s="94"/>
      <c r="LJ201" s="94"/>
      <c r="LK201" s="94"/>
      <c r="LL201" s="94"/>
      <c r="LM201" s="94"/>
      <c r="LN201" s="94"/>
      <c r="LO201" s="94"/>
      <c r="LP201" s="94"/>
      <c r="LQ201" s="94"/>
      <c r="LR201" s="94"/>
      <c r="LS201" s="94"/>
      <c r="LT201" s="94"/>
      <c r="LU201" s="94"/>
      <c r="LV201" s="94"/>
      <c r="LW201" s="94"/>
      <c r="LX201" s="94"/>
      <c r="LY201" s="94"/>
      <c r="LZ201" s="94"/>
      <c r="MA201" s="94"/>
      <c r="MB201" s="94"/>
      <c r="MC201" s="94"/>
      <c r="MD201" s="94"/>
      <c r="ME201" s="94"/>
      <c r="MF201" s="94"/>
      <c r="MG201" s="94"/>
      <c r="MH201" s="94"/>
      <c r="MI201" s="94"/>
      <c r="MJ201" s="94"/>
      <c r="MK201" s="94"/>
      <c r="ML201" s="94"/>
      <c r="MM201" s="94"/>
      <c r="MN201" s="94"/>
      <c r="MO201" s="94"/>
      <c r="MP201" s="94"/>
      <c r="MQ201" s="94"/>
      <c r="MR201" s="94"/>
      <c r="MS201" s="94"/>
      <c r="MT201" s="94"/>
      <c r="MU201" s="94"/>
      <c r="MV201" s="94"/>
      <c r="MW201" s="94"/>
      <c r="MX201" s="94"/>
      <c r="MY201" s="94"/>
      <c r="MZ201" s="94"/>
      <c r="NA201" s="94"/>
      <c r="NB201" s="94"/>
      <c r="NC201" s="94"/>
      <c r="ND201" s="94"/>
      <c r="NE201" s="94"/>
      <c r="NF201" s="94"/>
      <c r="NG201" s="94"/>
      <c r="NH201" s="94"/>
      <c r="NI201" s="94"/>
      <c r="NJ201" s="94"/>
      <c r="NK201" s="94"/>
      <c r="NL201" s="94"/>
      <c r="NM201" s="94"/>
      <c r="NN201" s="94"/>
      <c r="NO201" s="94"/>
      <c r="NP201" s="94"/>
      <c r="NQ201" s="94"/>
      <c r="NR201" s="94"/>
      <c r="NS201" s="94"/>
      <c r="NT201" s="94"/>
      <c r="NU201" s="94"/>
      <c r="NV201" s="94"/>
      <c r="NW201" s="94"/>
      <c r="NX201" s="94"/>
      <c r="NY201" s="94"/>
      <c r="NZ201" s="94"/>
      <c r="OA201" s="94"/>
      <c r="OB201" s="94"/>
      <c r="OC201" s="94"/>
      <c r="OD201" s="94"/>
      <c r="OE201" s="94"/>
      <c r="OF201" s="94"/>
      <c r="OG201" s="94"/>
      <c r="OH201" s="94"/>
      <c r="OI201" s="94"/>
      <c r="OJ201" s="94"/>
      <c r="OK201" s="94"/>
      <c r="OL201" s="94"/>
      <c r="OM201" s="94"/>
      <c r="ON201" s="94"/>
      <c r="OO201" s="94"/>
      <c r="OP201" s="94"/>
      <c r="OQ201" s="94"/>
      <c r="OR201" s="94"/>
      <c r="OS201" s="94"/>
      <c r="OT201" s="94"/>
      <c r="OU201" s="94"/>
      <c r="OV201" s="94"/>
      <c r="OW201" s="94"/>
      <c r="OX201" s="94"/>
      <c r="OY201" s="94"/>
      <c r="OZ201" s="94"/>
      <c r="PA201" s="94"/>
      <c r="PB201" s="94"/>
      <c r="PC201" s="94"/>
      <c r="PD201" s="94"/>
      <c r="PE201" s="94"/>
      <c r="PF201" s="94"/>
      <c r="PG201" s="94"/>
      <c r="PH201" s="94"/>
      <c r="PI201" s="94"/>
      <c r="PJ201" s="94"/>
      <c r="PK201" s="94"/>
      <c r="PL201" s="94"/>
      <c r="PM201" s="94"/>
      <c r="PN201" s="94"/>
      <c r="PO201" s="94"/>
      <c r="PP201" s="94"/>
      <c r="PQ201" s="94"/>
      <c r="PR201" s="94"/>
      <c r="PS201" s="94"/>
      <c r="PT201" s="94"/>
      <c r="PU201" s="94"/>
      <c r="PV201" s="94"/>
      <c r="PW201" s="94"/>
      <c r="PX201" s="94"/>
      <c r="PY201" s="94"/>
      <c r="PZ201" s="94"/>
      <c r="QA201" s="94"/>
      <c r="QB201" s="94"/>
      <c r="QC201" s="94"/>
      <c r="QD201" s="94"/>
      <c r="QE201" s="94"/>
      <c r="QF201" s="94"/>
      <c r="QG201" s="94"/>
      <c r="QH201" s="94"/>
      <c r="QI201" s="94"/>
      <c r="QJ201" s="94"/>
      <c r="QK201" s="94"/>
      <c r="QL201" s="94"/>
      <c r="QM201" s="94"/>
      <c r="QN201" s="94"/>
      <c r="QO201" s="94"/>
      <c r="QP201" s="94"/>
      <c r="QQ201" s="94"/>
      <c r="QR201" s="94"/>
      <c r="QS201" s="94"/>
      <c r="QT201" s="94"/>
      <c r="QU201" s="94"/>
      <c r="QV201" s="94"/>
      <c r="QW201" s="94"/>
      <c r="QX201" s="94"/>
      <c r="QY201" s="94"/>
      <c r="QZ201" s="94"/>
      <c r="RA201" s="94"/>
      <c r="RB201" s="94"/>
      <c r="RC201" s="94"/>
      <c r="RD201" s="94"/>
      <c r="RE201" s="94"/>
      <c r="RF201" s="94"/>
      <c r="RG201" s="94"/>
      <c r="RH201" s="94"/>
      <c r="RI201" s="94"/>
      <c r="RJ201" s="94"/>
      <c r="RK201" s="94"/>
      <c r="RL201" s="94"/>
      <c r="RM201" s="94"/>
      <c r="RN201" s="94"/>
      <c r="RO201" s="94"/>
      <c r="RP201" s="94"/>
      <c r="RQ201" s="94"/>
      <c r="RR201" s="94"/>
      <c r="RS201" s="94"/>
      <c r="RT201" s="94"/>
      <c r="RU201" s="94"/>
      <c r="RV201" s="94"/>
      <c r="RW201" s="94"/>
      <c r="RX201" s="94"/>
      <c r="RY201" s="94"/>
      <c r="RZ201" s="94"/>
      <c r="SA201" s="94"/>
      <c r="SB201" s="94"/>
      <c r="SC201" s="94"/>
      <c r="SD201" s="94"/>
      <c r="SE201" s="94"/>
      <c r="SF201" s="94"/>
      <c r="SG201" s="94"/>
      <c r="SH201" s="94"/>
      <c r="SI201" s="94"/>
      <c r="SJ201" s="94"/>
      <c r="SK201" s="94"/>
      <c r="SL201" s="94"/>
      <c r="SM201" s="94"/>
      <c r="SN201" s="94"/>
      <c r="SO201" s="94"/>
      <c r="SP201" s="94"/>
      <c r="SQ201" s="94"/>
      <c r="SR201" s="94"/>
      <c r="SS201" s="94"/>
      <c r="ST201" s="94"/>
      <c r="SU201" s="94"/>
      <c r="SV201" s="94"/>
      <c r="SW201" s="94"/>
      <c r="SX201" s="94"/>
      <c r="SY201" s="94"/>
      <c r="SZ201" s="94"/>
      <c r="TA201" s="94"/>
      <c r="TB201" s="94"/>
      <c r="TC201" s="94"/>
      <c r="TD201" s="94"/>
      <c r="TE201" s="94"/>
      <c r="TF201" s="94"/>
      <c r="TG201" s="94"/>
      <c r="TH201" s="94"/>
      <c r="TI201" s="94"/>
      <c r="TJ201" s="94"/>
      <c r="TK201" s="94"/>
      <c r="TL201" s="94"/>
      <c r="TM201" s="94"/>
      <c r="TN201" s="94"/>
      <c r="TO201" s="94"/>
      <c r="TP201" s="94"/>
      <c r="TQ201" s="94"/>
      <c r="TR201" s="94"/>
      <c r="TS201" s="94"/>
      <c r="TT201" s="94"/>
      <c r="TU201" s="94"/>
      <c r="TV201" s="94"/>
      <c r="TW201" s="94"/>
      <c r="TX201" s="94"/>
      <c r="TY201" s="94"/>
      <c r="TZ201" s="94"/>
      <c r="UA201" s="94"/>
      <c r="UB201" s="94"/>
      <c r="UC201" s="94"/>
      <c r="UD201" s="94"/>
      <c r="UE201" s="94"/>
      <c r="UF201" s="94"/>
      <c r="UG201" s="94"/>
      <c r="UH201" s="94"/>
      <c r="UI201" s="94"/>
      <c r="UJ201" s="94"/>
      <c r="UK201" s="94"/>
      <c r="UL201" s="94"/>
      <c r="UM201" s="94"/>
      <c r="UN201" s="94"/>
      <c r="UO201" s="94"/>
      <c r="UP201" s="94"/>
      <c r="UQ201" s="94"/>
      <c r="UR201" s="94"/>
      <c r="US201" s="94"/>
      <c r="UT201" s="94"/>
      <c r="UU201" s="94"/>
      <c r="UV201" s="94"/>
      <c r="UW201" s="94"/>
      <c r="UX201" s="94"/>
      <c r="UY201" s="94"/>
      <c r="UZ201" s="94"/>
      <c r="VA201" s="94"/>
      <c r="VB201" s="94"/>
      <c r="VC201" s="94"/>
      <c r="VD201" s="94"/>
      <c r="VE201" s="94"/>
      <c r="VF201" s="94"/>
      <c r="VG201" s="94"/>
      <c r="VH201" s="94"/>
      <c r="VI201" s="94"/>
      <c r="VJ201" s="94"/>
      <c r="VK201" s="94"/>
      <c r="VL201" s="94"/>
      <c r="VM201" s="94"/>
      <c r="VN201" s="94"/>
      <c r="VO201" s="94"/>
      <c r="VP201" s="94"/>
      <c r="VQ201" s="94"/>
      <c r="VR201" s="94"/>
      <c r="VS201" s="94"/>
      <c r="VT201" s="94"/>
      <c r="VU201" s="94"/>
      <c r="VV201" s="94"/>
      <c r="VW201" s="94"/>
      <c r="VX201" s="94"/>
      <c r="VY201" s="94"/>
      <c r="VZ201" s="94"/>
      <c r="WA201" s="94"/>
      <c r="WB201" s="94"/>
      <c r="WC201" s="94"/>
      <c r="WD201" s="94"/>
      <c r="WE201" s="94"/>
      <c r="WF201" s="94"/>
      <c r="WG201" s="94"/>
      <c r="WH201" s="94"/>
      <c r="WI201" s="94"/>
      <c r="WJ201" s="94"/>
      <c r="WK201" s="94"/>
      <c r="WL201" s="94"/>
      <c r="WM201" s="94"/>
      <c r="WN201" s="94"/>
      <c r="WO201" s="94"/>
      <c r="WP201" s="94"/>
      <c r="WQ201" s="94"/>
      <c r="WR201" s="94"/>
      <c r="WS201" s="94"/>
      <c r="WT201" s="94"/>
      <c r="WU201" s="94"/>
      <c r="WV201" s="94"/>
      <c r="WW201" s="94"/>
      <c r="WX201" s="94"/>
      <c r="WY201" s="94"/>
      <c r="WZ201" s="94"/>
      <c r="XA201" s="94"/>
      <c r="XB201" s="94"/>
      <c r="XC201" s="94"/>
      <c r="XD201" s="94"/>
      <c r="XE201" s="94"/>
      <c r="XF201" s="94"/>
      <c r="XG201" s="94"/>
      <c r="XH201" s="94"/>
      <c r="XI201" s="94"/>
      <c r="XJ201" s="94"/>
      <c r="XK201" s="94"/>
      <c r="XL201" s="94"/>
      <c r="XM201" s="94"/>
      <c r="XN201" s="94"/>
      <c r="XO201" s="94"/>
      <c r="XP201" s="94"/>
      <c r="XQ201" s="94"/>
      <c r="XR201" s="94"/>
      <c r="XS201" s="94"/>
      <c r="XT201" s="94"/>
      <c r="XU201" s="94"/>
      <c r="XV201" s="94"/>
      <c r="XW201" s="94"/>
      <c r="XX201" s="94"/>
      <c r="XY201" s="94"/>
      <c r="XZ201" s="94"/>
      <c r="YA201" s="94"/>
      <c r="YB201" s="94"/>
      <c r="YC201" s="94"/>
      <c r="YD201" s="94"/>
      <c r="YE201" s="94"/>
      <c r="YF201" s="94"/>
      <c r="YG201" s="94"/>
      <c r="YH201" s="94"/>
      <c r="YI201" s="94"/>
      <c r="YJ201" s="94"/>
      <c r="YK201" s="94"/>
      <c r="YL201" s="94"/>
      <c r="YM201" s="94"/>
      <c r="YN201" s="94"/>
      <c r="YO201" s="94"/>
      <c r="YP201" s="94"/>
      <c r="YQ201" s="94"/>
      <c r="YR201" s="94"/>
      <c r="YS201" s="94"/>
      <c r="YT201" s="94"/>
      <c r="YU201" s="94"/>
      <c r="YV201" s="94"/>
      <c r="YW201" s="94"/>
      <c r="YX201" s="94"/>
      <c r="YY201" s="94"/>
      <c r="YZ201" s="94"/>
      <c r="ZA201" s="94"/>
      <c r="ZB201" s="94"/>
      <c r="ZC201" s="94"/>
      <c r="ZD201" s="94"/>
    </row>
    <row r="203" spans="1:680" x14ac:dyDescent="0.2">
      <c r="A203" s="27" t="s">
        <v>307</v>
      </c>
      <c r="N203" s="102">
        <v>-21398.5</v>
      </c>
      <c r="S203" s="102">
        <v>-15661.3</v>
      </c>
      <c r="X203" s="102">
        <v>-18658.5</v>
      </c>
    </row>
    <row r="204" spans="1:680" s="95" customFormat="1" x14ac:dyDescent="0.2">
      <c r="A204" s="187" t="s">
        <v>306</v>
      </c>
      <c r="B204" s="187"/>
      <c r="C204" s="188"/>
      <c r="D204" s="94"/>
      <c r="E204" s="188"/>
      <c r="K204" s="189"/>
      <c r="L204" s="189"/>
      <c r="M204" s="189"/>
      <c r="N204" s="190">
        <f>N201+N203</f>
        <v>1719654.361019589</v>
      </c>
      <c r="O204" s="94"/>
      <c r="P204" s="189"/>
      <c r="Q204" s="189"/>
      <c r="R204" s="189"/>
      <c r="S204" s="190">
        <f>S201+S203</f>
        <v>1246876.594235315</v>
      </c>
      <c r="T204" s="94"/>
      <c r="U204" s="189"/>
      <c r="V204" s="189"/>
      <c r="W204" s="189"/>
      <c r="X204" s="190">
        <f>X201+X203</f>
        <v>1693356.4661598427</v>
      </c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4"/>
      <c r="HI204" s="94"/>
      <c r="HJ204" s="94"/>
      <c r="HK204" s="94"/>
      <c r="HL204" s="94"/>
      <c r="HM204" s="94"/>
      <c r="HN204" s="94"/>
      <c r="HO204" s="94"/>
      <c r="HP204" s="94"/>
      <c r="HQ204" s="94"/>
      <c r="HR204" s="94"/>
      <c r="HS204" s="94"/>
      <c r="HT204" s="94"/>
      <c r="HU204" s="94"/>
      <c r="HV204" s="94"/>
      <c r="HW204" s="94"/>
      <c r="HX204" s="94"/>
      <c r="HY204" s="94"/>
      <c r="HZ204" s="94"/>
      <c r="IA204" s="94"/>
      <c r="IB204" s="94"/>
      <c r="IC204" s="94"/>
      <c r="ID204" s="94"/>
      <c r="IE204" s="94"/>
      <c r="IF204" s="94"/>
      <c r="IG204" s="94"/>
      <c r="IH204" s="94"/>
      <c r="II204" s="94"/>
      <c r="IJ204" s="94"/>
      <c r="IK204" s="94"/>
      <c r="IL204" s="94"/>
      <c r="IM204" s="94"/>
      <c r="IN204" s="94"/>
      <c r="IO204" s="94"/>
      <c r="IP204" s="94"/>
      <c r="IQ204" s="94"/>
      <c r="IR204" s="94"/>
      <c r="IS204" s="94"/>
      <c r="IT204" s="94"/>
      <c r="IU204" s="94"/>
      <c r="IV204" s="94"/>
      <c r="IW204" s="94"/>
      <c r="IX204" s="94"/>
      <c r="IY204" s="94"/>
      <c r="IZ204" s="94"/>
      <c r="JA204" s="94"/>
      <c r="JB204" s="94"/>
      <c r="JC204" s="94"/>
      <c r="JD204" s="94"/>
      <c r="JE204" s="94"/>
      <c r="JF204" s="94"/>
      <c r="JG204" s="94"/>
      <c r="JH204" s="94"/>
      <c r="JI204" s="94"/>
      <c r="JJ204" s="94"/>
      <c r="JK204" s="94"/>
      <c r="JL204" s="94"/>
      <c r="JM204" s="94"/>
      <c r="JN204" s="94"/>
      <c r="JO204" s="94"/>
      <c r="JP204" s="94"/>
      <c r="JQ204" s="94"/>
      <c r="JR204" s="94"/>
      <c r="JS204" s="94"/>
      <c r="JT204" s="94"/>
      <c r="JU204" s="94"/>
      <c r="JV204" s="94"/>
      <c r="JW204" s="94"/>
      <c r="JX204" s="94"/>
      <c r="JY204" s="94"/>
      <c r="JZ204" s="94"/>
      <c r="KA204" s="94"/>
      <c r="KB204" s="94"/>
      <c r="KC204" s="94"/>
      <c r="KD204" s="94"/>
      <c r="KE204" s="94"/>
      <c r="KF204" s="94"/>
      <c r="KG204" s="94"/>
      <c r="KH204" s="94"/>
      <c r="KI204" s="94"/>
      <c r="KJ204" s="94"/>
      <c r="KK204" s="94"/>
      <c r="KL204" s="94"/>
      <c r="KM204" s="94"/>
      <c r="KN204" s="94"/>
      <c r="KO204" s="94"/>
      <c r="KP204" s="94"/>
      <c r="KQ204" s="94"/>
      <c r="KR204" s="94"/>
      <c r="KS204" s="94"/>
      <c r="KT204" s="94"/>
      <c r="KU204" s="94"/>
      <c r="KV204" s="94"/>
      <c r="KW204" s="94"/>
      <c r="KX204" s="94"/>
      <c r="KY204" s="94"/>
      <c r="KZ204" s="94"/>
      <c r="LA204" s="94"/>
      <c r="LB204" s="94"/>
      <c r="LC204" s="94"/>
      <c r="LD204" s="94"/>
      <c r="LE204" s="94"/>
      <c r="LF204" s="94"/>
      <c r="LG204" s="94"/>
      <c r="LH204" s="94"/>
      <c r="LI204" s="94"/>
      <c r="LJ204" s="94"/>
      <c r="LK204" s="94"/>
      <c r="LL204" s="94"/>
      <c r="LM204" s="94"/>
      <c r="LN204" s="94"/>
      <c r="LO204" s="94"/>
      <c r="LP204" s="94"/>
      <c r="LQ204" s="94"/>
      <c r="LR204" s="94"/>
      <c r="LS204" s="94"/>
      <c r="LT204" s="94"/>
      <c r="LU204" s="94"/>
      <c r="LV204" s="94"/>
      <c r="LW204" s="94"/>
      <c r="LX204" s="94"/>
      <c r="LY204" s="94"/>
      <c r="LZ204" s="94"/>
      <c r="MA204" s="94"/>
      <c r="MB204" s="94"/>
      <c r="MC204" s="94"/>
      <c r="MD204" s="94"/>
      <c r="ME204" s="94"/>
      <c r="MF204" s="94"/>
      <c r="MG204" s="94"/>
      <c r="MH204" s="94"/>
      <c r="MI204" s="94"/>
      <c r="MJ204" s="94"/>
      <c r="MK204" s="94"/>
      <c r="ML204" s="94"/>
      <c r="MM204" s="94"/>
      <c r="MN204" s="94"/>
      <c r="MO204" s="94"/>
      <c r="MP204" s="94"/>
      <c r="MQ204" s="94"/>
      <c r="MR204" s="94"/>
      <c r="MS204" s="94"/>
      <c r="MT204" s="94"/>
      <c r="MU204" s="94"/>
      <c r="MV204" s="94"/>
      <c r="MW204" s="94"/>
      <c r="MX204" s="94"/>
      <c r="MY204" s="94"/>
      <c r="MZ204" s="94"/>
      <c r="NA204" s="94"/>
      <c r="NB204" s="94"/>
      <c r="NC204" s="94"/>
      <c r="ND204" s="94"/>
      <c r="NE204" s="94"/>
      <c r="NF204" s="94"/>
      <c r="NG204" s="94"/>
      <c r="NH204" s="94"/>
      <c r="NI204" s="94"/>
      <c r="NJ204" s="94"/>
      <c r="NK204" s="94"/>
      <c r="NL204" s="94"/>
      <c r="NM204" s="94"/>
      <c r="NN204" s="94"/>
      <c r="NO204" s="94"/>
      <c r="NP204" s="94"/>
      <c r="NQ204" s="94"/>
      <c r="NR204" s="94"/>
      <c r="NS204" s="94"/>
      <c r="NT204" s="94"/>
      <c r="NU204" s="94"/>
      <c r="NV204" s="94"/>
      <c r="NW204" s="94"/>
      <c r="NX204" s="94"/>
      <c r="NY204" s="94"/>
      <c r="NZ204" s="94"/>
      <c r="OA204" s="94"/>
      <c r="OB204" s="94"/>
      <c r="OC204" s="94"/>
      <c r="OD204" s="94"/>
      <c r="OE204" s="94"/>
      <c r="OF204" s="94"/>
      <c r="OG204" s="94"/>
      <c r="OH204" s="94"/>
      <c r="OI204" s="94"/>
      <c r="OJ204" s="94"/>
      <c r="OK204" s="94"/>
      <c r="OL204" s="94"/>
      <c r="OM204" s="94"/>
      <c r="ON204" s="94"/>
      <c r="OO204" s="94"/>
      <c r="OP204" s="94"/>
      <c r="OQ204" s="94"/>
      <c r="OR204" s="94"/>
      <c r="OS204" s="94"/>
      <c r="OT204" s="94"/>
      <c r="OU204" s="94"/>
      <c r="OV204" s="94"/>
      <c r="OW204" s="94"/>
      <c r="OX204" s="94"/>
      <c r="OY204" s="94"/>
      <c r="OZ204" s="94"/>
      <c r="PA204" s="94"/>
      <c r="PB204" s="94"/>
      <c r="PC204" s="94"/>
      <c r="PD204" s="94"/>
      <c r="PE204" s="94"/>
      <c r="PF204" s="94"/>
      <c r="PG204" s="94"/>
      <c r="PH204" s="94"/>
      <c r="PI204" s="94"/>
      <c r="PJ204" s="94"/>
      <c r="PK204" s="94"/>
      <c r="PL204" s="94"/>
      <c r="PM204" s="94"/>
      <c r="PN204" s="94"/>
      <c r="PO204" s="94"/>
      <c r="PP204" s="94"/>
      <c r="PQ204" s="94"/>
      <c r="PR204" s="94"/>
      <c r="PS204" s="94"/>
      <c r="PT204" s="94"/>
      <c r="PU204" s="94"/>
      <c r="PV204" s="94"/>
      <c r="PW204" s="94"/>
      <c r="PX204" s="94"/>
      <c r="PY204" s="94"/>
      <c r="PZ204" s="94"/>
      <c r="QA204" s="94"/>
      <c r="QB204" s="94"/>
      <c r="QC204" s="94"/>
      <c r="QD204" s="94"/>
      <c r="QE204" s="94"/>
      <c r="QF204" s="94"/>
      <c r="QG204" s="94"/>
      <c r="QH204" s="94"/>
      <c r="QI204" s="94"/>
      <c r="QJ204" s="94"/>
      <c r="QK204" s="94"/>
      <c r="QL204" s="94"/>
      <c r="QM204" s="94"/>
      <c r="QN204" s="94"/>
      <c r="QO204" s="94"/>
      <c r="QP204" s="94"/>
      <c r="QQ204" s="94"/>
      <c r="QR204" s="94"/>
      <c r="QS204" s="94"/>
      <c r="QT204" s="94"/>
      <c r="QU204" s="94"/>
      <c r="QV204" s="94"/>
      <c r="QW204" s="94"/>
      <c r="QX204" s="94"/>
      <c r="QY204" s="94"/>
      <c r="QZ204" s="94"/>
      <c r="RA204" s="94"/>
      <c r="RB204" s="94"/>
      <c r="RC204" s="94"/>
      <c r="RD204" s="94"/>
      <c r="RE204" s="94"/>
      <c r="RF204" s="94"/>
      <c r="RG204" s="94"/>
      <c r="RH204" s="94"/>
      <c r="RI204" s="94"/>
      <c r="RJ204" s="94"/>
      <c r="RK204" s="94"/>
      <c r="RL204" s="94"/>
      <c r="RM204" s="94"/>
      <c r="RN204" s="94"/>
      <c r="RO204" s="94"/>
      <c r="RP204" s="94"/>
      <c r="RQ204" s="94"/>
      <c r="RR204" s="94"/>
      <c r="RS204" s="94"/>
      <c r="RT204" s="94"/>
      <c r="RU204" s="94"/>
      <c r="RV204" s="94"/>
      <c r="RW204" s="94"/>
      <c r="RX204" s="94"/>
      <c r="RY204" s="94"/>
      <c r="RZ204" s="94"/>
      <c r="SA204" s="94"/>
      <c r="SB204" s="94"/>
      <c r="SC204" s="94"/>
      <c r="SD204" s="94"/>
      <c r="SE204" s="94"/>
      <c r="SF204" s="94"/>
      <c r="SG204" s="94"/>
      <c r="SH204" s="94"/>
      <c r="SI204" s="94"/>
      <c r="SJ204" s="94"/>
      <c r="SK204" s="94"/>
      <c r="SL204" s="94"/>
      <c r="SM204" s="94"/>
      <c r="SN204" s="94"/>
      <c r="SO204" s="94"/>
      <c r="SP204" s="94"/>
      <c r="SQ204" s="94"/>
      <c r="SR204" s="94"/>
      <c r="SS204" s="94"/>
      <c r="ST204" s="94"/>
      <c r="SU204" s="94"/>
      <c r="SV204" s="94"/>
      <c r="SW204" s="94"/>
      <c r="SX204" s="94"/>
      <c r="SY204" s="94"/>
      <c r="SZ204" s="94"/>
      <c r="TA204" s="94"/>
      <c r="TB204" s="94"/>
      <c r="TC204" s="94"/>
      <c r="TD204" s="94"/>
      <c r="TE204" s="94"/>
      <c r="TF204" s="94"/>
      <c r="TG204" s="94"/>
      <c r="TH204" s="94"/>
      <c r="TI204" s="94"/>
      <c r="TJ204" s="94"/>
      <c r="TK204" s="94"/>
      <c r="TL204" s="94"/>
      <c r="TM204" s="94"/>
      <c r="TN204" s="94"/>
      <c r="TO204" s="94"/>
      <c r="TP204" s="94"/>
      <c r="TQ204" s="94"/>
      <c r="TR204" s="94"/>
      <c r="TS204" s="94"/>
      <c r="TT204" s="94"/>
      <c r="TU204" s="94"/>
      <c r="TV204" s="94"/>
      <c r="TW204" s="94"/>
      <c r="TX204" s="94"/>
      <c r="TY204" s="94"/>
      <c r="TZ204" s="94"/>
      <c r="UA204" s="94"/>
      <c r="UB204" s="94"/>
      <c r="UC204" s="94"/>
      <c r="UD204" s="94"/>
      <c r="UE204" s="94"/>
      <c r="UF204" s="94"/>
      <c r="UG204" s="94"/>
      <c r="UH204" s="94"/>
      <c r="UI204" s="94"/>
      <c r="UJ204" s="94"/>
      <c r="UK204" s="94"/>
      <c r="UL204" s="94"/>
      <c r="UM204" s="94"/>
      <c r="UN204" s="94"/>
      <c r="UO204" s="94"/>
      <c r="UP204" s="94"/>
      <c r="UQ204" s="94"/>
      <c r="UR204" s="94"/>
      <c r="US204" s="94"/>
      <c r="UT204" s="94"/>
      <c r="UU204" s="94"/>
      <c r="UV204" s="94"/>
      <c r="UW204" s="94"/>
      <c r="UX204" s="94"/>
      <c r="UY204" s="94"/>
      <c r="UZ204" s="94"/>
      <c r="VA204" s="94"/>
      <c r="VB204" s="94"/>
      <c r="VC204" s="94"/>
      <c r="VD204" s="94"/>
      <c r="VE204" s="94"/>
      <c r="VF204" s="94"/>
      <c r="VG204" s="94"/>
      <c r="VH204" s="94"/>
      <c r="VI204" s="94"/>
      <c r="VJ204" s="94"/>
      <c r="VK204" s="94"/>
      <c r="VL204" s="94"/>
      <c r="VM204" s="94"/>
      <c r="VN204" s="94"/>
      <c r="VO204" s="94"/>
      <c r="VP204" s="94"/>
      <c r="VQ204" s="94"/>
      <c r="VR204" s="94"/>
      <c r="VS204" s="94"/>
      <c r="VT204" s="94"/>
      <c r="VU204" s="94"/>
      <c r="VV204" s="94"/>
      <c r="VW204" s="94"/>
      <c r="VX204" s="94"/>
      <c r="VY204" s="94"/>
      <c r="VZ204" s="94"/>
      <c r="WA204" s="94"/>
      <c r="WB204" s="94"/>
      <c r="WC204" s="94"/>
      <c r="WD204" s="94"/>
      <c r="WE204" s="94"/>
      <c r="WF204" s="94"/>
      <c r="WG204" s="94"/>
      <c r="WH204" s="94"/>
      <c r="WI204" s="94"/>
      <c r="WJ204" s="94"/>
      <c r="WK204" s="94"/>
      <c r="WL204" s="94"/>
      <c r="WM204" s="94"/>
      <c r="WN204" s="94"/>
      <c r="WO204" s="94"/>
      <c r="WP204" s="94"/>
      <c r="WQ204" s="94"/>
      <c r="WR204" s="94"/>
      <c r="WS204" s="94"/>
      <c r="WT204" s="94"/>
      <c r="WU204" s="94"/>
      <c r="WV204" s="94"/>
      <c r="WW204" s="94"/>
      <c r="WX204" s="94"/>
      <c r="WY204" s="94"/>
      <c r="WZ204" s="94"/>
      <c r="XA204" s="94"/>
      <c r="XB204" s="94"/>
      <c r="XC204" s="94"/>
      <c r="XD204" s="94"/>
      <c r="XE204" s="94"/>
      <c r="XF204" s="94"/>
      <c r="XG204" s="94"/>
      <c r="XH204" s="94"/>
      <c r="XI204" s="94"/>
      <c r="XJ204" s="94"/>
      <c r="XK204" s="94"/>
      <c r="XL204" s="94"/>
      <c r="XM204" s="94"/>
      <c r="XN204" s="94"/>
      <c r="XO204" s="94"/>
      <c r="XP204" s="94"/>
      <c r="XQ204" s="94"/>
      <c r="XR204" s="94"/>
      <c r="XS204" s="94"/>
      <c r="XT204" s="94"/>
      <c r="XU204" s="94"/>
      <c r="XV204" s="94"/>
      <c r="XW204" s="94"/>
      <c r="XX204" s="94"/>
      <c r="XY204" s="94"/>
      <c r="XZ204" s="94"/>
      <c r="YA204" s="94"/>
      <c r="YB204" s="94"/>
      <c r="YC204" s="94"/>
      <c r="YD204" s="94"/>
      <c r="YE204" s="94"/>
      <c r="YF204" s="94"/>
      <c r="YG204" s="94"/>
      <c r="YH204" s="94"/>
      <c r="YI204" s="94"/>
      <c r="YJ204" s="94"/>
      <c r="YK204" s="94"/>
      <c r="YL204" s="94"/>
      <c r="YM204" s="94"/>
      <c r="YN204" s="94"/>
      <c r="YO204" s="94"/>
      <c r="YP204" s="94"/>
      <c r="YQ204" s="94"/>
      <c r="YR204" s="94"/>
      <c r="YS204" s="94"/>
      <c r="YT204" s="94"/>
      <c r="YU204" s="94"/>
      <c r="YV204" s="94"/>
      <c r="YW204" s="94"/>
      <c r="YX204" s="94"/>
      <c r="YY204" s="94"/>
      <c r="YZ204" s="94"/>
      <c r="ZA204" s="94"/>
      <c r="ZB204" s="94"/>
      <c r="ZC204" s="94"/>
      <c r="ZD204" s="94"/>
    </row>
    <row r="210" spans="19:19" x14ac:dyDescent="0.2">
      <c r="S210" s="102"/>
    </row>
    <row r="491" spans="1:680" s="103" customFormat="1" x14ac:dyDescent="0.2">
      <c r="A491" s="27"/>
      <c r="B491" s="27"/>
      <c r="C491" s="4"/>
      <c r="D491" s="7"/>
      <c r="E491" s="4"/>
      <c r="F491" s="6"/>
      <c r="G491" s="6"/>
      <c r="H491" s="6"/>
      <c r="I491" s="6"/>
      <c r="J491" s="6"/>
      <c r="K491" s="101"/>
      <c r="L491" s="101"/>
      <c r="M491" s="101"/>
      <c r="N491" s="101"/>
      <c r="O491" s="7"/>
      <c r="P491" s="101"/>
      <c r="Q491" s="101"/>
      <c r="R491" s="101"/>
      <c r="S491" s="101"/>
      <c r="T491" s="7"/>
      <c r="U491" s="101"/>
      <c r="V491" s="101"/>
      <c r="W491" s="101"/>
      <c r="X491" s="101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  <c r="JV491" s="7"/>
      <c r="JW491" s="7"/>
      <c r="JX491" s="7"/>
      <c r="JY491" s="7"/>
      <c r="JZ491" s="7"/>
      <c r="KA491" s="7"/>
      <c r="KB491" s="7"/>
      <c r="KC491" s="7"/>
      <c r="KD491" s="7"/>
      <c r="KE491" s="7"/>
      <c r="KF491" s="7"/>
      <c r="KG491" s="7"/>
      <c r="KH491" s="7"/>
      <c r="KI491" s="7"/>
      <c r="KJ491" s="7"/>
      <c r="KK491" s="7"/>
      <c r="KL491" s="7"/>
      <c r="KM491" s="7"/>
      <c r="KN491" s="7"/>
      <c r="KO491" s="7"/>
      <c r="KP491" s="7"/>
      <c r="KQ491" s="7"/>
      <c r="KR491" s="7"/>
      <c r="KS491" s="7"/>
      <c r="KT491" s="7"/>
      <c r="KU491" s="7"/>
      <c r="KV491" s="7"/>
      <c r="KW491" s="7"/>
      <c r="KX491" s="7"/>
      <c r="KY491" s="7"/>
      <c r="KZ491" s="7"/>
      <c r="LA491" s="7"/>
      <c r="LB491" s="7"/>
      <c r="LC491" s="7"/>
      <c r="LD491" s="7"/>
      <c r="LE491" s="7"/>
      <c r="LF491" s="7"/>
      <c r="LG491" s="7"/>
      <c r="LH491" s="7"/>
      <c r="LI491" s="7"/>
      <c r="LJ491" s="7"/>
      <c r="LK491" s="7"/>
      <c r="LL491" s="7"/>
      <c r="LM491" s="7"/>
      <c r="LN491" s="7"/>
      <c r="LO491" s="7"/>
      <c r="LP491" s="7"/>
      <c r="LQ491" s="7"/>
      <c r="LR491" s="7"/>
      <c r="LS491" s="7"/>
      <c r="LT491" s="7"/>
      <c r="LU491" s="7"/>
      <c r="LV491" s="7"/>
      <c r="LW491" s="7"/>
      <c r="LX491" s="7"/>
      <c r="LY491" s="7"/>
      <c r="LZ491" s="7"/>
      <c r="MA491" s="7"/>
      <c r="MB491" s="7"/>
      <c r="MC491" s="7"/>
      <c r="MD491" s="7"/>
      <c r="ME491" s="7"/>
      <c r="MF491" s="7"/>
      <c r="MG491" s="7"/>
      <c r="MH491" s="7"/>
      <c r="MI491" s="7"/>
      <c r="MJ491" s="7"/>
      <c r="MK491" s="7"/>
      <c r="ML491" s="7"/>
      <c r="MM491" s="7"/>
      <c r="MN491" s="7"/>
      <c r="MO491" s="7"/>
      <c r="MP491" s="7"/>
      <c r="MQ491" s="7"/>
      <c r="MR491" s="7"/>
      <c r="MS491" s="7"/>
      <c r="MT491" s="7"/>
      <c r="MU491" s="7"/>
      <c r="MV491" s="7"/>
      <c r="MW491" s="7"/>
      <c r="MX491" s="7"/>
      <c r="MY491" s="7"/>
      <c r="MZ491" s="7"/>
      <c r="NA491" s="7"/>
      <c r="NB491" s="7"/>
      <c r="NC491" s="7"/>
      <c r="ND491" s="7"/>
      <c r="NE491" s="7"/>
      <c r="NF491" s="7"/>
      <c r="NG491" s="7"/>
      <c r="NH491" s="7"/>
      <c r="NI491" s="7"/>
      <c r="NJ491" s="7"/>
      <c r="NK491" s="7"/>
      <c r="NL491" s="7"/>
      <c r="NM491" s="7"/>
      <c r="NN491" s="7"/>
      <c r="NO491" s="7"/>
      <c r="NP491" s="7"/>
      <c r="NQ491" s="7"/>
      <c r="NR491" s="7"/>
      <c r="NS491" s="7"/>
      <c r="NT491" s="7"/>
      <c r="NU491" s="7"/>
      <c r="NV491" s="7"/>
      <c r="NW491" s="7"/>
      <c r="NX491" s="7"/>
      <c r="NY491" s="7"/>
      <c r="NZ491" s="7"/>
      <c r="OA491" s="7"/>
      <c r="OB491" s="7"/>
      <c r="OC491" s="7"/>
      <c r="OD491" s="7"/>
      <c r="OE491" s="7"/>
      <c r="OF491" s="7"/>
      <c r="OG491" s="7"/>
      <c r="OH491" s="7"/>
      <c r="OI491" s="7"/>
      <c r="OJ491" s="7"/>
      <c r="OK491" s="7"/>
      <c r="OL491" s="7"/>
      <c r="OM491" s="7"/>
      <c r="ON491" s="7"/>
      <c r="OO491" s="7"/>
      <c r="OP491" s="7"/>
      <c r="OQ491" s="7"/>
      <c r="OR491" s="7"/>
      <c r="OS491" s="7"/>
      <c r="OT491" s="7"/>
      <c r="OU491" s="7"/>
      <c r="OV491" s="7"/>
      <c r="OW491" s="7"/>
      <c r="OX491" s="7"/>
      <c r="OY491" s="7"/>
      <c r="OZ491" s="7"/>
      <c r="PA491" s="7"/>
      <c r="PB491" s="7"/>
      <c r="PC491" s="7"/>
      <c r="PD491" s="7"/>
      <c r="PE491" s="7"/>
      <c r="PF491" s="7"/>
      <c r="PG491" s="7"/>
      <c r="PH491" s="7"/>
      <c r="PI491" s="7"/>
      <c r="PJ491" s="7"/>
      <c r="PK491" s="7"/>
      <c r="PL491" s="7"/>
      <c r="PM491" s="7"/>
      <c r="PN491" s="7"/>
      <c r="PO491" s="7"/>
      <c r="PP491" s="7"/>
      <c r="PQ491" s="7"/>
      <c r="PR491" s="7"/>
      <c r="PS491" s="7"/>
      <c r="PT491" s="7"/>
      <c r="PU491" s="7"/>
      <c r="PV491" s="7"/>
      <c r="PW491" s="7"/>
      <c r="PX491" s="7"/>
      <c r="PY491" s="7"/>
      <c r="PZ491" s="7"/>
      <c r="QA491" s="7"/>
      <c r="QB491" s="7"/>
      <c r="QC491" s="7"/>
      <c r="QD491" s="7"/>
      <c r="QE491" s="7"/>
      <c r="QF491" s="7"/>
      <c r="QG491" s="7"/>
      <c r="QH491" s="7"/>
      <c r="QI491" s="7"/>
      <c r="QJ491" s="7"/>
      <c r="QK491" s="7"/>
      <c r="QL491" s="7"/>
      <c r="QM491" s="7"/>
      <c r="QN491" s="7"/>
      <c r="QO491" s="7"/>
      <c r="QP491" s="7"/>
      <c r="QQ491" s="7"/>
      <c r="QR491" s="7"/>
      <c r="QS491" s="7"/>
      <c r="QT491" s="7"/>
      <c r="QU491" s="7"/>
      <c r="QV491" s="7"/>
      <c r="QW491" s="7"/>
      <c r="QX491" s="7"/>
      <c r="QY491" s="7"/>
      <c r="QZ491" s="7"/>
      <c r="RA491" s="7"/>
      <c r="RB491" s="7"/>
      <c r="RC491" s="7"/>
      <c r="RD491" s="7"/>
      <c r="RE491" s="7"/>
      <c r="RF491" s="7"/>
      <c r="RG491" s="7"/>
      <c r="RH491" s="7"/>
      <c r="RI491" s="7"/>
      <c r="RJ491" s="7"/>
      <c r="RK491" s="7"/>
      <c r="RL491" s="7"/>
      <c r="RM491" s="7"/>
      <c r="RN491" s="7"/>
      <c r="RO491" s="7"/>
      <c r="RP491" s="7"/>
      <c r="RQ491" s="7"/>
      <c r="RR491" s="7"/>
      <c r="RS491" s="7"/>
      <c r="RT491" s="7"/>
      <c r="RU491" s="7"/>
      <c r="RV491" s="7"/>
      <c r="RW491" s="7"/>
      <c r="RX491" s="7"/>
      <c r="RY491" s="7"/>
      <c r="RZ491" s="7"/>
      <c r="SA491" s="7"/>
      <c r="SB491" s="7"/>
      <c r="SC491" s="7"/>
      <c r="SD491" s="7"/>
      <c r="SE491" s="7"/>
      <c r="SF491" s="7"/>
      <c r="SG491" s="7"/>
      <c r="SH491" s="7"/>
      <c r="SI491" s="7"/>
      <c r="SJ491" s="7"/>
      <c r="SK491" s="7"/>
      <c r="SL491" s="7"/>
      <c r="SM491" s="7"/>
      <c r="SN491" s="7"/>
      <c r="SO491" s="7"/>
      <c r="SP491" s="7"/>
      <c r="SQ491" s="7"/>
      <c r="SR491" s="7"/>
      <c r="SS491" s="7"/>
      <c r="ST491" s="7"/>
      <c r="SU491" s="7"/>
      <c r="SV491" s="7"/>
      <c r="SW491" s="7"/>
      <c r="SX491" s="7"/>
      <c r="SY491" s="7"/>
      <c r="SZ491" s="7"/>
      <c r="TA491" s="7"/>
      <c r="TB491" s="7"/>
      <c r="TC491" s="7"/>
      <c r="TD491" s="7"/>
      <c r="TE491" s="7"/>
      <c r="TF491" s="7"/>
      <c r="TG491" s="7"/>
      <c r="TH491" s="7"/>
      <c r="TI491" s="7"/>
      <c r="TJ491" s="7"/>
      <c r="TK491" s="7"/>
      <c r="TL491" s="7"/>
      <c r="TM491" s="7"/>
      <c r="TN491" s="7"/>
      <c r="TO491" s="7"/>
      <c r="TP491" s="7"/>
      <c r="TQ491" s="7"/>
      <c r="TR491" s="7"/>
      <c r="TS491" s="7"/>
      <c r="TT491" s="7"/>
      <c r="TU491" s="7"/>
      <c r="TV491" s="7"/>
      <c r="TW491" s="7"/>
      <c r="TX491" s="7"/>
      <c r="TY491" s="7"/>
      <c r="TZ491" s="7"/>
      <c r="UA491" s="7"/>
      <c r="UB491" s="7"/>
      <c r="UC491" s="7"/>
      <c r="UD491" s="7"/>
      <c r="UE491" s="7"/>
      <c r="UF491" s="7"/>
      <c r="UG491" s="7"/>
      <c r="UH491" s="7"/>
      <c r="UI491" s="7"/>
      <c r="UJ491" s="7"/>
      <c r="UK491" s="7"/>
      <c r="UL491" s="7"/>
      <c r="UM491" s="7"/>
      <c r="UN491" s="7"/>
      <c r="UO491" s="7"/>
      <c r="UP491" s="7"/>
      <c r="UQ491" s="7"/>
      <c r="UR491" s="7"/>
      <c r="US491" s="7"/>
      <c r="UT491" s="7"/>
      <c r="UU491" s="7"/>
      <c r="UV491" s="7"/>
      <c r="UW491" s="7"/>
      <c r="UX491" s="7"/>
      <c r="UY491" s="7"/>
      <c r="UZ491" s="7"/>
      <c r="VA491" s="7"/>
      <c r="VB491" s="7"/>
      <c r="VC491" s="7"/>
      <c r="VD491" s="7"/>
      <c r="VE491" s="7"/>
      <c r="VF491" s="7"/>
      <c r="VG491" s="7"/>
      <c r="VH491" s="7"/>
      <c r="VI491" s="7"/>
      <c r="VJ491" s="7"/>
      <c r="VK491" s="7"/>
      <c r="VL491" s="7"/>
      <c r="VM491" s="7"/>
      <c r="VN491" s="7"/>
      <c r="VO491" s="7"/>
      <c r="VP491" s="7"/>
      <c r="VQ491" s="7"/>
      <c r="VR491" s="7"/>
      <c r="VS491" s="7"/>
      <c r="VT491" s="7"/>
      <c r="VU491" s="7"/>
      <c r="VV491" s="7"/>
      <c r="VW491" s="7"/>
      <c r="VX491" s="7"/>
      <c r="VY491" s="7"/>
      <c r="VZ491" s="7"/>
      <c r="WA491" s="7"/>
      <c r="WB491" s="7"/>
      <c r="WC491" s="7"/>
      <c r="WD491" s="7"/>
      <c r="WE491" s="7"/>
      <c r="WF491" s="7"/>
      <c r="WG491" s="7"/>
      <c r="WH491" s="7"/>
      <c r="WI491" s="7"/>
      <c r="WJ491" s="7"/>
      <c r="WK491" s="7"/>
      <c r="WL491" s="7"/>
      <c r="WM491" s="7"/>
      <c r="WN491" s="7"/>
      <c r="WO491" s="7"/>
      <c r="WP491" s="7"/>
      <c r="WQ491" s="7"/>
      <c r="WR491" s="7"/>
      <c r="WS491" s="7"/>
      <c r="WT491" s="7"/>
      <c r="WU491" s="7"/>
      <c r="WV491" s="7"/>
      <c r="WW491" s="7"/>
      <c r="WX491" s="7"/>
      <c r="WY491" s="7"/>
      <c r="WZ491" s="7"/>
      <c r="XA491" s="7"/>
      <c r="XB491" s="7"/>
      <c r="XC491" s="7"/>
      <c r="XD491" s="7"/>
      <c r="XE491" s="7"/>
      <c r="XF491" s="7"/>
      <c r="XG491" s="7"/>
      <c r="XH491" s="7"/>
      <c r="XI491" s="7"/>
      <c r="XJ491" s="7"/>
      <c r="XK491" s="7"/>
      <c r="XL491" s="7"/>
      <c r="XM491" s="7"/>
      <c r="XN491" s="7"/>
      <c r="XO491" s="7"/>
      <c r="XP491" s="7"/>
      <c r="XQ491" s="7"/>
      <c r="XR491" s="7"/>
      <c r="XS491" s="7"/>
      <c r="XT491" s="7"/>
      <c r="XU491" s="7"/>
      <c r="XV491" s="7"/>
      <c r="XW491" s="7"/>
      <c r="XX491" s="7"/>
      <c r="XY491" s="7"/>
      <c r="XZ491" s="7"/>
      <c r="YA491" s="7"/>
      <c r="YB491" s="7"/>
      <c r="YC491" s="7"/>
      <c r="YD491" s="7"/>
      <c r="YE491" s="7"/>
      <c r="YF491" s="7"/>
      <c r="YG491" s="7"/>
      <c r="YH491" s="7"/>
      <c r="YI491" s="7"/>
      <c r="YJ491" s="7"/>
      <c r="YK491" s="7"/>
      <c r="YL491" s="7"/>
      <c r="YM491" s="7"/>
      <c r="YN491" s="7"/>
      <c r="YO491" s="7"/>
      <c r="YP491" s="7"/>
      <c r="YQ491" s="7"/>
      <c r="YR491" s="7"/>
      <c r="YS491" s="7"/>
      <c r="YT491" s="7"/>
      <c r="YU491" s="7"/>
      <c r="YV491" s="7"/>
      <c r="YW491" s="7"/>
      <c r="YX491" s="7"/>
      <c r="YY491" s="7"/>
      <c r="YZ491" s="7"/>
      <c r="ZA491" s="7"/>
      <c r="ZB491" s="7"/>
      <c r="ZC491" s="7"/>
      <c r="ZD491" s="7"/>
    </row>
    <row r="492" spans="1:680" s="103" customFormat="1" x14ac:dyDescent="0.2">
      <c r="A492" s="27"/>
      <c r="B492" s="27"/>
      <c r="C492" s="4"/>
      <c r="D492" s="7"/>
      <c r="E492" s="4"/>
      <c r="F492" s="6"/>
      <c r="G492" s="6"/>
      <c r="H492" s="6"/>
      <c r="I492" s="6"/>
      <c r="J492" s="6"/>
      <c r="K492" s="101"/>
      <c r="L492" s="101"/>
      <c r="M492" s="101"/>
      <c r="N492" s="101"/>
      <c r="O492" s="7"/>
      <c r="P492" s="101"/>
      <c r="Q492" s="101"/>
      <c r="R492" s="101"/>
      <c r="S492" s="101"/>
      <c r="T492" s="7"/>
      <c r="U492" s="101"/>
      <c r="V492" s="101"/>
      <c r="W492" s="101"/>
      <c r="X492" s="101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  <c r="JV492" s="7"/>
      <c r="JW492" s="7"/>
      <c r="JX492" s="7"/>
      <c r="JY492" s="7"/>
      <c r="JZ492" s="7"/>
      <c r="KA492" s="7"/>
      <c r="KB492" s="7"/>
      <c r="KC492" s="7"/>
      <c r="KD492" s="7"/>
      <c r="KE492" s="7"/>
      <c r="KF492" s="7"/>
      <c r="KG492" s="7"/>
      <c r="KH492" s="7"/>
      <c r="KI492" s="7"/>
      <c r="KJ492" s="7"/>
      <c r="KK492" s="7"/>
      <c r="KL492" s="7"/>
      <c r="KM492" s="7"/>
      <c r="KN492" s="7"/>
      <c r="KO492" s="7"/>
      <c r="KP492" s="7"/>
      <c r="KQ492" s="7"/>
      <c r="KR492" s="7"/>
      <c r="KS492" s="7"/>
      <c r="KT492" s="7"/>
      <c r="KU492" s="7"/>
      <c r="KV492" s="7"/>
      <c r="KW492" s="7"/>
      <c r="KX492" s="7"/>
      <c r="KY492" s="7"/>
      <c r="KZ492" s="7"/>
      <c r="LA492" s="7"/>
      <c r="LB492" s="7"/>
      <c r="LC492" s="7"/>
      <c r="LD492" s="7"/>
      <c r="LE492" s="7"/>
      <c r="LF492" s="7"/>
      <c r="LG492" s="7"/>
      <c r="LH492" s="7"/>
      <c r="LI492" s="7"/>
      <c r="LJ492" s="7"/>
      <c r="LK492" s="7"/>
      <c r="LL492" s="7"/>
      <c r="LM492" s="7"/>
      <c r="LN492" s="7"/>
      <c r="LO492" s="7"/>
      <c r="LP492" s="7"/>
      <c r="LQ492" s="7"/>
      <c r="LR492" s="7"/>
      <c r="LS492" s="7"/>
      <c r="LT492" s="7"/>
      <c r="LU492" s="7"/>
      <c r="LV492" s="7"/>
      <c r="LW492" s="7"/>
      <c r="LX492" s="7"/>
      <c r="LY492" s="7"/>
      <c r="LZ492" s="7"/>
      <c r="MA492" s="7"/>
      <c r="MB492" s="7"/>
      <c r="MC492" s="7"/>
      <c r="MD492" s="7"/>
      <c r="ME492" s="7"/>
      <c r="MF492" s="7"/>
      <c r="MG492" s="7"/>
      <c r="MH492" s="7"/>
      <c r="MI492" s="7"/>
      <c r="MJ492" s="7"/>
      <c r="MK492" s="7"/>
      <c r="ML492" s="7"/>
      <c r="MM492" s="7"/>
      <c r="MN492" s="7"/>
      <c r="MO492" s="7"/>
      <c r="MP492" s="7"/>
      <c r="MQ492" s="7"/>
      <c r="MR492" s="7"/>
      <c r="MS492" s="7"/>
      <c r="MT492" s="7"/>
      <c r="MU492" s="7"/>
      <c r="MV492" s="7"/>
      <c r="MW492" s="7"/>
      <c r="MX492" s="7"/>
      <c r="MY492" s="7"/>
      <c r="MZ492" s="7"/>
      <c r="NA492" s="7"/>
      <c r="NB492" s="7"/>
      <c r="NC492" s="7"/>
      <c r="ND492" s="7"/>
      <c r="NE492" s="7"/>
      <c r="NF492" s="7"/>
      <c r="NG492" s="7"/>
      <c r="NH492" s="7"/>
      <c r="NI492" s="7"/>
      <c r="NJ492" s="7"/>
      <c r="NK492" s="7"/>
      <c r="NL492" s="7"/>
      <c r="NM492" s="7"/>
      <c r="NN492" s="7"/>
      <c r="NO492" s="7"/>
      <c r="NP492" s="7"/>
      <c r="NQ492" s="7"/>
      <c r="NR492" s="7"/>
      <c r="NS492" s="7"/>
      <c r="NT492" s="7"/>
      <c r="NU492" s="7"/>
      <c r="NV492" s="7"/>
      <c r="NW492" s="7"/>
      <c r="NX492" s="7"/>
      <c r="NY492" s="7"/>
      <c r="NZ492" s="7"/>
      <c r="OA492" s="7"/>
      <c r="OB492" s="7"/>
      <c r="OC492" s="7"/>
      <c r="OD492" s="7"/>
      <c r="OE492" s="7"/>
      <c r="OF492" s="7"/>
      <c r="OG492" s="7"/>
      <c r="OH492" s="7"/>
      <c r="OI492" s="7"/>
      <c r="OJ492" s="7"/>
      <c r="OK492" s="7"/>
      <c r="OL492" s="7"/>
      <c r="OM492" s="7"/>
      <c r="ON492" s="7"/>
      <c r="OO492" s="7"/>
      <c r="OP492" s="7"/>
      <c r="OQ492" s="7"/>
      <c r="OR492" s="7"/>
      <c r="OS492" s="7"/>
      <c r="OT492" s="7"/>
      <c r="OU492" s="7"/>
      <c r="OV492" s="7"/>
      <c r="OW492" s="7"/>
      <c r="OX492" s="7"/>
      <c r="OY492" s="7"/>
      <c r="OZ492" s="7"/>
      <c r="PA492" s="7"/>
      <c r="PB492" s="7"/>
      <c r="PC492" s="7"/>
      <c r="PD492" s="7"/>
      <c r="PE492" s="7"/>
      <c r="PF492" s="7"/>
      <c r="PG492" s="7"/>
      <c r="PH492" s="7"/>
      <c r="PI492" s="7"/>
      <c r="PJ492" s="7"/>
      <c r="PK492" s="7"/>
      <c r="PL492" s="7"/>
      <c r="PM492" s="7"/>
      <c r="PN492" s="7"/>
      <c r="PO492" s="7"/>
      <c r="PP492" s="7"/>
      <c r="PQ492" s="7"/>
      <c r="PR492" s="7"/>
      <c r="PS492" s="7"/>
      <c r="PT492" s="7"/>
      <c r="PU492" s="7"/>
      <c r="PV492" s="7"/>
      <c r="PW492" s="7"/>
      <c r="PX492" s="7"/>
      <c r="PY492" s="7"/>
      <c r="PZ492" s="7"/>
      <c r="QA492" s="7"/>
      <c r="QB492" s="7"/>
      <c r="QC492" s="7"/>
      <c r="QD492" s="7"/>
      <c r="QE492" s="7"/>
      <c r="QF492" s="7"/>
      <c r="QG492" s="7"/>
      <c r="QH492" s="7"/>
      <c r="QI492" s="7"/>
      <c r="QJ492" s="7"/>
      <c r="QK492" s="7"/>
      <c r="QL492" s="7"/>
      <c r="QM492" s="7"/>
      <c r="QN492" s="7"/>
      <c r="QO492" s="7"/>
      <c r="QP492" s="7"/>
      <c r="QQ492" s="7"/>
      <c r="QR492" s="7"/>
      <c r="QS492" s="7"/>
      <c r="QT492" s="7"/>
      <c r="QU492" s="7"/>
      <c r="QV492" s="7"/>
      <c r="QW492" s="7"/>
      <c r="QX492" s="7"/>
      <c r="QY492" s="7"/>
      <c r="QZ492" s="7"/>
      <c r="RA492" s="7"/>
      <c r="RB492" s="7"/>
      <c r="RC492" s="7"/>
      <c r="RD492" s="7"/>
      <c r="RE492" s="7"/>
      <c r="RF492" s="7"/>
      <c r="RG492" s="7"/>
      <c r="RH492" s="7"/>
      <c r="RI492" s="7"/>
      <c r="RJ492" s="7"/>
      <c r="RK492" s="7"/>
      <c r="RL492" s="7"/>
      <c r="RM492" s="7"/>
      <c r="RN492" s="7"/>
      <c r="RO492" s="7"/>
      <c r="RP492" s="7"/>
      <c r="RQ492" s="7"/>
      <c r="RR492" s="7"/>
      <c r="RS492" s="7"/>
      <c r="RT492" s="7"/>
      <c r="RU492" s="7"/>
      <c r="RV492" s="7"/>
      <c r="RW492" s="7"/>
      <c r="RX492" s="7"/>
      <c r="RY492" s="7"/>
      <c r="RZ492" s="7"/>
      <c r="SA492" s="7"/>
      <c r="SB492" s="7"/>
      <c r="SC492" s="7"/>
      <c r="SD492" s="7"/>
      <c r="SE492" s="7"/>
      <c r="SF492" s="7"/>
      <c r="SG492" s="7"/>
      <c r="SH492" s="7"/>
      <c r="SI492" s="7"/>
      <c r="SJ492" s="7"/>
      <c r="SK492" s="7"/>
      <c r="SL492" s="7"/>
      <c r="SM492" s="7"/>
      <c r="SN492" s="7"/>
      <c r="SO492" s="7"/>
      <c r="SP492" s="7"/>
      <c r="SQ492" s="7"/>
      <c r="SR492" s="7"/>
      <c r="SS492" s="7"/>
      <c r="ST492" s="7"/>
      <c r="SU492" s="7"/>
      <c r="SV492" s="7"/>
      <c r="SW492" s="7"/>
      <c r="SX492" s="7"/>
      <c r="SY492" s="7"/>
      <c r="SZ492" s="7"/>
      <c r="TA492" s="7"/>
      <c r="TB492" s="7"/>
      <c r="TC492" s="7"/>
      <c r="TD492" s="7"/>
      <c r="TE492" s="7"/>
      <c r="TF492" s="7"/>
      <c r="TG492" s="7"/>
      <c r="TH492" s="7"/>
      <c r="TI492" s="7"/>
      <c r="TJ492" s="7"/>
      <c r="TK492" s="7"/>
      <c r="TL492" s="7"/>
      <c r="TM492" s="7"/>
      <c r="TN492" s="7"/>
      <c r="TO492" s="7"/>
      <c r="TP492" s="7"/>
      <c r="TQ492" s="7"/>
      <c r="TR492" s="7"/>
      <c r="TS492" s="7"/>
      <c r="TT492" s="7"/>
      <c r="TU492" s="7"/>
      <c r="TV492" s="7"/>
      <c r="TW492" s="7"/>
      <c r="TX492" s="7"/>
      <c r="TY492" s="7"/>
      <c r="TZ492" s="7"/>
      <c r="UA492" s="7"/>
      <c r="UB492" s="7"/>
      <c r="UC492" s="7"/>
      <c r="UD492" s="7"/>
      <c r="UE492" s="7"/>
      <c r="UF492" s="7"/>
      <c r="UG492" s="7"/>
      <c r="UH492" s="7"/>
      <c r="UI492" s="7"/>
      <c r="UJ492" s="7"/>
      <c r="UK492" s="7"/>
      <c r="UL492" s="7"/>
      <c r="UM492" s="7"/>
      <c r="UN492" s="7"/>
      <c r="UO492" s="7"/>
      <c r="UP492" s="7"/>
      <c r="UQ492" s="7"/>
      <c r="UR492" s="7"/>
      <c r="US492" s="7"/>
      <c r="UT492" s="7"/>
      <c r="UU492" s="7"/>
      <c r="UV492" s="7"/>
      <c r="UW492" s="7"/>
      <c r="UX492" s="7"/>
      <c r="UY492" s="7"/>
      <c r="UZ492" s="7"/>
      <c r="VA492" s="7"/>
      <c r="VB492" s="7"/>
      <c r="VC492" s="7"/>
      <c r="VD492" s="7"/>
      <c r="VE492" s="7"/>
      <c r="VF492" s="7"/>
      <c r="VG492" s="7"/>
      <c r="VH492" s="7"/>
      <c r="VI492" s="7"/>
      <c r="VJ492" s="7"/>
      <c r="VK492" s="7"/>
      <c r="VL492" s="7"/>
      <c r="VM492" s="7"/>
      <c r="VN492" s="7"/>
      <c r="VO492" s="7"/>
      <c r="VP492" s="7"/>
      <c r="VQ492" s="7"/>
      <c r="VR492" s="7"/>
      <c r="VS492" s="7"/>
      <c r="VT492" s="7"/>
      <c r="VU492" s="7"/>
      <c r="VV492" s="7"/>
      <c r="VW492" s="7"/>
      <c r="VX492" s="7"/>
      <c r="VY492" s="7"/>
      <c r="VZ492" s="7"/>
      <c r="WA492" s="7"/>
      <c r="WB492" s="7"/>
      <c r="WC492" s="7"/>
      <c r="WD492" s="7"/>
      <c r="WE492" s="7"/>
      <c r="WF492" s="7"/>
      <c r="WG492" s="7"/>
      <c r="WH492" s="7"/>
      <c r="WI492" s="7"/>
      <c r="WJ492" s="7"/>
      <c r="WK492" s="7"/>
      <c r="WL492" s="7"/>
      <c r="WM492" s="7"/>
      <c r="WN492" s="7"/>
      <c r="WO492" s="7"/>
      <c r="WP492" s="7"/>
      <c r="WQ492" s="7"/>
      <c r="WR492" s="7"/>
      <c r="WS492" s="7"/>
      <c r="WT492" s="7"/>
      <c r="WU492" s="7"/>
      <c r="WV492" s="7"/>
      <c r="WW492" s="7"/>
      <c r="WX492" s="7"/>
      <c r="WY492" s="7"/>
      <c r="WZ492" s="7"/>
      <c r="XA492" s="7"/>
      <c r="XB492" s="7"/>
      <c r="XC492" s="7"/>
      <c r="XD492" s="7"/>
      <c r="XE492" s="7"/>
      <c r="XF492" s="7"/>
      <c r="XG492" s="7"/>
      <c r="XH492" s="7"/>
      <c r="XI492" s="7"/>
      <c r="XJ492" s="7"/>
      <c r="XK492" s="7"/>
      <c r="XL492" s="7"/>
      <c r="XM492" s="7"/>
      <c r="XN492" s="7"/>
      <c r="XO492" s="7"/>
      <c r="XP492" s="7"/>
      <c r="XQ492" s="7"/>
      <c r="XR492" s="7"/>
      <c r="XS492" s="7"/>
      <c r="XT492" s="7"/>
      <c r="XU492" s="7"/>
      <c r="XV492" s="7"/>
      <c r="XW492" s="7"/>
      <c r="XX492" s="7"/>
      <c r="XY492" s="7"/>
      <c r="XZ492" s="7"/>
      <c r="YA492" s="7"/>
      <c r="YB492" s="7"/>
      <c r="YC492" s="7"/>
      <c r="YD492" s="7"/>
      <c r="YE492" s="7"/>
      <c r="YF492" s="7"/>
      <c r="YG492" s="7"/>
      <c r="YH492" s="7"/>
      <c r="YI492" s="7"/>
      <c r="YJ492" s="7"/>
      <c r="YK492" s="7"/>
      <c r="YL492" s="7"/>
      <c r="YM492" s="7"/>
      <c r="YN492" s="7"/>
      <c r="YO492" s="7"/>
      <c r="YP492" s="7"/>
      <c r="YQ492" s="7"/>
      <c r="YR492" s="7"/>
      <c r="YS492" s="7"/>
      <c r="YT492" s="7"/>
      <c r="YU492" s="7"/>
      <c r="YV492" s="7"/>
      <c r="YW492" s="7"/>
      <c r="YX492" s="7"/>
      <c r="YY492" s="7"/>
      <c r="YZ492" s="7"/>
      <c r="ZA492" s="7"/>
      <c r="ZB492" s="7"/>
      <c r="ZC492" s="7"/>
      <c r="ZD492" s="7"/>
    </row>
    <row r="493" spans="1:680" s="103" customFormat="1" x14ac:dyDescent="0.2">
      <c r="A493" s="27"/>
      <c r="B493" s="27"/>
      <c r="C493" s="4"/>
      <c r="D493" s="7"/>
      <c r="E493" s="4"/>
      <c r="F493" s="6"/>
      <c r="G493" s="6"/>
      <c r="H493" s="6"/>
      <c r="I493" s="6"/>
      <c r="J493" s="6"/>
      <c r="K493" s="101"/>
      <c r="L493" s="101"/>
      <c r="M493" s="101"/>
      <c r="N493" s="101"/>
      <c r="O493" s="7"/>
      <c r="P493" s="101"/>
      <c r="Q493" s="101"/>
      <c r="R493" s="101"/>
      <c r="S493" s="101"/>
      <c r="T493" s="7"/>
      <c r="U493" s="101"/>
      <c r="V493" s="101"/>
      <c r="W493" s="101"/>
      <c r="X493" s="101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  <c r="JV493" s="7"/>
      <c r="JW493" s="7"/>
      <c r="JX493" s="7"/>
      <c r="JY493" s="7"/>
      <c r="JZ493" s="7"/>
      <c r="KA493" s="7"/>
      <c r="KB493" s="7"/>
      <c r="KC493" s="7"/>
      <c r="KD493" s="7"/>
      <c r="KE493" s="7"/>
      <c r="KF493" s="7"/>
      <c r="KG493" s="7"/>
      <c r="KH493" s="7"/>
      <c r="KI493" s="7"/>
      <c r="KJ493" s="7"/>
      <c r="KK493" s="7"/>
      <c r="KL493" s="7"/>
      <c r="KM493" s="7"/>
      <c r="KN493" s="7"/>
      <c r="KO493" s="7"/>
      <c r="KP493" s="7"/>
      <c r="KQ493" s="7"/>
      <c r="KR493" s="7"/>
      <c r="KS493" s="7"/>
      <c r="KT493" s="7"/>
      <c r="KU493" s="7"/>
      <c r="KV493" s="7"/>
      <c r="KW493" s="7"/>
      <c r="KX493" s="7"/>
      <c r="KY493" s="7"/>
      <c r="KZ493" s="7"/>
      <c r="LA493" s="7"/>
      <c r="LB493" s="7"/>
      <c r="LC493" s="7"/>
      <c r="LD493" s="7"/>
      <c r="LE493" s="7"/>
      <c r="LF493" s="7"/>
      <c r="LG493" s="7"/>
      <c r="LH493" s="7"/>
      <c r="LI493" s="7"/>
      <c r="LJ493" s="7"/>
      <c r="LK493" s="7"/>
      <c r="LL493" s="7"/>
      <c r="LM493" s="7"/>
      <c r="LN493" s="7"/>
      <c r="LO493" s="7"/>
      <c r="LP493" s="7"/>
      <c r="LQ493" s="7"/>
      <c r="LR493" s="7"/>
      <c r="LS493" s="7"/>
      <c r="LT493" s="7"/>
      <c r="LU493" s="7"/>
      <c r="LV493" s="7"/>
      <c r="LW493" s="7"/>
      <c r="LX493" s="7"/>
      <c r="LY493" s="7"/>
      <c r="LZ493" s="7"/>
      <c r="MA493" s="7"/>
      <c r="MB493" s="7"/>
      <c r="MC493" s="7"/>
      <c r="MD493" s="7"/>
      <c r="ME493" s="7"/>
      <c r="MF493" s="7"/>
      <c r="MG493" s="7"/>
      <c r="MH493" s="7"/>
      <c r="MI493" s="7"/>
      <c r="MJ493" s="7"/>
      <c r="MK493" s="7"/>
      <c r="ML493" s="7"/>
      <c r="MM493" s="7"/>
      <c r="MN493" s="7"/>
      <c r="MO493" s="7"/>
      <c r="MP493" s="7"/>
      <c r="MQ493" s="7"/>
      <c r="MR493" s="7"/>
      <c r="MS493" s="7"/>
      <c r="MT493" s="7"/>
      <c r="MU493" s="7"/>
      <c r="MV493" s="7"/>
      <c r="MW493" s="7"/>
      <c r="MX493" s="7"/>
      <c r="MY493" s="7"/>
      <c r="MZ493" s="7"/>
      <c r="NA493" s="7"/>
      <c r="NB493" s="7"/>
      <c r="NC493" s="7"/>
      <c r="ND493" s="7"/>
      <c r="NE493" s="7"/>
      <c r="NF493" s="7"/>
      <c r="NG493" s="7"/>
      <c r="NH493" s="7"/>
      <c r="NI493" s="7"/>
      <c r="NJ493" s="7"/>
      <c r="NK493" s="7"/>
      <c r="NL493" s="7"/>
      <c r="NM493" s="7"/>
      <c r="NN493" s="7"/>
      <c r="NO493" s="7"/>
      <c r="NP493" s="7"/>
      <c r="NQ493" s="7"/>
      <c r="NR493" s="7"/>
      <c r="NS493" s="7"/>
      <c r="NT493" s="7"/>
      <c r="NU493" s="7"/>
      <c r="NV493" s="7"/>
      <c r="NW493" s="7"/>
      <c r="NX493" s="7"/>
      <c r="NY493" s="7"/>
      <c r="NZ493" s="7"/>
      <c r="OA493" s="7"/>
      <c r="OB493" s="7"/>
      <c r="OC493" s="7"/>
      <c r="OD493" s="7"/>
      <c r="OE493" s="7"/>
      <c r="OF493" s="7"/>
      <c r="OG493" s="7"/>
      <c r="OH493" s="7"/>
      <c r="OI493" s="7"/>
      <c r="OJ493" s="7"/>
      <c r="OK493" s="7"/>
      <c r="OL493" s="7"/>
      <c r="OM493" s="7"/>
      <c r="ON493" s="7"/>
      <c r="OO493" s="7"/>
      <c r="OP493" s="7"/>
      <c r="OQ493" s="7"/>
      <c r="OR493" s="7"/>
      <c r="OS493" s="7"/>
      <c r="OT493" s="7"/>
      <c r="OU493" s="7"/>
      <c r="OV493" s="7"/>
      <c r="OW493" s="7"/>
      <c r="OX493" s="7"/>
      <c r="OY493" s="7"/>
      <c r="OZ493" s="7"/>
      <c r="PA493" s="7"/>
      <c r="PB493" s="7"/>
      <c r="PC493" s="7"/>
      <c r="PD493" s="7"/>
      <c r="PE493" s="7"/>
      <c r="PF493" s="7"/>
      <c r="PG493" s="7"/>
      <c r="PH493" s="7"/>
      <c r="PI493" s="7"/>
      <c r="PJ493" s="7"/>
      <c r="PK493" s="7"/>
      <c r="PL493" s="7"/>
      <c r="PM493" s="7"/>
      <c r="PN493" s="7"/>
      <c r="PO493" s="7"/>
      <c r="PP493" s="7"/>
      <c r="PQ493" s="7"/>
      <c r="PR493" s="7"/>
      <c r="PS493" s="7"/>
      <c r="PT493" s="7"/>
      <c r="PU493" s="7"/>
      <c r="PV493" s="7"/>
      <c r="PW493" s="7"/>
      <c r="PX493" s="7"/>
      <c r="PY493" s="7"/>
      <c r="PZ493" s="7"/>
      <c r="QA493" s="7"/>
      <c r="QB493" s="7"/>
      <c r="QC493" s="7"/>
      <c r="QD493" s="7"/>
      <c r="QE493" s="7"/>
      <c r="QF493" s="7"/>
      <c r="QG493" s="7"/>
      <c r="QH493" s="7"/>
      <c r="QI493" s="7"/>
      <c r="QJ493" s="7"/>
      <c r="QK493" s="7"/>
      <c r="QL493" s="7"/>
      <c r="QM493" s="7"/>
      <c r="QN493" s="7"/>
      <c r="QO493" s="7"/>
      <c r="QP493" s="7"/>
      <c r="QQ493" s="7"/>
      <c r="QR493" s="7"/>
      <c r="QS493" s="7"/>
      <c r="QT493" s="7"/>
      <c r="QU493" s="7"/>
      <c r="QV493" s="7"/>
      <c r="QW493" s="7"/>
      <c r="QX493" s="7"/>
      <c r="QY493" s="7"/>
      <c r="QZ493" s="7"/>
      <c r="RA493" s="7"/>
      <c r="RB493" s="7"/>
      <c r="RC493" s="7"/>
      <c r="RD493" s="7"/>
      <c r="RE493" s="7"/>
      <c r="RF493" s="7"/>
      <c r="RG493" s="7"/>
      <c r="RH493" s="7"/>
      <c r="RI493" s="7"/>
      <c r="RJ493" s="7"/>
      <c r="RK493" s="7"/>
      <c r="RL493" s="7"/>
      <c r="RM493" s="7"/>
      <c r="RN493" s="7"/>
      <c r="RO493" s="7"/>
      <c r="RP493" s="7"/>
      <c r="RQ493" s="7"/>
      <c r="RR493" s="7"/>
      <c r="RS493" s="7"/>
      <c r="RT493" s="7"/>
      <c r="RU493" s="7"/>
      <c r="RV493" s="7"/>
      <c r="RW493" s="7"/>
      <c r="RX493" s="7"/>
      <c r="RY493" s="7"/>
      <c r="RZ493" s="7"/>
      <c r="SA493" s="7"/>
      <c r="SB493" s="7"/>
      <c r="SC493" s="7"/>
      <c r="SD493" s="7"/>
      <c r="SE493" s="7"/>
      <c r="SF493" s="7"/>
      <c r="SG493" s="7"/>
      <c r="SH493" s="7"/>
      <c r="SI493" s="7"/>
      <c r="SJ493" s="7"/>
      <c r="SK493" s="7"/>
      <c r="SL493" s="7"/>
      <c r="SM493" s="7"/>
      <c r="SN493" s="7"/>
      <c r="SO493" s="7"/>
      <c r="SP493" s="7"/>
      <c r="SQ493" s="7"/>
      <c r="SR493" s="7"/>
      <c r="SS493" s="7"/>
      <c r="ST493" s="7"/>
      <c r="SU493" s="7"/>
      <c r="SV493" s="7"/>
      <c r="SW493" s="7"/>
      <c r="SX493" s="7"/>
      <c r="SY493" s="7"/>
      <c r="SZ493" s="7"/>
      <c r="TA493" s="7"/>
      <c r="TB493" s="7"/>
      <c r="TC493" s="7"/>
      <c r="TD493" s="7"/>
      <c r="TE493" s="7"/>
      <c r="TF493" s="7"/>
      <c r="TG493" s="7"/>
      <c r="TH493" s="7"/>
      <c r="TI493" s="7"/>
      <c r="TJ493" s="7"/>
      <c r="TK493" s="7"/>
      <c r="TL493" s="7"/>
      <c r="TM493" s="7"/>
      <c r="TN493" s="7"/>
      <c r="TO493" s="7"/>
      <c r="TP493" s="7"/>
      <c r="TQ493" s="7"/>
      <c r="TR493" s="7"/>
      <c r="TS493" s="7"/>
      <c r="TT493" s="7"/>
      <c r="TU493" s="7"/>
      <c r="TV493" s="7"/>
      <c r="TW493" s="7"/>
      <c r="TX493" s="7"/>
      <c r="TY493" s="7"/>
      <c r="TZ493" s="7"/>
      <c r="UA493" s="7"/>
      <c r="UB493" s="7"/>
      <c r="UC493" s="7"/>
      <c r="UD493" s="7"/>
      <c r="UE493" s="7"/>
      <c r="UF493" s="7"/>
      <c r="UG493" s="7"/>
      <c r="UH493" s="7"/>
      <c r="UI493" s="7"/>
      <c r="UJ493" s="7"/>
      <c r="UK493" s="7"/>
      <c r="UL493" s="7"/>
      <c r="UM493" s="7"/>
      <c r="UN493" s="7"/>
      <c r="UO493" s="7"/>
      <c r="UP493" s="7"/>
      <c r="UQ493" s="7"/>
      <c r="UR493" s="7"/>
      <c r="US493" s="7"/>
      <c r="UT493" s="7"/>
      <c r="UU493" s="7"/>
      <c r="UV493" s="7"/>
      <c r="UW493" s="7"/>
      <c r="UX493" s="7"/>
      <c r="UY493" s="7"/>
      <c r="UZ493" s="7"/>
      <c r="VA493" s="7"/>
      <c r="VB493" s="7"/>
      <c r="VC493" s="7"/>
      <c r="VD493" s="7"/>
      <c r="VE493" s="7"/>
      <c r="VF493" s="7"/>
      <c r="VG493" s="7"/>
      <c r="VH493" s="7"/>
      <c r="VI493" s="7"/>
      <c r="VJ493" s="7"/>
      <c r="VK493" s="7"/>
      <c r="VL493" s="7"/>
      <c r="VM493" s="7"/>
      <c r="VN493" s="7"/>
      <c r="VO493" s="7"/>
      <c r="VP493" s="7"/>
      <c r="VQ493" s="7"/>
      <c r="VR493" s="7"/>
      <c r="VS493" s="7"/>
      <c r="VT493" s="7"/>
      <c r="VU493" s="7"/>
      <c r="VV493" s="7"/>
      <c r="VW493" s="7"/>
      <c r="VX493" s="7"/>
      <c r="VY493" s="7"/>
      <c r="VZ493" s="7"/>
      <c r="WA493" s="7"/>
      <c r="WB493" s="7"/>
      <c r="WC493" s="7"/>
      <c r="WD493" s="7"/>
      <c r="WE493" s="7"/>
      <c r="WF493" s="7"/>
      <c r="WG493" s="7"/>
      <c r="WH493" s="7"/>
      <c r="WI493" s="7"/>
      <c r="WJ493" s="7"/>
      <c r="WK493" s="7"/>
      <c r="WL493" s="7"/>
      <c r="WM493" s="7"/>
      <c r="WN493" s="7"/>
      <c r="WO493" s="7"/>
      <c r="WP493" s="7"/>
      <c r="WQ493" s="7"/>
      <c r="WR493" s="7"/>
      <c r="WS493" s="7"/>
      <c r="WT493" s="7"/>
      <c r="WU493" s="7"/>
      <c r="WV493" s="7"/>
      <c r="WW493" s="7"/>
      <c r="WX493" s="7"/>
      <c r="WY493" s="7"/>
      <c r="WZ493" s="7"/>
      <c r="XA493" s="7"/>
      <c r="XB493" s="7"/>
      <c r="XC493" s="7"/>
      <c r="XD493" s="7"/>
      <c r="XE493" s="7"/>
      <c r="XF493" s="7"/>
      <c r="XG493" s="7"/>
      <c r="XH493" s="7"/>
      <c r="XI493" s="7"/>
      <c r="XJ493" s="7"/>
      <c r="XK493" s="7"/>
      <c r="XL493" s="7"/>
      <c r="XM493" s="7"/>
      <c r="XN493" s="7"/>
      <c r="XO493" s="7"/>
      <c r="XP493" s="7"/>
      <c r="XQ493" s="7"/>
      <c r="XR493" s="7"/>
      <c r="XS493" s="7"/>
      <c r="XT493" s="7"/>
      <c r="XU493" s="7"/>
      <c r="XV493" s="7"/>
      <c r="XW493" s="7"/>
      <c r="XX493" s="7"/>
      <c r="XY493" s="7"/>
      <c r="XZ493" s="7"/>
      <c r="YA493" s="7"/>
      <c r="YB493" s="7"/>
      <c r="YC493" s="7"/>
      <c r="YD493" s="7"/>
      <c r="YE493" s="7"/>
      <c r="YF493" s="7"/>
      <c r="YG493" s="7"/>
      <c r="YH493" s="7"/>
      <c r="YI493" s="7"/>
      <c r="YJ493" s="7"/>
      <c r="YK493" s="7"/>
      <c r="YL493" s="7"/>
      <c r="YM493" s="7"/>
      <c r="YN493" s="7"/>
      <c r="YO493" s="7"/>
      <c r="YP493" s="7"/>
      <c r="YQ493" s="7"/>
      <c r="YR493" s="7"/>
      <c r="YS493" s="7"/>
      <c r="YT493" s="7"/>
      <c r="YU493" s="7"/>
      <c r="YV493" s="7"/>
      <c r="YW493" s="7"/>
      <c r="YX493" s="7"/>
      <c r="YY493" s="7"/>
      <c r="YZ493" s="7"/>
      <c r="ZA493" s="7"/>
      <c r="ZB493" s="7"/>
      <c r="ZC493" s="7"/>
      <c r="ZD493" s="7"/>
    </row>
    <row r="494" spans="1:680" s="103" customFormat="1" x14ac:dyDescent="0.2">
      <c r="A494" s="27"/>
      <c r="B494" s="27"/>
      <c r="C494" s="4"/>
      <c r="D494" s="7"/>
      <c r="E494" s="4"/>
      <c r="F494" s="6"/>
      <c r="G494" s="6"/>
      <c r="H494" s="6"/>
      <c r="I494" s="6"/>
      <c r="J494" s="6"/>
      <c r="K494" s="101"/>
      <c r="L494" s="101"/>
      <c r="M494" s="101"/>
      <c r="N494" s="101"/>
      <c r="O494" s="7"/>
      <c r="P494" s="101"/>
      <c r="Q494" s="101"/>
      <c r="R494" s="101"/>
      <c r="S494" s="101"/>
      <c r="T494" s="7"/>
      <c r="U494" s="101"/>
      <c r="V494" s="101"/>
      <c r="W494" s="101"/>
      <c r="X494" s="101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  <c r="JV494" s="7"/>
      <c r="JW494" s="7"/>
      <c r="JX494" s="7"/>
      <c r="JY494" s="7"/>
      <c r="JZ494" s="7"/>
      <c r="KA494" s="7"/>
      <c r="KB494" s="7"/>
      <c r="KC494" s="7"/>
      <c r="KD494" s="7"/>
      <c r="KE494" s="7"/>
      <c r="KF494" s="7"/>
      <c r="KG494" s="7"/>
      <c r="KH494" s="7"/>
      <c r="KI494" s="7"/>
      <c r="KJ494" s="7"/>
      <c r="KK494" s="7"/>
      <c r="KL494" s="7"/>
      <c r="KM494" s="7"/>
      <c r="KN494" s="7"/>
      <c r="KO494" s="7"/>
      <c r="KP494" s="7"/>
      <c r="KQ494" s="7"/>
      <c r="KR494" s="7"/>
      <c r="KS494" s="7"/>
      <c r="KT494" s="7"/>
      <c r="KU494" s="7"/>
      <c r="KV494" s="7"/>
      <c r="KW494" s="7"/>
      <c r="KX494" s="7"/>
      <c r="KY494" s="7"/>
      <c r="KZ494" s="7"/>
      <c r="LA494" s="7"/>
      <c r="LB494" s="7"/>
      <c r="LC494" s="7"/>
      <c r="LD494" s="7"/>
      <c r="LE494" s="7"/>
      <c r="LF494" s="7"/>
      <c r="LG494" s="7"/>
      <c r="LH494" s="7"/>
      <c r="LI494" s="7"/>
      <c r="LJ494" s="7"/>
      <c r="LK494" s="7"/>
      <c r="LL494" s="7"/>
      <c r="LM494" s="7"/>
      <c r="LN494" s="7"/>
      <c r="LO494" s="7"/>
      <c r="LP494" s="7"/>
      <c r="LQ494" s="7"/>
      <c r="LR494" s="7"/>
      <c r="LS494" s="7"/>
      <c r="LT494" s="7"/>
      <c r="LU494" s="7"/>
      <c r="LV494" s="7"/>
      <c r="LW494" s="7"/>
      <c r="LX494" s="7"/>
      <c r="LY494" s="7"/>
      <c r="LZ494" s="7"/>
      <c r="MA494" s="7"/>
      <c r="MB494" s="7"/>
      <c r="MC494" s="7"/>
      <c r="MD494" s="7"/>
      <c r="ME494" s="7"/>
      <c r="MF494" s="7"/>
      <c r="MG494" s="7"/>
      <c r="MH494" s="7"/>
      <c r="MI494" s="7"/>
      <c r="MJ494" s="7"/>
      <c r="MK494" s="7"/>
      <c r="ML494" s="7"/>
      <c r="MM494" s="7"/>
      <c r="MN494" s="7"/>
      <c r="MO494" s="7"/>
      <c r="MP494" s="7"/>
      <c r="MQ494" s="7"/>
      <c r="MR494" s="7"/>
      <c r="MS494" s="7"/>
      <c r="MT494" s="7"/>
      <c r="MU494" s="7"/>
      <c r="MV494" s="7"/>
      <c r="MW494" s="7"/>
      <c r="MX494" s="7"/>
      <c r="MY494" s="7"/>
      <c r="MZ494" s="7"/>
      <c r="NA494" s="7"/>
      <c r="NB494" s="7"/>
      <c r="NC494" s="7"/>
      <c r="ND494" s="7"/>
      <c r="NE494" s="7"/>
      <c r="NF494" s="7"/>
      <c r="NG494" s="7"/>
      <c r="NH494" s="7"/>
      <c r="NI494" s="7"/>
      <c r="NJ494" s="7"/>
      <c r="NK494" s="7"/>
      <c r="NL494" s="7"/>
      <c r="NM494" s="7"/>
      <c r="NN494" s="7"/>
      <c r="NO494" s="7"/>
      <c r="NP494" s="7"/>
      <c r="NQ494" s="7"/>
      <c r="NR494" s="7"/>
      <c r="NS494" s="7"/>
      <c r="NT494" s="7"/>
      <c r="NU494" s="7"/>
      <c r="NV494" s="7"/>
      <c r="NW494" s="7"/>
      <c r="NX494" s="7"/>
      <c r="NY494" s="7"/>
      <c r="NZ494" s="7"/>
      <c r="OA494" s="7"/>
      <c r="OB494" s="7"/>
      <c r="OC494" s="7"/>
      <c r="OD494" s="7"/>
      <c r="OE494" s="7"/>
      <c r="OF494" s="7"/>
      <c r="OG494" s="7"/>
      <c r="OH494" s="7"/>
      <c r="OI494" s="7"/>
      <c r="OJ494" s="7"/>
      <c r="OK494" s="7"/>
      <c r="OL494" s="7"/>
      <c r="OM494" s="7"/>
      <c r="ON494" s="7"/>
      <c r="OO494" s="7"/>
      <c r="OP494" s="7"/>
      <c r="OQ494" s="7"/>
      <c r="OR494" s="7"/>
      <c r="OS494" s="7"/>
      <c r="OT494" s="7"/>
      <c r="OU494" s="7"/>
      <c r="OV494" s="7"/>
      <c r="OW494" s="7"/>
      <c r="OX494" s="7"/>
      <c r="OY494" s="7"/>
      <c r="OZ494" s="7"/>
      <c r="PA494" s="7"/>
      <c r="PB494" s="7"/>
      <c r="PC494" s="7"/>
      <c r="PD494" s="7"/>
      <c r="PE494" s="7"/>
      <c r="PF494" s="7"/>
      <c r="PG494" s="7"/>
      <c r="PH494" s="7"/>
      <c r="PI494" s="7"/>
      <c r="PJ494" s="7"/>
      <c r="PK494" s="7"/>
      <c r="PL494" s="7"/>
      <c r="PM494" s="7"/>
      <c r="PN494" s="7"/>
      <c r="PO494" s="7"/>
      <c r="PP494" s="7"/>
      <c r="PQ494" s="7"/>
      <c r="PR494" s="7"/>
      <c r="PS494" s="7"/>
      <c r="PT494" s="7"/>
      <c r="PU494" s="7"/>
      <c r="PV494" s="7"/>
      <c r="PW494" s="7"/>
      <c r="PX494" s="7"/>
      <c r="PY494" s="7"/>
      <c r="PZ494" s="7"/>
      <c r="QA494" s="7"/>
      <c r="QB494" s="7"/>
      <c r="QC494" s="7"/>
      <c r="QD494" s="7"/>
      <c r="QE494" s="7"/>
      <c r="QF494" s="7"/>
      <c r="QG494" s="7"/>
      <c r="QH494" s="7"/>
      <c r="QI494" s="7"/>
      <c r="QJ494" s="7"/>
      <c r="QK494" s="7"/>
      <c r="QL494" s="7"/>
      <c r="QM494" s="7"/>
      <c r="QN494" s="7"/>
      <c r="QO494" s="7"/>
      <c r="QP494" s="7"/>
      <c r="QQ494" s="7"/>
      <c r="QR494" s="7"/>
      <c r="QS494" s="7"/>
      <c r="QT494" s="7"/>
      <c r="QU494" s="7"/>
      <c r="QV494" s="7"/>
      <c r="QW494" s="7"/>
      <c r="QX494" s="7"/>
      <c r="QY494" s="7"/>
      <c r="QZ494" s="7"/>
      <c r="RA494" s="7"/>
      <c r="RB494" s="7"/>
      <c r="RC494" s="7"/>
      <c r="RD494" s="7"/>
      <c r="RE494" s="7"/>
      <c r="RF494" s="7"/>
      <c r="RG494" s="7"/>
      <c r="RH494" s="7"/>
      <c r="RI494" s="7"/>
      <c r="RJ494" s="7"/>
      <c r="RK494" s="7"/>
      <c r="RL494" s="7"/>
      <c r="RM494" s="7"/>
      <c r="RN494" s="7"/>
      <c r="RO494" s="7"/>
      <c r="RP494" s="7"/>
      <c r="RQ494" s="7"/>
      <c r="RR494" s="7"/>
      <c r="RS494" s="7"/>
      <c r="RT494" s="7"/>
      <c r="RU494" s="7"/>
      <c r="RV494" s="7"/>
      <c r="RW494" s="7"/>
      <c r="RX494" s="7"/>
      <c r="RY494" s="7"/>
      <c r="RZ494" s="7"/>
      <c r="SA494" s="7"/>
      <c r="SB494" s="7"/>
      <c r="SC494" s="7"/>
      <c r="SD494" s="7"/>
      <c r="SE494" s="7"/>
      <c r="SF494" s="7"/>
      <c r="SG494" s="7"/>
      <c r="SH494" s="7"/>
      <c r="SI494" s="7"/>
      <c r="SJ494" s="7"/>
      <c r="SK494" s="7"/>
      <c r="SL494" s="7"/>
      <c r="SM494" s="7"/>
      <c r="SN494" s="7"/>
      <c r="SO494" s="7"/>
      <c r="SP494" s="7"/>
      <c r="SQ494" s="7"/>
      <c r="SR494" s="7"/>
      <c r="SS494" s="7"/>
      <c r="ST494" s="7"/>
      <c r="SU494" s="7"/>
      <c r="SV494" s="7"/>
      <c r="SW494" s="7"/>
      <c r="SX494" s="7"/>
      <c r="SY494" s="7"/>
      <c r="SZ494" s="7"/>
      <c r="TA494" s="7"/>
      <c r="TB494" s="7"/>
      <c r="TC494" s="7"/>
      <c r="TD494" s="7"/>
      <c r="TE494" s="7"/>
      <c r="TF494" s="7"/>
      <c r="TG494" s="7"/>
      <c r="TH494" s="7"/>
      <c r="TI494" s="7"/>
      <c r="TJ494" s="7"/>
      <c r="TK494" s="7"/>
      <c r="TL494" s="7"/>
      <c r="TM494" s="7"/>
      <c r="TN494" s="7"/>
      <c r="TO494" s="7"/>
      <c r="TP494" s="7"/>
      <c r="TQ494" s="7"/>
      <c r="TR494" s="7"/>
      <c r="TS494" s="7"/>
      <c r="TT494" s="7"/>
      <c r="TU494" s="7"/>
      <c r="TV494" s="7"/>
      <c r="TW494" s="7"/>
      <c r="TX494" s="7"/>
      <c r="TY494" s="7"/>
      <c r="TZ494" s="7"/>
      <c r="UA494" s="7"/>
      <c r="UB494" s="7"/>
      <c r="UC494" s="7"/>
      <c r="UD494" s="7"/>
      <c r="UE494" s="7"/>
      <c r="UF494" s="7"/>
      <c r="UG494" s="7"/>
      <c r="UH494" s="7"/>
      <c r="UI494" s="7"/>
      <c r="UJ494" s="7"/>
      <c r="UK494" s="7"/>
      <c r="UL494" s="7"/>
      <c r="UM494" s="7"/>
      <c r="UN494" s="7"/>
      <c r="UO494" s="7"/>
      <c r="UP494" s="7"/>
      <c r="UQ494" s="7"/>
      <c r="UR494" s="7"/>
      <c r="US494" s="7"/>
      <c r="UT494" s="7"/>
      <c r="UU494" s="7"/>
      <c r="UV494" s="7"/>
      <c r="UW494" s="7"/>
      <c r="UX494" s="7"/>
      <c r="UY494" s="7"/>
      <c r="UZ494" s="7"/>
      <c r="VA494" s="7"/>
      <c r="VB494" s="7"/>
      <c r="VC494" s="7"/>
      <c r="VD494" s="7"/>
      <c r="VE494" s="7"/>
      <c r="VF494" s="7"/>
      <c r="VG494" s="7"/>
      <c r="VH494" s="7"/>
      <c r="VI494" s="7"/>
      <c r="VJ494" s="7"/>
      <c r="VK494" s="7"/>
      <c r="VL494" s="7"/>
      <c r="VM494" s="7"/>
      <c r="VN494" s="7"/>
      <c r="VO494" s="7"/>
      <c r="VP494" s="7"/>
      <c r="VQ494" s="7"/>
      <c r="VR494" s="7"/>
      <c r="VS494" s="7"/>
      <c r="VT494" s="7"/>
      <c r="VU494" s="7"/>
      <c r="VV494" s="7"/>
      <c r="VW494" s="7"/>
      <c r="VX494" s="7"/>
      <c r="VY494" s="7"/>
      <c r="VZ494" s="7"/>
      <c r="WA494" s="7"/>
      <c r="WB494" s="7"/>
      <c r="WC494" s="7"/>
      <c r="WD494" s="7"/>
      <c r="WE494" s="7"/>
      <c r="WF494" s="7"/>
      <c r="WG494" s="7"/>
      <c r="WH494" s="7"/>
      <c r="WI494" s="7"/>
      <c r="WJ494" s="7"/>
      <c r="WK494" s="7"/>
      <c r="WL494" s="7"/>
      <c r="WM494" s="7"/>
      <c r="WN494" s="7"/>
      <c r="WO494" s="7"/>
      <c r="WP494" s="7"/>
      <c r="WQ494" s="7"/>
      <c r="WR494" s="7"/>
      <c r="WS494" s="7"/>
      <c r="WT494" s="7"/>
      <c r="WU494" s="7"/>
      <c r="WV494" s="7"/>
      <c r="WW494" s="7"/>
      <c r="WX494" s="7"/>
      <c r="WY494" s="7"/>
      <c r="WZ494" s="7"/>
      <c r="XA494" s="7"/>
      <c r="XB494" s="7"/>
      <c r="XC494" s="7"/>
      <c r="XD494" s="7"/>
      <c r="XE494" s="7"/>
      <c r="XF494" s="7"/>
      <c r="XG494" s="7"/>
      <c r="XH494" s="7"/>
      <c r="XI494" s="7"/>
      <c r="XJ494" s="7"/>
      <c r="XK494" s="7"/>
      <c r="XL494" s="7"/>
      <c r="XM494" s="7"/>
      <c r="XN494" s="7"/>
      <c r="XO494" s="7"/>
      <c r="XP494" s="7"/>
      <c r="XQ494" s="7"/>
      <c r="XR494" s="7"/>
      <c r="XS494" s="7"/>
      <c r="XT494" s="7"/>
      <c r="XU494" s="7"/>
      <c r="XV494" s="7"/>
      <c r="XW494" s="7"/>
      <c r="XX494" s="7"/>
      <c r="XY494" s="7"/>
      <c r="XZ494" s="7"/>
      <c r="YA494" s="7"/>
      <c r="YB494" s="7"/>
      <c r="YC494" s="7"/>
      <c r="YD494" s="7"/>
      <c r="YE494" s="7"/>
      <c r="YF494" s="7"/>
      <c r="YG494" s="7"/>
      <c r="YH494" s="7"/>
      <c r="YI494" s="7"/>
      <c r="YJ494" s="7"/>
      <c r="YK494" s="7"/>
      <c r="YL494" s="7"/>
      <c r="YM494" s="7"/>
      <c r="YN494" s="7"/>
      <c r="YO494" s="7"/>
      <c r="YP494" s="7"/>
      <c r="YQ494" s="7"/>
      <c r="YR494" s="7"/>
      <c r="YS494" s="7"/>
      <c r="YT494" s="7"/>
      <c r="YU494" s="7"/>
      <c r="YV494" s="7"/>
      <c r="YW494" s="7"/>
      <c r="YX494" s="7"/>
      <c r="YY494" s="7"/>
      <c r="YZ494" s="7"/>
      <c r="ZA494" s="7"/>
      <c r="ZB494" s="7"/>
      <c r="ZC494" s="7"/>
      <c r="ZD494" s="7"/>
    </row>
    <row r="495" spans="1:680" s="103" customFormat="1" x14ac:dyDescent="0.2">
      <c r="A495" s="27"/>
      <c r="B495" s="27"/>
      <c r="C495" s="4"/>
      <c r="D495" s="7"/>
      <c r="E495" s="4"/>
      <c r="F495" s="6"/>
      <c r="G495" s="6"/>
      <c r="H495" s="6"/>
      <c r="I495" s="6"/>
      <c r="J495" s="6"/>
      <c r="K495" s="101"/>
      <c r="L495" s="101"/>
      <c r="M495" s="101"/>
      <c r="N495" s="101"/>
      <c r="O495" s="7"/>
      <c r="P495" s="101"/>
      <c r="Q495" s="101"/>
      <c r="R495" s="101"/>
      <c r="S495" s="101"/>
      <c r="T495" s="7"/>
      <c r="U495" s="101"/>
      <c r="V495" s="101"/>
      <c r="W495" s="101"/>
      <c r="X495" s="101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  <c r="JV495" s="7"/>
      <c r="JW495" s="7"/>
      <c r="JX495" s="7"/>
      <c r="JY495" s="7"/>
      <c r="JZ495" s="7"/>
      <c r="KA495" s="7"/>
      <c r="KB495" s="7"/>
      <c r="KC495" s="7"/>
      <c r="KD495" s="7"/>
      <c r="KE495" s="7"/>
      <c r="KF495" s="7"/>
      <c r="KG495" s="7"/>
      <c r="KH495" s="7"/>
      <c r="KI495" s="7"/>
      <c r="KJ495" s="7"/>
      <c r="KK495" s="7"/>
      <c r="KL495" s="7"/>
      <c r="KM495" s="7"/>
      <c r="KN495" s="7"/>
      <c r="KO495" s="7"/>
      <c r="KP495" s="7"/>
      <c r="KQ495" s="7"/>
      <c r="KR495" s="7"/>
      <c r="KS495" s="7"/>
      <c r="KT495" s="7"/>
      <c r="KU495" s="7"/>
      <c r="KV495" s="7"/>
      <c r="KW495" s="7"/>
      <c r="KX495" s="7"/>
      <c r="KY495" s="7"/>
      <c r="KZ495" s="7"/>
      <c r="LA495" s="7"/>
      <c r="LB495" s="7"/>
      <c r="LC495" s="7"/>
      <c r="LD495" s="7"/>
      <c r="LE495" s="7"/>
      <c r="LF495" s="7"/>
      <c r="LG495" s="7"/>
      <c r="LH495" s="7"/>
      <c r="LI495" s="7"/>
      <c r="LJ495" s="7"/>
      <c r="LK495" s="7"/>
      <c r="LL495" s="7"/>
      <c r="LM495" s="7"/>
      <c r="LN495" s="7"/>
      <c r="LO495" s="7"/>
      <c r="LP495" s="7"/>
      <c r="LQ495" s="7"/>
      <c r="LR495" s="7"/>
      <c r="LS495" s="7"/>
      <c r="LT495" s="7"/>
      <c r="LU495" s="7"/>
      <c r="LV495" s="7"/>
      <c r="LW495" s="7"/>
      <c r="LX495" s="7"/>
      <c r="LY495" s="7"/>
      <c r="LZ495" s="7"/>
      <c r="MA495" s="7"/>
      <c r="MB495" s="7"/>
      <c r="MC495" s="7"/>
      <c r="MD495" s="7"/>
      <c r="ME495" s="7"/>
      <c r="MF495" s="7"/>
      <c r="MG495" s="7"/>
      <c r="MH495" s="7"/>
      <c r="MI495" s="7"/>
      <c r="MJ495" s="7"/>
      <c r="MK495" s="7"/>
      <c r="ML495" s="7"/>
      <c r="MM495" s="7"/>
      <c r="MN495" s="7"/>
      <c r="MO495" s="7"/>
      <c r="MP495" s="7"/>
      <c r="MQ495" s="7"/>
      <c r="MR495" s="7"/>
      <c r="MS495" s="7"/>
      <c r="MT495" s="7"/>
      <c r="MU495" s="7"/>
      <c r="MV495" s="7"/>
      <c r="MW495" s="7"/>
      <c r="MX495" s="7"/>
      <c r="MY495" s="7"/>
      <c r="MZ495" s="7"/>
      <c r="NA495" s="7"/>
      <c r="NB495" s="7"/>
      <c r="NC495" s="7"/>
      <c r="ND495" s="7"/>
      <c r="NE495" s="7"/>
      <c r="NF495" s="7"/>
      <c r="NG495" s="7"/>
      <c r="NH495" s="7"/>
      <c r="NI495" s="7"/>
      <c r="NJ495" s="7"/>
      <c r="NK495" s="7"/>
      <c r="NL495" s="7"/>
      <c r="NM495" s="7"/>
      <c r="NN495" s="7"/>
      <c r="NO495" s="7"/>
      <c r="NP495" s="7"/>
      <c r="NQ495" s="7"/>
      <c r="NR495" s="7"/>
      <c r="NS495" s="7"/>
      <c r="NT495" s="7"/>
      <c r="NU495" s="7"/>
      <c r="NV495" s="7"/>
      <c r="NW495" s="7"/>
      <c r="NX495" s="7"/>
      <c r="NY495" s="7"/>
      <c r="NZ495" s="7"/>
      <c r="OA495" s="7"/>
      <c r="OB495" s="7"/>
      <c r="OC495" s="7"/>
      <c r="OD495" s="7"/>
      <c r="OE495" s="7"/>
      <c r="OF495" s="7"/>
      <c r="OG495" s="7"/>
      <c r="OH495" s="7"/>
      <c r="OI495" s="7"/>
      <c r="OJ495" s="7"/>
      <c r="OK495" s="7"/>
      <c r="OL495" s="7"/>
      <c r="OM495" s="7"/>
      <c r="ON495" s="7"/>
      <c r="OO495" s="7"/>
      <c r="OP495" s="7"/>
      <c r="OQ495" s="7"/>
      <c r="OR495" s="7"/>
      <c r="OS495" s="7"/>
      <c r="OT495" s="7"/>
      <c r="OU495" s="7"/>
      <c r="OV495" s="7"/>
      <c r="OW495" s="7"/>
      <c r="OX495" s="7"/>
      <c r="OY495" s="7"/>
      <c r="OZ495" s="7"/>
      <c r="PA495" s="7"/>
      <c r="PB495" s="7"/>
      <c r="PC495" s="7"/>
      <c r="PD495" s="7"/>
      <c r="PE495" s="7"/>
      <c r="PF495" s="7"/>
      <c r="PG495" s="7"/>
      <c r="PH495" s="7"/>
      <c r="PI495" s="7"/>
      <c r="PJ495" s="7"/>
      <c r="PK495" s="7"/>
      <c r="PL495" s="7"/>
      <c r="PM495" s="7"/>
      <c r="PN495" s="7"/>
      <c r="PO495" s="7"/>
      <c r="PP495" s="7"/>
      <c r="PQ495" s="7"/>
      <c r="PR495" s="7"/>
      <c r="PS495" s="7"/>
      <c r="PT495" s="7"/>
      <c r="PU495" s="7"/>
      <c r="PV495" s="7"/>
      <c r="PW495" s="7"/>
      <c r="PX495" s="7"/>
      <c r="PY495" s="7"/>
      <c r="PZ495" s="7"/>
      <c r="QA495" s="7"/>
      <c r="QB495" s="7"/>
      <c r="QC495" s="7"/>
      <c r="QD495" s="7"/>
      <c r="QE495" s="7"/>
      <c r="QF495" s="7"/>
      <c r="QG495" s="7"/>
      <c r="QH495" s="7"/>
      <c r="QI495" s="7"/>
      <c r="QJ495" s="7"/>
      <c r="QK495" s="7"/>
      <c r="QL495" s="7"/>
      <c r="QM495" s="7"/>
      <c r="QN495" s="7"/>
      <c r="QO495" s="7"/>
      <c r="QP495" s="7"/>
      <c r="QQ495" s="7"/>
      <c r="QR495" s="7"/>
      <c r="QS495" s="7"/>
      <c r="QT495" s="7"/>
      <c r="QU495" s="7"/>
      <c r="QV495" s="7"/>
      <c r="QW495" s="7"/>
      <c r="QX495" s="7"/>
      <c r="QY495" s="7"/>
      <c r="QZ495" s="7"/>
      <c r="RA495" s="7"/>
      <c r="RB495" s="7"/>
      <c r="RC495" s="7"/>
      <c r="RD495" s="7"/>
      <c r="RE495" s="7"/>
      <c r="RF495" s="7"/>
      <c r="RG495" s="7"/>
      <c r="RH495" s="7"/>
      <c r="RI495" s="7"/>
      <c r="RJ495" s="7"/>
      <c r="RK495" s="7"/>
      <c r="RL495" s="7"/>
      <c r="RM495" s="7"/>
      <c r="RN495" s="7"/>
      <c r="RO495" s="7"/>
      <c r="RP495" s="7"/>
      <c r="RQ495" s="7"/>
      <c r="RR495" s="7"/>
      <c r="RS495" s="7"/>
      <c r="RT495" s="7"/>
      <c r="RU495" s="7"/>
      <c r="RV495" s="7"/>
      <c r="RW495" s="7"/>
      <c r="RX495" s="7"/>
      <c r="RY495" s="7"/>
      <c r="RZ495" s="7"/>
      <c r="SA495" s="7"/>
      <c r="SB495" s="7"/>
      <c r="SC495" s="7"/>
      <c r="SD495" s="7"/>
      <c r="SE495" s="7"/>
      <c r="SF495" s="7"/>
      <c r="SG495" s="7"/>
      <c r="SH495" s="7"/>
      <c r="SI495" s="7"/>
      <c r="SJ495" s="7"/>
      <c r="SK495" s="7"/>
      <c r="SL495" s="7"/>
      <c r="SM495" s="7"/>
      <c r="SN495" s="7"/>
      <c r="SO495" s="7"/>
      <c r="SP495" s="7"/>
      <c r="SQ495" s="7"/>
      <c r="SR495" s="7"/>
      <c r="SS495" s="7"/>
      <c r="ST495" s="7"/>
      <c r="SU495" s="7"/>
      <c r="SV495" s="7"/>
      <c r="SW495" s="7"/>
      <c r="SX495" s="7"/>
      <c r="SY495" s="7"/>
      <c r="SZ495" s="7"/>
      <c r="TA495" s="7"/>
      <c r="TB495" s="7"/>
      <c r="TC495" s="7"/>
      <c r="TD495" s="7"/>
      <c r="TE495" s="7"/>
      <c r="TF495" s="7"/>
      <c r="TG495" s="7"/>
      <c r="TH495" s="7"/>
      <c r="TI495" s="7"/>
      <c r="TJ495" s="7"/>
      <c r="TK495" s="7"/>
      <c r="TL495" s="7"/>
      <c r="TM495" s="7"/>
      <c r="TN495" s="7"/>
      <c r="TO495" s="7"/>
      <c r="TP495" s="7"/>
      <c r="TQ495" s="7"/>
      <c r="TR495" s="7"/>
      <c r="TS495" s="7"/>
      <c r="TT495" s="7"/>
      <c r="TU495" s="7"/>
      <c r="TV495" s="7"/>
      <c r="TW495" s="7"/>
      <c r="TX495" s="7"/>
      <c r="TY495" s="7"/>
      <c r="TZ495" s="7"/>
      <c r="UA495" s="7"/>
      <c r="UB495" s="7"/>
      <c r="UC495" s="7"/>
      <c r="UD495" s="7"/>
      <c r="UE495" s="7"/>
      <c r="UF495" s="7"/>
      <c r="UG495" s="7"/>
      <c r="UH495" s="7"/>
      <c r="UI495" s="7"/>
      <c r="UJ495" s="7"/>
      <c r="UK495" s="7"/>
      <c r="UL495" s="7"/>
      <c r="UM495" s="7"/>
      <c r="UN495" s="7"/>
      <c r="UO495" s="7"/>
      <c r="UP495" s="7"/>
      <c r="UQ495" s="7"/>
      <c r="UR495" s="7"/>
      <c r="US495" s="7"/>
      <c r="UT495" s="7"/>
      <c r="UU495" s="7"/>
      <c r="UV495" s="7"/>
      <c r="UW495" s="7"/>
      <c r="UX495" s="7"/>
      <c r="UY495" s="7"/>
      <c r="UZ495" s="7"/>
      <c r="VA495" s="7"/>
      <c r="VB495" s="7"/>
      <c r="VC495" s="7"/>
      <c r="VD495" s="7"/>
      <c r="VE495" s="7"/>
      <c r="VF495" s="7"/>
      <c r="VG495" s="7"/>
      <c r="VH495" s="7"/>
      <c r="VI495" s="7"/>
      <c r="VJ495" s="7"/>
      <c r="VK495" s="7"/>
      <c r="VL495" s="7"/>
      <c r="VM495" s="7"/>
      <c r="VN495" s="7"/>
      <c r="VO495" s="7"/>
      <c r="VP495" s="7"/>
      <c r="VQ495" s="7"/>
      <c r="VR495" s="7"/>
      <c r="VS495" s="7"/>
      <c r="VT495" s="7"/>
      <c r="VU495" s="7"/>
      <c r="VV495" s="7"/>
      <c r="VW495" s="7"/>
      <c r="VX495" s="7"/>
      <c r="VY495" s="7"/>
      <c r="VZ495" s="7"/>
      <c r="WA495" s="7"/>
      <c r="WB495" s="7"/>
      <c r="WC495" s="7"/>
      <c r="WD495" s="7"/>
      <c r="WE495" s="7"/>
      <c r="WF495" s="7"/>
      <c r="WG495" s="7"/>
      <c r="WH495" s="7"/>
      <c r="WI495" s="7"/>
      <c r="WJ495" s="7"/>
      <c r="WK495" s="7"/>
      <c r="WL495" s="7"/>
      <c r="WM495" s="7"/>
      <c r="WN495" s="7"/>
      <c r="WO495" s="7"/>
      <c r="WP495" s="7"/>
      <c r="WQ495" s="7"/>
      <c r="WR495" s="7"/>
      <c r="WS495" s="7"/>
      <c r="WT495" s="7"/>
      <c r="WU495" s="7"/>
      <c r="WV495" s="7"/>
      <c r="WW495" s="7"/>
      <c r="WX495" s="7"/>
      <c r="WY495" s="7"/>
      <c r="WZ495" s="7"/>
      <c r="XA495" s="7"/>
      <c r="XB495" s="7"/>
      <c r="XC495" s="7"/>
      <c r="XD495" s="7"/>
      <c r="XE495" s="7"/>
      <c r="XF495" s="7"/>
      <c r="XG495" s="7"/>
      <c r="XH495" s="7"/>
      <c r="XI495" s="7"/>
      <c r="XJ495" s="7"/>
      <c r="XK495" s="7"/>
      <c r="XL495" s="7"/>
      <c r="XM495" s="7"/>
      <c r="XN495" s="7"/>
      <c r="XO495" s="7"/>
      <c r="XP495" s="7"/>
      <c r="XQ495" s="7"/>
      <c r="XR495" s="7"/>
      <c r="XS495" s="7"/>
      <c r="XT495" s="7"/>
      <c r="XU495" s="7"/>
      <c r="XV495" s="7"/>
      <c r="XW495" s="7"/>
      <c r="XX495" s="7"/>
      <c r="XY495" s="7"/>
      <c r="XZ495" s="7"/>
      <c r="YA495" s="7"/>
      <c r="YB495" s="7"/>
      <c r="YC495" s="7"/>
      <c r="YD495" s="7"/>
      <c r="YE495" s="7"/>
      <c r="YF495" s="7"/>
      <c r="YG495" s="7"/>
      <c r="YH495" s="7"/>
      <c r="YI495" s="7"/>
      <c r="YJ495" s="7"/>
      <c r="YK495" s="7"/>
      <c r="YL495" s="7"/>
      <c r="YM495" s="7"/>
      <c r="YN495" s="7"/>
      <c r="YO495" s="7"/>
      <c r="YP495" s="7"/>
      <c r="YQ495" s="7"/>
      <c r="YR495" s="7"/>
      <c r="YS495" s="7"/>
      <c r="YT495" s="7"/>
      <c r="YU495" s="7"/>
      <c r="YV495" s="7"/>
      <c r="YW495" s="7"/>
      <c r="YX495" s="7"/>
      <c r="YY495" s="7"/>
      <c r="YZ495" s="7"/>
      <c r="ZA495" s="7"/>
      <c r="ZB495" s="7"/>
      <c r="ZC495" s="7"/>
      <c r="ZD495" s="7"/>
    </row>
    <row r="496" spans="1:680" s="103" customFormat="1" x14ac:dyDescent="0.2">
      <c r="A496" s="27"/>
      <c r="B496" s="27"/>
      <c r="C496" s="4"/>
      <c r="D496" s="7"/>
      <c r="E496" s="4"/>
      <c r="F496" s="6"/>
      <c r="G496" s="6"/>
      <c r="H496" s="6"/>
      <c r="I496" s="6"/>
      <c r="J496" s="6"/>
      <c r="K496" s="101"/>
      <c r="L496" s="101"/>
      <c r="M496" s="101"/>
      <c r="N496" s="101"/>
      <c r="O496" s="7"/>
      <c r="P496" s="101"/>
      <c r="Q496" s="101"/>
      <c r="R496" s="101"/>
      <c r="S496" s="101"/>
      <c r="T496" s="7"/>
      <c r="U496" s="101"/>
      <c r="V496" s="101"/>
      <c r="W496" s="101"/>
      <c r="X496" s="101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  <c r="JV496" s="7"/>
      <c r="JW496" s="7"/>
      <c r="JX496" s="7"/>
      <c r="JY496" s="7"/>
      <c r="JZ496" s="7"/>
      <c r="KA496" s="7"/>
      <c r="KB496" s="7"/>
      <c r="KC496" s="7"/>
      <c r="KD496" s="7"/>
      <c r="KE496" s="7"/>
      <c r="KF496" s="7"/>
      <c r="KG496" s="7"/>
      <c r="KH496" s="7"/>
      <c r="KI496" s="7"/>
      <c r="KJ496" s="7"/>
      <c r="KK496" s="7"/>
      <c r="KL496" s="7"/>
      <c r="KM496" s="7"/>
      <c r="KN496" s="7"/>
      <c r="KO496" s="7"/>
      <c r="KP496" s="7"/>
      <c r="KQ496" s="7"/>
      <c r="KR496" s="7"/>
      <c r="KS496" s="7"/>
      <c r="KT496" s="7"/>
      <c r="KU496" s="7"/>
      <c r="KV496" s="7"/>
      <c r="KW496" s="7"/>
      <c r="KX496" s="7"/>
      <c r="KY496" s="7"/>
      <c r="KZ496" s="7"/>
      <c r="LA496" s="7"/>
      <c r="LB496" s="7"/>
      <c r="LC496" s="7"/>
      <c r="LD496" s="7"/>
      <c r="LE496" s="7"/>
      <c r="LF496" s="7"/>
      <c r="LG496" s="7"/>
      <c r="LH496" s="7"/>
      <c r="LI496" s="7"/>
      <c r="LJ496" s="7"/>
      <c r="LK496" s="7"/>
      <c r="LL496" s="7"/>
      <c r="LM496" s="7"/>
      <c r="LN496" s="7"/>
      <c r="LO496" s="7"/>
      <c r="LP496" s="7"/>
      <c r="LQ496" s="7"/>
      <c r="LR496" s="7"/>
      <c r="LS496" s="7"/>
      <c r="LT496" s="7"/>
      <c r="LU496" s="7"/>
      <c r="LV496" s="7"/>
      <c r="LW496" s="7"/>
      <c r="LX496" s="7"/>
      <c r="LY496" s="7"/>
      <c r="LZ496" s="7"/>
      <c r="MA496" s="7"/>
      <c r="MB496" s="7"/>
      <c r="MC496" s="7"/>
      <c r="MD496" s="7"/>
      <c r="ME496" s="7"/>
      <c r="MF496" s="7"/>
      <c r="MG496" s="7"/>
      <c r="MH496" s="7"/>
      <c r="MI496" s="7"/>
      <c r="MJ496" s="7"/>
      <c r="MK496" s="7"/>
      <c r="ML496" s="7"/>
      <c r="MM496" s="7"/>
      <c r="MN496" s="7"/>
      <c r="MO496" s="7"/>
      <c r="MP496" s="7"/>
      <c r="MQ496" s="7"/>
      <c r="MR496" s="7"/>
      <c r="MS496" s="7"/>
      <c r="MT496" s="7"/>
      <c r="MU496" s="7"/>
      <c r="MV496" s="7"/>
      <c r="MW496" s="7"/>
      <c r="MX496" s="7"/>
      <c r="MY496" s="7"/>
      <c r="MZ496" s="7"/>
      <c r="NA496" s="7"/>
      <c r="NB496" s="7"/>
      <c r="NC496" s="7"/>
      <c r="ND496" s="7"/>
      <c r="NE496" s="7"/>
      <c r="NF496" s="7"/>
      <c r="NG496" s="7"/>
      <c r="NH496" s="7"/>
      <c r="NI496" s="7"/>
      <c r="NJ496" s="7"/>
      <c r="NK496" s="7"/>
      <c r="NL496" s="7"/>
      <c r="NM496" s="7"/>
      <c r="NN496" s="7"/>
      <c r="NO496" s="7"/>
      <c r="NP496" s="7"/>
      <c r="NQ496" s="7"/>
      <c r="NR496" s="7"/>
      <c r="NS496" s="7"/>
      <c r="NT496" s="7"/>
      <c r="NU496" s="7"/>
      <c r="NV496" s="7"/>
      <c r="NW496" s="7"/>
      <c r="NX496" s="7"/>
      <c r="NY496" s="7"/>
      <c r="NZ496" s="7"/>
      <c r="OA496" s="7"/>
      <c r="OB496" s="7"/>
      <c r="OC496" s="7"/>
      <c r="OD496" s="7"/>
      <c r="OE496" s="7"/>
      <c r="OF496" s="7"/>
      <c r="OG496" s="7"/>
      <c r="OH496" s="7"/>
      <c r="OI496" s="7"/>
      <c r="OJ496" s="7"/>
      <c r="OK496" s="7"/>
      <c r="OL496" s="7"/>
      <c r="OM496" s="7"/>
      <c r="ON496" s="7"/>
      <c r="OO496" s="7"/>
      <c r="OP496" s="7"/>
      <c r="OQ496" s="7"/>
      <c r="OR496" s="7"/>
      <c r="OS496" s="7"/>
      <c r="OT496" s="7"/>
      <c r="OU496" s="7"/>
      <c r="OV496" s="7"/>
      <c r="OW496" s="7"/>
      <c r="OX496" s="7"/>
      <c r="OY496" s="7"/>
      <c r="OZ496" s="7"/>
      <c r="PA496" s="7"/>
      <c r="PB496" s="7"/>
      <c r="PC496" s="7"/>
      <c r="PD496" s="7"/>
      <c r="PE496" s="7"/>
      <c r="PF496" s="7"/>
      <c r="PG496" s="7"/>
      <c r="PH496" s="7"/>
      <c r="PI496" s="7"/>
      <c r="PJ496" s="7"/>
      <c r="PK496" s="7"/>
      <c r="PL496" s="7"/>
      <c r="PM496" s="7"/>
      <c r="PN496" s="7"/>
      <c r="PO496" s="7"/>
      <c r="PP496" s="7"/>
      <c r="PQ496" s="7"/>
      <c r="PR496" s="7"/>
      <c r="PS496" s="7"/>
      <c r="PT496" s="7"/>
      <c r="PU496" s="7"/>
      <c r="PV496" s="7"/>
      <c r="PW496" s="7"/>
      <c r="PX496" s="7"/>
      <c r="PY496" s="7"/>
      <c r="PZ496" s="7"/>
      <c r="QA496" s="7"/>
      <c r="QB496" s="7"/>
      <c r="QC496" s="7"/>
      <c r="QD496" s="7"/>
      <c r="QE496" s="7"/>
      <c r="QF496" s="7"/>
      <c r="QG496" s="7"/>
      <c r="QH496" s="7"/>
      <c r="QI496" s="7"/>
      <c r="QJ496" s="7"/>
      <c r="QK496" s="7"/>
      <c r="QL496" s="7"/>
      <c r="QM496" s="7"/>
      <c r="QN496" s="7"/>
      <c r="QO496" s="7"/>
      <c r="QP496" s="7"/>
      <c r="QQ496" s="7"/>
      <c r="QR496" s="7"/>
      <c r="QS496" s="7"/>
      <c r="QT496" s="7"/>
      <c r="QU496" s="7"/>
      <c r="QV496" s="7"/>
      <c r="QW496" s="7"/>
      <c r="QX496" s="7"/>
      <c r="QY496" s="7"/>
      <c r="QZ496" s="7"/>
      <c r="RA496" s="7"/>
      <c r="RB496" s="7"/>
      <c r="RC496" s="7"/>
      <c r="RD496" s="7"/>
      <c r="RE496" s="7"/>
      <c r="RF496" s="7"/>
      <c r="RG496" s="7"/>
      <c r="RH496" s="7"/>
      <c r="RI496" s="7"/>
      <c r="RJ496" s="7"/>
      <c r="RK496" s="7"/>
      <c r="RL496" s="7"/>
      <c r="RM496" s="7"/>
      <c r="RN496" s="7"/>
      <c r="RO496" s="7"/>
      <c r="RP496" s="7"/>
      <c r="RQ496" s="7"/>
      <c r="RR496" s="7"/>
      <c r="RS496" s="7"/>
      <c r="RT496" s="7"/>
      <c r="RU496" s="7"/>
      <c r="RV496" s="7"/>
      <c r="RW496" s="7"/>
      <c r="RX496" s="7"/>
      <c r="RY496" s="7"/>
      <c r="RZ496" s="7"/>
      <c r="SA496" s="7"/>
      <c r="SB496" s="7"/>
      <c r="SC496" s="7"/>
      <c r="SD496" s="7"/>
      <c r="SE496" s="7"/>
      <c r="SF496" s="7"/>
      <c r="SG496" s="7"/>
      <c r="SH496" s="7"/>
      <c r="SI496" s="7"/>
      <c r="SJ496" s="7"/>
      <c r="SK496" s="7"/>
      <c r="SL496" s="7"/>
      <c r="SM496" s="7"/>
      <c r="SN496" s="7"/>
      <c r="SO496" s="7"/>
      <c r="SP496" s="7"/>
      <c r="SQ496" s="7"/>
      <c r="SR496" s="7"/>
      <c r="SS496" s="7"/>
      <c r="ST496" s="7"/>
      <c r="SU496" s="7"/>
      <c r="SV496" s="7"/>
      <c r="SW496" s="7"/>
      <c r="SX496" s="7"/>
      <c r="SY496" s="7"/>
      <c r="SZ496" s="7"/>
      <c r="TA496" s="7"/>
      <c r="TB496" s="7"/>
      <c r="TC496" s="7"/>
      <c r="TD496" s="7"/>
      <c r="TE496" s="7"/>
      <c r="TF496" s="7"/>
      <c r="TG496" s="7"/>
      <c r="TH496" s="7"/>
      <c r="TI496" s="7"/>
      <c r="TJ496" s="7"/>
      <c r="TK496" s="7"/>
      <c r="TL496" s="7"/>
      <c r="TM496" s="7"/>
      <c r="TN496" s="7"/>
      <c r="TO496" s="7"/>
      <c r="TP496" s="7"/>
      <c r="TQ496" s="7"/>
      <c r="TR496" s="7"/>
      <c r="TS496" s="7"/>
      <c r="TT496" s="7"/>
      <c r="TU496" s="7"/>
      <c r="TV496" s="7"/>
      <c r="TW496" s="7"/>
      <c r="TX496" s="7"/>
      <c r="TY496" s="7"/>
      <c r="TZ496" s="7"/>
      <c r="UA496" s="7"/>
      <c r="UB496" s="7"/>
      <c r="UC496" s="7"/>
      <c r="UD496" s="7"/>
      <c r="UE496" s="7"/>
      <c r="UF496" s="7"/>
      <c r="UG496" s="7"/>
      <c r="UH496" s="7"/>
      <c r="UI496" s="7"/>
      <c r="UJ496" s="7"/>
      <c r="UK496" s="7"/>
      <c r="UL496" s="7"/>
      <c r="UM496" s="7"/>
      <c r="UN496" s="7"/>
      <c r="UO496" s="7"/>
      <c r="UP496" s="7"/>
      <c r="UQ496" s="7"/>
      <c r="UR496" s="7"/>
      <c r="US496" s="7"/>
      <c r="UT496" s="7"/>
      <c r="UU496" s="7"/>
      <c r="UV496" s="7"/>
      <c r="UW496" s="7"/>
      <c r="UX496" s="7"/>
      <c r="UY496" s="7"/>
      <c r="UZ496" s="7"/>
      <c r="VA496" s="7"/>
      <c r="VB496" s="7"/>
      <c r="VC496" s="7"/>
      <c r="VD496" s="7"/>
      <c r="VE496" s="7"/>
      <c r="VF496" s="7"/>
      <c r="VG496" s="7"/>
      <c r="VH496" s="7"/>
      <c r="VI496" s="7"/>
      <c r="VJ496" s="7"/>
      <c r="VK496" s="7"/>
      <c r="VL496" s="7"/>
      <c r="VM496" s="7"/>
      <c r="VN496" s="7"/>
      <c r="VO496" s="7"/>
      <c r="VP496" s="7"/>
      <c r="VQ496" s="7"/>
      <c r="VR496" s="7"/>
      <c r="VS496" s="7"/>
      <c r="VT496" s="7"/>
      <c r="VU496" s="7"/>
      <c r="VV496" s="7"/>
      <c r="VW496" s="7"/>
      <c r="VX496" s="7"/>
      <c r="VY496" s="7"/>
      <c r="VZ496" s="7"/>
      <c r="WA496" s="7"/>
      <c r="WB496" s="7"/>
      <c r="WC496" s="7"/>
      <c r="WD496" s="7"/>
      <c r="WE496" s="7"/>
      <c r="WF496" s="7"/>
      <c r="WG496" s="7"/>
      <c r="WH496" s="7"/>
      <c r="WI496" s="7"/>
      <c r="WJ496" s="7"/>
      <c r="WK496" s="7"/>
      <c r="WL496" s="7"/>
      <c r="WM496" s="7"/>
      <c r="WN496" s="7"/>
      <c r="WO496" s="7"/>
      <c r="WP496" s="7"/>
      <c r="WQ496" s="7"/>
      <c r="WR496" s="7"/>
      <c r="WS496" s="7"/>
      <c r="WT496" s="7"/>
      <c r="WU496" s="7"/>
      <c r="WV496" s="7"/>
      <c r="WW496" s="7"/>
      <c r="WX496" s="7"/>
      <c r="WY496" s="7"/>
      <c r="WZ496" s="7"/>
      <c r="XA496" s="7"/>
      <c r="XB496" s="7"/>
      <c r="XC496" s="7"/>
      <c r="XD496" s="7"/>
      <c r="XE496" s="7"/>
      <c r="XF496" s="7"/>
      <c r="XG496" s="7"/>
      <c r="XH496" s="7"/>
      <c r="XI496" s="7"/>
      <c r="XJ496" s="7"/>
      <c r="XK496" s="7"/>
      <c r="XL496" s="7"/>
      <c r="XM496" s="7"/>
      <c r="XN496" s="7"/>
      <c r="XO496" s="7"/>
      <c r="XP496" s="7"/>
      <c r="XQ496" s="7"/>
      <c r="XR496" s="7"/>
      <c r="XS496" s="7"/>
      <c r="XT496" s="7"/>
      <c r="XU496" s="7"/>
      <c r="XV496" s="7"/>
      <c r="XW496" s="7"/>
      <c r="XX496" s="7"/>
      <c r="XY496" s="7"/>
      <c r="XZ496" s="7"/>
      <c r="YA496" s="7"/>
      <c r="YB496" s="7"/>
      <c r="YC496" s="7"/>
      <c r="YD496" s="7"/>
      <c r="YE496" s="7"/>
      <c r="YF496" s="7"/>
      <c r="YG496" s="7"/>
      <c r="YH496" s="7"/>
      <c r="YI496" s="7"/>
      <c r="YJ496" s="7"/>
      <c r="YK496" s="7"/>
      <c r="YL496" s="7"/>
      <c r="YM496" s="7"/>
      <c r="YN496" s="7"/>
      <c r="YO496" s="7"/>
      <c r="YP496" s="7"/>
      <c r="YQ496" s="7"/>
      <c r="YR496" s="7"/>
      <c r="YS496" s="7"/>
      <c r="YT496" s="7"/>
      <c r="YU496" s="7"/>
      <c r="YV496" s="7"/>
      <c r="YW496" s="7"/>
      <c r="YX496" s="7"/>
      <c r="YY496" s="7"/>
      <c r="YZ496" s="7"/>
      <c r="ZA496" s="7"/>
      <c r="ZB496" s="7"/>
      <c r="ZC496" s="7"/>
      <c r="ZD496" s="7"/>
    </row>
    <row r="497" spans="1:680" s="103" customFormat="1" x14ac:dyDescent="0.2">
      <c r="A497" s="27"/>
      <c r="B497" s="27"/>
      <c r="C497" s="4"/>
      <c r="D497" s="7"/>
      <c r="E497" s="4"/>
      <c r="F497" s="6"/>
      <c r="G497" s="6"/>
      <c r="H497" s="6"/>
      <c r="I497" s="6"/>
      <c r="J497" s="6"/>
      <c r="K497" s="101"/>
      <c r="L497" s="101"/>
      <c r="M497" s="101"/>
      <c r="N497" s="101"/>
      <c r="O497" s="7"/>
      <c r="P497" s="101"/>
      <c r="Q497" s="101"/>
      <c r="R497" s="101"/>
      <c r="S497" s="101"/>
      <c r="T497" s="7"/>
      <c r="U497" s="101"/>
      <c r="V497" s="101"/>
      <c r="W497" s="101"/>
      <c r="X497" s="101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  <c r="JW497" s="7"/>
      <c r="JX497" s="7"/>
      <c r="JY497" s="7"/>
      <c r="JZ497" s="7"/>
      <c r="KA497" s="7"/>
      <c r="KB497" s="7"/>
      <c r="KC497" s="7"/>
      <c r="KD497" s="7"/>
      <c r="KE497" s="7"/>
      <c r="KF497" s="7"/>
      <c r="KG497" s="7"/>
      <c r="KH497" s="7"/>
      <c r="KI497" s="7"/>
      <c r="KJ497" s="7"/>
      <c r="KK497" s="7"/>
      <c r="KL497" s="7"/>
      <c r="KM497" s="7"/>
      <c r="KN497" s="7"/>
      <c r="KO497" s="7"/>
      <c r="KP497" s="7"/>
      <c r="KQ497" s="7"/>
      <c r="KR497" s="7"/>
      <c r="KS497" s="7"/>
      <c r="KT497" s="7"/>
      <c r="KU497" s="7"/>
      <c r="KV497" s="7"/>
      <c r="KW497" s="7"/>
      <c r="KX497" s="7"/>
      <c r="KY497" s="7"/>
      <c r="KZ497" s="7"/>
      <c r="LA497" s="7"/>
      <c r="LB497" s="7"/>
      <c r="LC497" s="7"/>
      <c r="LD497" s="7"/>
      <c r="LE497" s="7"/>
      <c r="LF497" s="7"/>
      <c r="LG497" s="7"/>
      <c r="LH497" s="7"/>
      <c r="LI497" s="7"/>
      <c r="LJ497" s="7"/>
      <c r="LK497" s="7"/>
      <c r="LL497" s="7"/>
      <c r="LM497" s="7"/>
      <c r="LN497" s="7"/>
      <c r="LO497" s="7"/>
      <c r="LP497" s="7"/>
      <c r="LQ497" s="7"/>
      <c r="LR497" s="7"/>
      <c r="LS497" s="7"/>
      <c r="LT497" s="7"/>
      <c r="LU497" s="7"/>
      <c r="LV497" s="7"/>
      <c r="LW497" s="7"/>
      <c r="LX497" s="7"/>
      <c r="LY497" s="7"/>
      <c r="LZ497" s="7"/>
      <c r="MA497" s="7"/>
      <c r="MB497" s="7"/>
      <c r="MC497" s="7"/>
      <c r="MD497" s="7"/>
      <c r="ME497" s="7"/>
      <c r="MF497" s="7"/>
      <c r="MG497" s="7"/>
      <c r="MH497" s="7"/>
      <c r="MI497" s="7"/>
      <c r="MJ497" s="7"/>
      <c r="MK497" s="7"/>
      <c r="ML497" s="7"/>
      <c r="MM497" s="7"/>
      <c r="MN497" s="7"/>
      <c r="MO497" s="7"/>
      <c r="MP497" s="7"/>
      <c r="MQ497" s="7"/>
      <c r="MR497" s="7"/>
      <c r="MS497" s="7"/>
      <c r="MT497" s="7"/>
      <c r="MU497" s="7"/>
      <c r="MV497" s="7"/>
      <c r="MW497" s="7"/>
      <c r="MX497" s="7"/>
      <c r="MY497" s="7"/>
      <c r="MZ497" s="7"/>
      <c r="NA497" s="7"/>
      <c r="NB497" s="7"/>
      <c r="NC497" s="7"/>
      <c r="ND497" s="7"/>
      <c r="NE497" s="7"/>
      <c r="NF497" s="7"/>
      <c r="NG497" s="7"/>
      <c r="NH497" s="7"/>
      <c r="NI497" s="7"/>
      <c r="NJ497" s="7"/>
      <c r="NK497" s="7"/>
      <c r="NL497" s="7"/>
      <c r="NM497" s="7"/>
      <c r="NN497" s="7"/>
      <c r="NO497" s="7"/>
      <c r="NP497" s="7"/>
      <c r="NQ497" s="7"/>
      <c r="NR497" s="7"/>
      <c r="NS497" s="7"/>
      <c r="NT497" s="7"/>
      <c r="NU497" s="7"/>
      <c r="NV497" s="7"/>
      <c r="NW497" s="7"/>
      <c r="NX497" s="7"/>
      <c r="NY497" s="7"/>
      <c r="NZ497" s="7"/>
      <c r="OA497" s="7"/>
      <c r="OB497" s="7"/>
      <c r="OC497" s="7"/>
      <c r="OD497" s="7"/>
      <c r="OE497" s="7"/>
      <c r="OF497" s="7"/>
      <c r="OG497" s="7"/>
      <c r="OH497" s="7"/>
      <c r="OI497" s="7"/>
      <c r="OJ497" s="7"/>
      <c r="OK497" s="7"/>
      <c r="OL497" s="7"/>
      <c r="OM497" s="7"/>
      <c r="ON497" s="7"/>
      <c r="OO497" s="7"/>
      <c r="OP497" s="7"/>
      <c r="OQ497" s="7"/>
      <c r="OR497" s="7"/>
      <c r="OS497" s="7"/>
      <c r="OT497" s="7"/>
      <c r="OU497" s="7"/>
      <c r="OV497" s="7"/>
      <c r="OW497" s="7"/>
      <c r="OX497" s="7"/>
      <c r="OY497" s="7"/>
      <c r="OZ497" s="7"/>
      <c r="PA497" s="7"/>
      <c r="PB497" s="7"/>
      <c r="PC497" s="7"/>
      <c r="PD497" s="7"/>
      <c r="PE497" s="7"/>
      <c r="PF497" s="7"/>
      <c r="PG497" s="7"/>
      <c r="PH497" s="7"/>
      <c r="PI497" s="7"/>
      <c r="PJ497" s="7"/>
      <c r="PK497" s="7"/>
      <c r="PL497" s="7"/>
      <c r="PM497" s="7"/>
      <c r="PN497" s="7"/>
      <c r="PO497" s="7"/>
      <c r="PP497" s="7"/>
      <c r="PQ497" s="7"/>
      <c r="PR497" s="7"/>
      <c r="PS497" s="7"/>
      <c r="PT497" s="7"/>
      <c r="PU497" s="7"/>
      <c r="PV497" s="7"/>
      <c r="PW497" s="7"/>
      <c r="PX497" s="7"/>
      <c r="PY497" s="7"/>
      <c r="PZ497" s="7"/>
      <c r="QA497" s="7"/>
      <c r="QB497" s="7"/>
      <c r="QC497" s="7"/>
      <c r="QD497" s="7"/>
      <c r="QE497" s="7"/>
      <c r="QF497" s="7"/>
      <c r="QG497" s="7"/>
      <c r="QH497" s="7"/>
      <c r="QI497" s="7"/>
      <c r="QJ497" s="7"/>
      <c r="QK497" s="7"/>
      <c r="QL497" s="7"/>
      <c r="QM497" s="7"/>
      <c r="QN497" s="7"/>
      <c r="QO497" s="7"/>
      <c r="QP497" s="7"/>
      <c r="QQ497" s="7"/>
      <c r="QR497" s="7"/>
      <c r="QS497" s="7"/>
      <c r="QT497" s="7"/>
      <c r="QU497" s="7"/>
      <c r="QV497" s="7"/>
      <c r="QW497" s="7"/>
      <c r="QX497" s="7"/>
      <c r="QY497" s="7"/>
      <c r="QZ497" s="7"/>
      <c r="RA497" s="7"/>
      <c r="RB497" s="7"/>
      <c r="RC497" s="7"/>
      <c r="RD497" s="7"/>
      <c r="RE497" s="7"/>
      <c r="RF497" s="7"/>
      <c r="RG497" s="7"/>
      <c r="RH497" s="7"/>
      <c r="RI497" s="7"/>
      <c r="RJ497" s="7"/>
      <c r="RK497" s="7"/>
      <c r="RL497" s="7"/>
      <c r="RM497" s="7"/>
      <c r="RN497" s="7"/>
      <c r="RO497" s="7"/>
      <c r="RP497" s="7"/>
      <c r="RQ497" s="7"/>
      <c r="RR497" s="7"/>
      <c r="RS497" s="7"/>
      <c r="RT497" s="7"/>
      <c r="RU497" s="7"/>
      <c r="RV497" s="7"/>
      <c r="RW497" s="7"/>
      <c r="RX497" s="7"/>
      <c r="RY497" s="7"/>
      <c r="RZ497" s="7"/>
      <c r="SA497" s="7"/>
      <c r="SB497" s="7"/>
      <c r="SC497" s="7"/>
      <c r="SD497" s="7"/>
      <c r="SE497" s="7"/>
      <c r="SF497" s="7"/>
      <c r="SG497" s="7"/>
      <c r="SH497" s="7"/>
      <c r="SI497" s="7"/>
      <c r="SJ497" s="7"/>
      <c r="SK497" s="7"/>
      <c r="SL497" s="7"/>
      <c r="SM497" s="7"/>
      <c r="SN497" s="7"/>
      <c r="SO497" s="7"/>
      <c r="SP497" s="7"/>
      <c r="SQ497" s="7"/>
      <c r="SR497" s="7"/>
      <c r="SS497" s="7"/>
      <c r="ST497" s="7"/>
      <c r="SU497" s="7"/>
      <c r="SV497" s="7"/>
      <c r="SW497" s="7"/>
      <c r="SX497" s="7"/>
      <c r="SY497" s="7"/>
      <c r="SZ497" s="7"/>
      <c r="TA497" s="7"/>
      <c r="TB497" s="7"/>
      <c r="TC497" s="7"/>
      <c r="TD497" s="7"/>
      <c r="TE497" s="7"/>
      <c r="TF497" s="7"/>
      <c r="TG497" s="7"/>
      <c r="TH497" s="7"/>
      <c r="TI497" s="7"/>
      <c r="TJ497" s="7"/>
      <c r="TK497" s="7"/>
      <c r="TL497" s="7"/>
      <c r="TM497" s="7"/>
      <c r="TN497" s="7"/>
      <c r="TO497" s="7"/>
      <c r="TP497" s="7"/>
      <c r="TQ497" s="7"/>
      <c r="TR497" s="7"/>
      <c r="TS497" s="7"/>
      <c r="TT497" s="7"/>
      <c r="TU497" s="7"/>
      <c r="TV497" s="7"/>
      <c r="TW497" s="7"/>
      <c r="TX497" s="7"/>
      <c r="TY497" s="7"/>
      <c r="TZ497" s="7"/>
      <c r="UA497" s="7"/>
      <c r="UB497" s="7"/>
      <c r="UC497" s="7"/>
      <c r="UD497" s="7"/>
      <c r="UE497" s="7"/>
      <c r="UF497" s="7"/>
      <c r="UG497" s="7"/>
      <c r="UH497" s="7"/>
      <c r="UI497" s="7"/>
      <c r="UJ497" s="7"/>
      <c r="UK497" s="7"/>
      <c r="UL497" s="7"/>
      <c r="UM497" s="7"/>
      <c r="UN497" s="7"/>
      <c r="UO497" s="7"/>
      <c r="UP497" s="7"/>
      <c r="UQ497" s="7"/>
      <c r="UR497" s="7"/>
      <c r="US497" s="7"/>
      <c r="UT497" s="7"/>
      <c r="UU497" s="7"/>
      <c r="UV497" s="7"/>
      <c r="UW497" s="7"/>
      <c r="UX497" s="7"/>
      <c r="UY497" s="7"/>
      <c r="UZ497" s="7"/>
      <c r="VA497" s="7"/>
      <c r="VB497" s="7"/>
      <c r="VC497" s="7"/>
      <c r="VD497" s="7"/>
      <c r="VE497" s="7"/>
      <c r="VF497" s="7"/>
      <c r="VG497" s="7"/>
      <c r="VH497" s="7"/>
      <c r="VI497" s="7"/>
      <c r="VJ497" s="7"/>
      <c r="VK497" s="7"/>
      <c r="VL497" s="7"/>
      <c r="VM497" s="7"/>
      <c r="VN497" s="7"/>
      <c r="VO497" s="7"/>
      <c r="VP497" s="7"/>
      <c r="VQ497" s="7"/>
      <c r="VR497" s="7"/>
      <c r="VS497" s="7"/>
      <c r="VT497" s="7"/>
      <c r="VU497" s="7"/>
      <c r="VV497" s="7"/>
      <c r="VW497" s="7"/>
      <c r="VX497" s="7"/>
      <c r="VY497" s="7"/>
      <c r="VZ497" s="7"/>
      <c r="WA497" s="7"/>
      <c r="WB497" s="7"/>
      <c r="WC497" s="7"/>
      <c r="WD497" s="7"/>
      <c r="WE497" s="7"/>
      <c r="WF497" s="7"/>
      <c r="WG497" s="7"/>
      <c r="WH497" s="7"/>
      <c r="WI497" s="7"/>
      <c r="WJ497" s="7"/>
      <c r="WK497" s="7"/>
      <c r="WL497" s="7"/>
      <c r="WM497" s="7"/>
      <c r="WN497" s="7"/>
      <c r="WO497" s="7"/>
      <c r="WP497" s="7"/>
      <c r="WQ497" s="7"/>
      <c r="WR497" s="7"/>
      <c r="WS497" s="7"/>
      <c r="WT497" s="7"/>
      <c r="WU497" s="7"/>
      <c r="WV497" s="7"/>
      <c r="WW497" s="7"/>
      <c r="WX497" s="7"/>
      <c r="WY497" s="7"/>
      <c r="WZ497" s="7"/>
      <c r="XA497" s="7"/>
      <c r="XB497" s="7"/>
      <c r="XC497" s="7"/>
      <c r="XD497" s="7"/>
      <c r="XE497" s="7"/>
      <c r="XF497" s="7"/>
      <c r="XG497" s="7"/>
      <c r="XH497" s="7"/>
      <c r="XI497" s="7"/>
      <c r="XJ497" s="7"/>
      <c r="XK497" s="7"/>
      <c r="XL497" s="7"/>
      <c r="XM497" s="7"/>
      <c r="XN497" s="7"/>
      <c r="XO497" s="7"/>
      <c r="XP497" s="7"/>
      <c r="XQ497" s="7"/>
      <c r="XR497" s="7"/>
      <c r="XS497" s="7"/>
      <c r="XT497" s="7"/>
      <c r="XU497" s="7"/>
      <c r="XV497" s="7"/>
      <c r="XW497" s="7"/>
      <c r="XX497" s="7"/>
      <c r="XY497" s="7"/>
      <c r="XZ497" s="7"/>
      <c r="YA497" s="7"/>
      <c r="YB497" s="7"/>
      <c r="YC497" s="7"/>
      <c r="YD497" s="7"/>
      <c r="YE497" s="7"/>
      <c r="YF497" s="7"/>
      <c r="YG497" s="7"/>
      <c r="YH497" s="7"/>
      <c r="YI497" s="7"/>
      <c r="YJ497" s="7"/>
      <c r="YK497" s="7"/>
      <c r="YL497" s="7"/>
      <c r="YM497" s="7"/>
      <c r="YN497" s="7"/>
      <c r="YO497" s="7"/>
      <c r="YP497" s="7"/>
      <c r="YQ497" s="7"/>
      <c r="YR497" s="7"/>
      <c r="YS497" s="7"/>
      <c r="YT497" s="7"/>
      <c r="YU497" s="7"/>
      <c r="YV497" s="7"/>
      <c r="YW497" s="7"/>
      <c r="YX497" s="7"/>
      <c r="YY497" s="7"/>
      <c r="YZ497" s="7"/>
      <c r="ZA497" s="7"/>
      <c r="ZB497" s="7"/>
      <c r="ZC497" s="7"/>
      <c r="ZD497" s="7"/>
    </row>
    <row r="498" spans="1:680" s="103" customFormat="1" x14ac:dyDescent="0.2">
      <c r="A498" s="27"/>
      <c r="B498" s="27"/>
      <c r="C498" s="4"/>
      <c r="D498" s="7"/>
      <c r="E498" s="4"/>
      <c r="F498" s="6"/>
      <c r="G498" s="6"/>
      <c r="H498" s="6"/>
      <c r="I498" s="6"/>
      <c r="J498" s="6"/>
      <c r="K498" s="101"/>
      <c r="L498" s="101"/>
      <c r="M498" s="101"/>
      <c r="N498" s="101"/>
      <c r="O498" s="7"/>
      <c r="P498" s="101"/>
      <c r="Q498" s="101"/>
      <c r="R498" s="101"/>
      <c r="S498" s="101"/>
      <c r="T498" s="7"/>
      <c r="U498" s="101"/>
      <c r="V498" s="101"/>
      <c r="W498" s="101"/>
      <c r="X498" s="101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  <c r="JV498" s="7"/>
      <c r="JW498" s="7"/>
      <c r="JX498" s="7"/>
      <c r="JY498" s="7"/>
      <c r="JZ498" s="7"/>
      <c r="KA498" s="7"/>
      <c r="KB498" s="7"/>
      <c r="KC498" s="7"/>
      <c r="KD498" s="7"/>
      <c r="KE498" s="7"/>
      <c r="KF498" s="7"/>
      <c r="KG498" s="7"/>
      <c r="KH498" s="7"/>
      <c r="KI498" s="7"/>
      <c r="KJ498" s="7"/>
      <c r="KK498" s="7"/>
      <c r="KL498" s="7"/>
      <c r="KM498" s="7"/>
      <c r="KN498" s="7"/>
      <c r="KO498" s="7"/>
      <c r="KP498" s="7"/>
      <c r="KQ498" s="7"/>
      <c r="KR498" s="7"/>
      <c r="KS498" s="7"/>
      <c r="KT498" s="7"/>
      <c r="KU498" s="7"/>
      <c r="KV498" s="7"/>
      <c r="KW498" s="7"/>
      <c r="KX498" s="7"/>
      <c r="KY498" s="7"/>
      <c r="KZ498" s="7"/>
      <c r="LA498" s="7"/>
      <c r="LB498" s="7"/>
      <c r="LC498" s="7"/>
      <c r="LD498" s="7"/>
      <c r="LE498" s="7"/>
      <c r="LF498" s="7"/>
      <c r="LG498" s="7"/>
      <c r="LH498" s="7"/>
      <c r="LI498" s="7"/>
      <c r="LJ498" s="7"/>
      <c r="LK498" s="7"/>
      <c r="LL498" s="7"/>
      <c r="LM498" s="7"/>
      <c r="LN498" s="7"/>
      <c r="LO498" s="7"/>
      <c r="LP498" s="7"/>
      <c r="LQ498" s="7"/>
      <c r="LR498" s="7"/>
      <c r="LS498" s="7"/>
      <c r="LT498" s="7"/>
      <c r="LU498" s="7"/>
      <c r="LV498" s="7"/>
      <c r="LW498" s="7"/>
      <c r="LX498" s="7"/>
      <c r="LY498" s="7"/>
      <c r="LZ498" s="7"/>
      <c r="MA498" s="7"/>
      <c r="MB498" s="7"/>
      <c r="MC498" s="7"/>
      <c r="MD498" s="7"/>
      <c r="ME498" s="7"/>
      <c r="MF498" s="7"/>
      <c r="MG498" s="7"/>
      <c r="MH498" s="7"/>
      <c r="MI498" s="7"/>
      <c r="MJ498" s="7"/>
      <c r="MK498" s="7"/>
      <c r="ML498" s="7"/>
      <c r="MM498" s="7"/>
      <c r="MN498" s="7"/>
      <c r="MO498" s="7"/>
      <c r="MP498" s="7"/>
      <c r="MQ498" s="7"/>
      <c r="MR498" s="7"/>
      <c r="MS498" s="7"/>
      <c r="MT498" s="7"/>
      <c r="MU498" s="7"/>
      <c r="MV498" s="7"/>
      <c r="MW498" s="7"/>
      <c r="MX498" s="7"/>
      <c r="MY498" s="7"/>
      <c r="MZ498" s="7"/>
      <c r="NA498" s="7"/>
      <c r="NB498" s="7"/>
      <c r="NC498" s="7"/>
      <c r="ND498" s="7"/>
      <c r="NE498" s="7"/>
      <c r="NF498" s="7"/>
      <c r="NG498" s="7"/>
      <c r="NH498" s="7"/>
      <c r="NI498" s="7"/>
      <c r="NJ498" s="7"/>
      <c r="NK498" s="7"/>
      <c r="NL498" s="7"/>
      <c r="NM498" s="7"/>
      <c r="NN498" s="7"/>
      <c r="NO498" s="7"/>
      <c r="NP498" s="7"/>
      <c r="NQ498" s="7"/>
      <c r="NR498" s="7"/>
      <c r="NS498" s="7"/>
      <c r="NT498" s="7"/>
      <c r="NU498" s="7"/>
      <c r="NV498" s="7"/>
      <c r="NW498" s="7"/>
      <c r="NX498" s="7"/>
      <c r="NY498" s="7"/>
      <c r="NZ498" s="7"/>
      <c r="OA498" s="7"/>
      <c r="OB498" s="7"/>
      <c r="OC498" s="7"/>
      <c r="OD498" s="7"/>
      <c r="OE498" s="7"/>
      <c r="OF498" s="7"/>
      <c r="OG498" s="7"/>
      <c r="OH498" s="7"/>
      <c r="OI498" s="7"/>
      <c r="OJ498" s="7"/>
      <c r="OK498" s="7"/>
      <c r="OL498" s="7"/>
      <c r="OM498" s="7"/>
      <c r="ON498" s="7"/>
      <c r="OO498" s="7"/>
      <c r="OP498" s="7"/>
      <c r="OQ498" s="7"/>
      <c r="OR498" s="7"/>
      <c r="OS498" s="7"/>
      <c r="OT498" s="7"/>
      <c r="OU498" s="7"/>
      <c r="OV498" s="7"/>
      <c r="OW498" s="7"/>
      <c r="OX498" s="7"/>
      <c r="OY498" s="7"/>
      <c r="OZ498" s="7"/>
      <c r="PA498" s="7"/>
      <c r="PB498" s="7"/>
      <c r="PC498" s="7"/>
      <c r="PD498" s="7"/>
      <c r="PE498" s="7"/>
      <c r="PF498" s="7"/>
      <c r="PG498" s="7"/>
      <c r="PH498" s="7"/>
      <c r="PI498" s="7"/>
      <c r="PJ498" s="7"/>
      <c r="PK498" s="7"/>
      <c r="PL498" s="7"/>
      <c r="PM498" s="7"/>
      <c r="PN498" s="7"/>
      <c r="PO498" s="7"/>
      <c r="PP498" s="7"/>
      <c r="PQ498" s="7"/>
      <c r="PR498" s="7"/>
      <c r="PS498" s="7"/>
      <c r="PT498" s="7"/>
      <c r="PU498" s="7"/>
      <c r="PV498" s="7"/>
      <c r="PW498" s="7"/>
      <c r="PX498" s="7"/>
      <c r="PY498" s="7"/>
      <c r="PZ498" s="7"/>
      <c r="QA498" s="7"/>
      <c r="QB498" s="7"/>
      <c r="QC498" s="7"/>
      <c r="QD498" s="7"/>
      <c r="QE498" s="7"/>
      <c r="QF498" s="7"/>
      <c r="QG498" s="7"/>
      <c r="QH498" s="7"/>
      <c r="QI498" s="7"/>
      <c r="QJ498" s="7"/>
      <c r="QK498" s="7"/>
      <c r="QL498" s="7"/>
      <c r="QM498" s="7"/>
      <c r="QN498" s="7"/>
      <c r="QO498" s="7"/>
      <c r="QP498" s="7"/>
      <c r="QQ498" s="7"/>
      <c r="QR498" s="7"/>
      <c r="QS498" s="7"/>
      <c r="QT498" s="7"/>
      <c r="QU498" s="7"/>
      <c r="QV498" s="7"/>
      <c r="QW498" s="7"/>
      <c r="QX498" s="7"/>
      <c r="QY498" s="7"/>
      <c r="QZ498" s="7"/>
      <c r="RA498" s="7"/>
      <c r="RB498" s="7"/>
      <c r="RC498" s="7"/>
      <c r="RD498" s="7"/>
      <c r="RE498" s="7"/>
      <c r="RF498" s="7"/>
      <c r="RG498" s="7"/>
      <c r="RH498" s="7"/>
      <c r="RI498" s="7"/>
      <c r="RJ498" s="7"/>
      <c r="RK498" s="7"/>
      <c r="RL498" s="7"/>
      <c r="RM498" s="7"/>
      <c r="RN498" s="7"/>
      <c r="RO498" s="7"/>
      <c r="RP498" s="7"/>
      <c r="RQ498" s="7"/>
      <c r="RR498" s="7"/>
      <c r="RS498" s="7"/>
      <c r="RT498" s="7"/>
      <c r="RU498" s="7"/>
      <c r="RV498" s="7"/>
      <c r="RW498" s="7"/>
      <c r="RX498" s="7"/>
      <c r="RY498" s="7"/>
      <c r="RZ498" s="7"/>
      <c r="SA498" s="7"/>
      <c r="SB498" s="7"/>
      <c r="SC498" s="7"/>
      <c r="SD498" s="7"/>
      <c r="SE498" s="7"/>
      <c r="SF498" s="7"/>
      <c r="SG498" s="7"/>
      <c r="SH498" s="7"/>
      <c r="SI498" s="7"/>
      <c r="SJ498" s="7"/>
      <c r="SK498" s="7"/>
      <c r="SL498" s="7"/>
      <c r="SM498" s="7"/>
      <c r="SN498" s="7"/>
      <c r="SO498" s="7"/>
      <c r="SP498" s="7"/>
      <c r="SQ498" s="7"/>
      <c r="SR498" s="7"/>
      <c r="SS498" s="7"/>
      <c r="ST498" s="7"/>
      <c r="SU498" s="7"/>
      <c r="SV498" s="7"/>
      <c r="SW498" s="7"/>
      <c r="SX498" s="7"/>
      <c r="SY498" s="7"/>
      <c r="SZ498" s="7"/>
      <c r="TA498" s="7"/>
      <c r="TB498" s="7"/>
      <c r="TC498" s="7"/>
      <c r="TD498" s="7"/>
      <c r="TE498" s="7"/>
      <c r="TF498" s="7"/>
      <c r="TG498" s="7"/>
      <c r="TH498" s="7"/>
      <c r="TI498" s="7"/>
      <c r="TJ498" s="7"/>
      <c r="TK498" s="7"/>
      <c r="TL498" s="7"/>
      <c r="TM498" s="7"/>
      <c r="TN498" s="7"/>
      <c r="TO498" s="7"/>
      <c r="TP498" s="7"/>
      <c r="TQ498" s="7"/>
      <c r="TR498" s="7"/>
      <c r="TS498" s="7"/>
      <c r="TT498" s="7"/>
      <c r="TU498" s="7"/>
      <c r="TV498" s="7"/>
      <c r="TW498" s="7"/>
      <c r="TX498" s="7"/>
      <c r="TY498" s="7"/>
      <c r="TZ498" s="7"/>
      <c r="UA498" s="7"/>
      <c r="UB498" s="7"/>
      <c r="UC498" s="7"/>
      <c r="UD498" s="7"/>
      <c r="UE498" s="7"/>
      <c r="UF498" s="7"/>
      <c r="UG498" s="7"/>
      <c r="UH498" s="7"/>
      <c r="UI498" s="7"/>
      <c r="UJ498" s="7"/>
      <c r="UK498" s="7"/>
      <c r="UL498" s="7"/>
      <c r="UM498" s="7"/>
      <c r="UN498" s="7"/>
      <c r="UO498" s="7"/>
      <c r="UP498" s="7"/>
      <c r="UQ498" s="7"/>
      <c r="UR498" s="7"/>
      <c r="US498" s="7"/>
      <c r="UT498" s="7"/>
      <c r="UU498" s="7"/>
      <c r="UV498" s="7"/>
      <c r="UW498" s="7"/>
      <c r="UX498" s="7"/>
      <c r="UY498" s="7"/>
      <c r="UZ498" s="7"/>
      <c r="VA498" s="7"/>
      <c r="VB498" s="7"/>
      <c r="VC498" s="7"/>
      <c r="VD498" s="7"/>
      <c r="VE498" s="7"/>
      <c r="VF498" s="7"/>
      <c r="VG498" s="7"/>
      <c r="VH498" s="7"/>
      <c r="VI498" s="7"/>
      <c r="VJ498" s="7"/>
      <c r="VK498" s="7"/>
      <c r="VL498" s="7"/>
      <c r="VM498" s="7"/>
      <c r="VN498" s="7"/>
      <c r="VO498" s="7"/>
      <c r="VP498" s="7"/>
      <c r="VQ498" s="7"/>
      <c r="VR498" s="7"/>
      <c r="VS498" s="7"/>
      <c r="VT498" s="7"/>
      <c r="VU498" s="7"/>
      <c r="VV498" s="7"/>
      <c r="VW498" s="7"/>
      <c r="VX498" s="7"/>
      <c r="VY498" s="7"/>
      <c r="VZ498" s="7"/>
      <c r="WA498" s="7"/>
      <c r="WB498" s="7"/>
      <c r="WC498" s="7"/>
      <c r="WD498" s="7"/>
      <c r="WE498" s="7"/>
      <c r="WF498" s="7"/>
      <c r="WG498" s="7"/>
      <c r="WH498" s="7"/>
      <c r="WI498" s="7"/>
      <c r="WJ498" s="7"/>
      <c r="WK498" s="7"/>
      <c r="WL498" s="7"/>
      <c r="WM498" s="7"/>
      <c r="WN498" s="7"/>
      <c r="WO498" s="7"/>
      <c r="WP498" s="7"/>
      <c r="WQ498" s="7"/>
      <c r="WR498" s="7"/>
      <c r="WS498" s="7"/>
      <c r="WT498" s="7"/>
      <c r="WU498" s="7"/>
      <c r="WV498" s="7"/>
      <c r="WW498" s="7"/>
      <c r="WX498" s="7"/>
      <c r="WY498" s="7"/>
      <c r="WZ498" s="7"/>
      <c r="XA498" s="7"/>
      <c r="XB498" s="7"/>
      <c r="XC498" s="7"/>
      <c r="XD498" s="7"/>
      <c r="XE498" s="7"/>
      <c r="XF498" s="7"/>
      <c r="XG498" s="7"/>
      <c r="XH498" s="7"/>
      <c r="XI498" s="7"/>
      <c r="XJ498" s="7"/>
      <c r="XK498" s="7"/>
      <c r="XL498" s="7"/>
      <c r="XM498" s="7"/>
      <c r="XN498" s="7"/>
      <c r="XO498" s="7"/>
      <c r="XP498" s="7"/>
      <c r="XQ498" s="7"/>
      <c r="XR498" s="7"/>
      <c r="XS498" s="7"/>
      <c r="XT498" s="7"/>
      <c r="XU498" s="7"/>
      <c r="XV498" s="7"/>
      <c r="XW498" s="7"/>
      <c r="XX498" s="7"/>
      <c r="XY498" s="7"/>
      <c r="XZ498" s="7"/>
      <c r="YA498" s="7"/>
      <c r="YB498" s="7"/>
      <c r="YC498" s="7"/>
      <c r="YD498" s="7"/>
      <c r="YE498" s="7"/>
      <c r="YF498" s="7"/>
      <c r="YG498" s="7"/>
      <c r="YH498" s="7"/>
      <c r="YI498" s="7"/>
      <c r="YJ498" s="7"/>
      <c r="YK498" s="7"/>
      <c r="YL498" s="7"/>
      <c r="YM498" s="7"/>
      <c r="YN498" s="7"/>
      <c r="YO498" s="7"/>
      <c r="YP498" s="7"/>
      <c r="YQ498" s="7"/>
      <c r="YR498" s="7"/>
      <c r="YS498" s="7"/>
      <c r="YT498" s="7"/>
      <c r="YU498" s="7"/>
      <c r="YV498" s="7"/>
      <c r="YW498" s="7"/>
      <c r="YX498" s="7"/>
      <c r="YY498" s="7"/>
      <c r="YZ498" s="7"/>
      <c r="ZA498" s="7"/>
      <c r="ZB498" s="7"/>
      <c r="ZC498" s="7"/>
      <c r="ZD498" s="7"/>
    </row>
    <row r="499" spans="1:680" s="103" customFormat="1" x14ac:dyDescent="0.2">
      <c r="A499" s="27"/>
      <c r="B499" s="27"/>
      <c r="C499" s="4"/>
      <c r="D499" s="7"/>
      <c r="E499" s="4"/>
      <c r="F499" s="6"/>
      <c r="G499" s="6"/>
      <c r="H499" s="6"/>
      <c r="I499" s="6"/>
      <c r="J499" s="6"/>
      <c r="K499" s="101"/>
      <c r="L499" s="101"/>
      <c r="M499" s="101"/>
      <c r="N499" s="101"/>
      <c r="O499" s="7"/>
      <c r="P499" s="101"/>
      <c r="Q499" s="101"/>
      <c r="R499" s="101"/>
      <c r="S499" s="101"/>
      <c r="T499" s="7"/>
      <c r="U499" s="101"/>
      <c r="V499" s="101"/>
      <c r="W499" s="101"/>
      <c r="X499" s="101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  <c r="JV499" s="7"/>
      <c r="JW499" s="7"/>
      <c r="JX499" s="7"/>
      <c r="JY499" s="7"/>
      <c r="JZ499" s="7"/>
      <c r="KA499" s="7"/>
      <c r="KB499" s="7"/>
      <c r="KC499" s="7"/>
      <c r="KD499" s="7"/>
      <c r="KE499" s="7"/>
      <c r="KF499" s="7"/>
      <c r="KG499" s="7"/>
      <c r="KH499" s="7"/>
      <c r="KI499" s="7"/>
      <c r="KJ499" s="7"/>
      <c r="KK499" s="7"/>
      <c r="KL499" s="7"/>
      <c r="KM499" s="7"/>
      <c r="KN499" s="7"/>
      <c r="KO499" s="7"/>
      <c r="KP499" s="7"/>
      <c r="KQ499" s="7"/>
      <c r="KR499" s="7"/>
      <c r="KS499" s="7"/>
      <c r="KT499" s="7"/>
      <c r="KU499" s="7"/>
      <c r="KV499" s="7"/>
      <c r="KW499" s="7"/>
      <c r="KX499" s="7"/>
      <c r="KY499" s="7"/>
      <c r="KZ499" s="7"/>
      <c r="LA499" s="7"/>
      <c r="LB499" s="7"/>
      <c r="LC499" s="7"/>
      <c r="LD499" s="7"/>
      <c r="LE499" s="7"/>
      <c r="LF499" s="7"/>
      <c r="LG499" s="7"/>
      <c r="LH499" s="7"/>
      <c r="LI499" s="7"/>
      <c r="LJ499" s="7"/>
      <c r="LK499" s="7"/>
      <c r="LL499" s="7"/>
      <c r="LM499" s="7"/>
      <c r="LN499" s="7"/>
      <c r="LO499" s="7"/>
      <c r="LP499" s="7"/>
      <c r="LQ499" s="7"/>
      <c r="LR499" s="7"/>
      <c r="LS499" s="7"/>
      <c r="LT499" s="7"/>
      <c r="LU499" s="7"/>
      <c r="LV499" s="7"/>
      <c r="LW499" s="7"/>
      <c r="LX499" s="7"/>
      <c r="LY499" s="7"/>
      <c r="LZ499" s="7"/>
      <c r="MA499" s="7"/>
      <c r="MB499" s="7"/>
      <c r="MC499" s="7"/>
      <c r="MD499" s="7"/>
      <c r="ME499" s="7"/>
      <c r="MF499" s="7"/>
      <c r="MG499" s="7"/>
      <c r="MH499" s="7"/>
      <c r="MI499" s="7"/>
      <c r="MJ499" s="7"/>
      <c r="MK499" s="7"/>
      <c r="ML499" s="7"/>
      <c r="MM499" s="7"/>
      <c r="MN499" s="7"/>
      <c r="MO499" s="7"/>
      <c r="MP499" s="7"/>
      <c r="MQ499" s="7"/>
      <c r="MR499" s="7"/>
      <c r="MS499" s="7"/>
      <c r="MT499" s="7"/>
      <c r="MU499" s="7"/>
      <c r="MV499" s="7"/>
      <c r="MW499" s="7"/>
      <c r="MX499" s="7"/>
      <c r="MY499" s="7"/>
      <c r="MZ499" s="7"/>
      <c r="NA499" s="7"/>
      <c r="NB499" s="7"/>
      <c r="NC499" s="7"/>
      <c r="ND499" s="7"/>
      <c r="NE499" s="7"/>
      <c r="NF499" s="7"/>
      <c r="NG499" s="7"/>
      <c r="NH499" s="7"/>
      <c r="NI499" s="7"/>
      <c r="NJ499" s="7"/>
      <c r="NK499" s="7"/>
      <c r="NL499" s="7"/>
      <c r="NM499" s="7"/>
      <c r="NN499" s="7"/>
      <c r="NO499" s="7"/>
      <c r="NP499" s="7"/>
      <c r="NQ499" s="7"/>
      <c r="NR499" s="7"/>
      <c r="NS499" s="7"/>
      <c r="NT499" s="7"/>
      <c r="NU499" s="7"/>
      <c r="NV499" s="7"/>
      <c r="NW499" s="7"/>
      <c r="NX499" s="7"/>
      <c r="NY499" s="7"/>
      <c r="NZ499" s="7"/>
      <c r="OA499" s="7"/>
      <c r="OB499" s="7"/>
      <c r="OC499" s="7"/>
      <c r="OD499" s="7"/>
      <c r="OE499" s="7"/>
      <c r="OF499" s="7"/>
      <c r="OG499" s="7"/>
      <c r="OH499" s="7"/>
      <c r="OI499" s="7"/>
      <c r="OJ499" s="7"/>
      <c r="OK499" s="7"/>
      <c r="OL499" s="7"/>
      <c r="OM499" s="7"/>
      <c r="ON499" s="7"/>
      <c r="OO499" s="7"/>
      <c r="OP499" s="7"/>
      <c r="OQ499" s="7"/>
      <c r="OR499" s="7"/>
      <c r="OS499" s="7"/>
      <c r="OT499" s="7"/>
      <c r="OU499" s="7"/>
      <c r="OV499" s="7"/>
      <c r="OW499" s="7"/>
      <c r="OX499" s="7"/>
      <c r="OY499" s="7"/>
      <c r="OZ499" s="7"/>
      <c r="PA499" s="7"/>
      <c r="PB499" s="7"/>
      <c r="PC499" s="7"/>
      <c r="PD499" s="7"/>
      <c r="PE499" s="7"/>
      <c r="PF499" s="7"/>
      <c r="PG499" s="7"/>
      <c r="PH499" s="7"/>
      <c r="PI499" s="7"/>
      <c r="PJ499" s="7"/>
      <c r="PK499" s="7"/>
      <c r="PL499" s="7"/>
      <c r="PM499" s="7"/>
      <c r="PN499" s="7"/>
      <c r="PO499" s="7"/>
      <c r="PP499" s="7"/>
      <c r="PQ499" s="7"/>
      <c r="PR499" s="7"/>
      <c r="PS499" s="7"/>
      <c r="PT499" s="7"/>
      <c r="PU499" s="7"/>
      <c r="PV499" s="7"/>
      <c r="PW499" s="7"/>
      <c r="PX499" s="7"/>
      <c r="PY499" s="7"/>
      <c r="PZ499" s="7"/>
      <c r="QA499" s="7"/>
      <c r="QB499" s="7"/>
      <c r="QC499" s="7"/>
      <c r="QD499" s="7"/>
      <c r="QE499" s="7"/>
      <c r="QF499" s="7"/>
      <c r="QG499" s="7"/>
      <c r="QH499" s="7"/>
      <c r="QI499" s="7"/>
      <c r="QJ499" s="7"/>
      <c r="QK499" s="7"/>
      <c r="QL499" s="7"/>
      <c r="QM499" s="7"/>
      <c r="QN499" s="7"/>
      <c r="QO499" s="7"/>
      <c r="QP499" s="7"/>
      <c r="QQ499" s="7"/>
      <c r="QR499" s="7"/>
      <c r="QS499" s="7"/>
      <c r="QT499" s="7"/>
      <c r="QU499" s="7"/>
      <c r="QV499" s="7"/>
      <c r="QW499" s="7"/>
      <c r="QX499" s="7"/>
      <c r="QY499" s="7"/>
      <c r="QZ499" s="7"/>
      <c r="RA499" s="7"/>
      <c r="RB499" s="7"/>
      <c r="RC499" s="7"/>
      <c r="RD499" s="7"/>
      <c r="RE499" s="7"/>
      <c r="RF499" s="7"/>
      <c r="RG499" s="7"/>
      <c r="RH499" s="7"/>
      <c r="RI499" s="7"/>
      <c r="RJ499" s="7"/>
      <c r="RK499" s="7"/>
      <c r="RL499" s="7"/>
      <c r="RM499" s="7"/>
      <c r="RN499" s="7"/>
      <c r="RO499" s="7"/>
      <c r="RP499" s="7"/>
      <c r="RQ499" s="7"/>
      <c r="RR499" s="7"/>
      <c r="RS499" s="7"/>
      <c r="RT499" s="7"/>
      <c r="RU499" s="7"/>
      <c r="RV499" s="7"/>
      <c r="RW499" s="7"/>
      <c r="RX499" s="7"/>
      <c r="RY499" s="7"/>
      <c r="RZ499" s="7"/>
      <c r="SA499" s="7"/>
      <c r="SB499" s="7"/>
      <c r="SC499" s="7"/>
      <c r="SD499" s="7"/>
      <c r="SE499" s="7"/>
      <c r="SF499" s="7"/>
      <c r="SG499" s="7"/>
      <c r="SH499" s="7"/>
      <c r="SI499" s="7"/>
      <c r="SJ499" s="7"/>
      <c r="SK499" s="7"/>
      <c r="SL499" s="7"/>
      <c r="SM499" s="7"/>
      <c r="SN499" s="7"/>
      <c r="SO499" s="7"/>
      <c r="SP499" s="7"/>
      <c r="SQ499" s="7"/>
      <c r="SR499" s="7"/>
      <c r="SS499" s="7"/>
      <c r="ST499" s="7"/>
      <c r="SU499" s="7"/>
      <c r="SV499" s="7"/>
      <c r="SW499" s="7"/>
      <c r="SX499" s="7"/>
      <c r="SY499" s="7"/>
      <c r="SZ499" s="7"/>
      <c r="TA499" s="7"/>
      <c r="TB499" s="7"/>
      <c r="TC499" s="7"/>
      <c r="TD499" s="7"/>
      <c r="TE499" s="7"/>
      <c r="TF499" s="7"/>
      <c r="TG499" s="7"/>
      <c r="TH499" s="7"/>
      <c r="TI499" s="7"/>
      <c r="TJ499" s="7"/>
      <c r="TK499" s="7"/>
      <c r="TL499" s="7"/>
      <c r="TM499" s="7"/>
      <c r="TN499" s="7"/>
      <c r="TO499" s="7"/>
      <c r="TP499" s="7"/>
      <c r="TQ499" s="7"/>
      <c r="TR499" s="7"/>
      <c r="TS499" s="7"/>
      <c r="TT499" s="7"/>
      <c r="TU499" s="7"/>
      <c r="TV499" s="7"/>
      <c r="TW499" s="7"/>
      <c r="TX499" s="7"/>
      <c r="TY499" s="7"/>
      <c r="TZ499" s="7"/>
      <c r="UA499" s="7"/>
      <c r="UB499" s="7"/>
      <c r="UC499" s="7"/>
      <c r="UD499" s="7"/>
      <c r="UE499" s="7"/>
      <c r="UF499" s="7"/>
      <c r="UG499" s="7"/>
      <c r="UH499" s="7"/>
      <c r="UI499" s="7"/>
      <c r="UJ499" s="7"/>
      <c r="UK499" s="7"/>
      <c r="UL499" s="7"/>
      <c r="UM499" s="7"/>
      <c r="UN499" s="7"/>
      <c r="UO499" s="7"/>
      <c r="UP499" s="7"/>
      <c r="UQ499" s="7"/>
      <c r="UR499" s="7"/>
      <c r="US499" s="7"/>
      <c r="UT499" s="7"/>
      <c r="UU499" s="7"/>
      <c r="UV499" s="7"/>
      <c r="UW499" s="7"/>
      <c r="UX499" s="7"/>
      <c r="UY499" s="7"/>
      <c r="UZ499" s="7"/>
      <c r="VA499" s="7"/>
      <c r="VB499" s="7"/>
      <c r="VC499" s="7"/>
      <c r="VD499" s="7"/>
      <c r="VE499" s="7"/>
      <c r="VF499" s="7"/>
      <c r="VG499" s="7"/>
      <c r="VH499" s="7"/>
      <c r="VI499" s="7"/>
      <c r="VJ499" s="7"/>
      <c r="VK499" s="7"/>
      <c r="VL499" s="7"/>
      <c r="VM499" s="7"/>
      <c r="VN499" s="7"/>
      <c r="VO499" s="7"/>
      <c r="VP499" s="7"/>
      <c r="VQ499" s="7"/>
      <c r="VR499" s="7"/>
      <c r="VS499" s="7"/>
      <c r="VT499" s="7"/>
      <c r="VU499" s="7"/>
      <c r="VV499" s="7"/>
      <c r="VW499" s="7"/>
      <c r="VX499" s="7"/>
      <c r="VY499" s="7"/>
      <c r="VZ499" s="7"/>
      <c r="WA499" s="7"/>
      <c r="WB499" s="7"/>
      <c r="WC499" s="7"/>
      <c r="WD499" s="7"/>
      <c r="WE499" s="7"/>
      <c r="WF499" s="7"/>
      <c r="WG499" s="7"/>
      <c r="WH499" s="7"/>
      <c r="WI499" s="7"/>
      <c r="WJ499" s="7"/>
      <c r="WK499" s="7"/>
      <c r="WL499" s="7"/>
      <c r="WM499" s="7"/>
      <c r="WN499" s="7"/>
      <c r="WO499" s="7"/>
      <c r="WP499" s="7"/>
      <c r="WQ499" s="7"/>
      <c r="WR499" s="7"/>
      <c r="WS499" s="7"/>
      <c r="WT499" s="7"/>
      <c r="WU499" s="7"/>
      <c r="WV499" s="7"/>
      <c r="WW499" s="7"/>
      <c r="WX499" s="7"/>
      <c r="WY499" s="7"/>
      <c r="WZ499" s="7"/>
      <c r="XA499" s="7"/>
      <c r="XB499" s="7"/>
      <c r="XC499" s="7"/>
      <c r="XD499" s="7"/>
      <c r="XE499" s="7"/>
      <c r="XF499" s="7"/>
      <c r="XG499" s="7"/>
      <c r="XH499" s="7"/>
      <c r="XI499" s="7"/>
      <c r="XJ499" s="7"/>
      <c r="XK499" s="7"/>
      <c r="XL499" s="7"/>
      <c r="XM499" s="7"/>
      <c r="XN499" s="7"/>
      <c r="XO499" s="7"/>
      <c r="XP499" s="7"/>
      <c r="XQ499" s="7"/>
      <c r="XR499" s="7"/>
      <c r="XS499" s="7"/>
      <c r="XT499" s="7"/>
      <c r="XU499" s="7"/>
      <c r="XV499" s="7"/>
      <c r="XW499" s="7"/>
      <c r="XX499" s="7"/>
      <c r="XY499" s="7"/>
      <c r="XZ499" s="7"/>
      <c r="YA499" s="7"/>
      <c r="YB499" s="7"/>
      <c r="YC499" s="7"/>
      <c r="YD499" s="7"/>
      <c r="YE499" s="7"/>
      <c r="YF499" s="7"/>
      <c r="YG499" s="7"/>
      <c r="YH499" s="7"/>
      <c r="YI499" s="7"/>
      <c r="YJ499" s="7"/>
      <c r="YK499" s="7"/>
      <c r="YL499" s="7"/>
      <c r="YM499" s="7"/>
      <c r="YN499" s="7"/>
      <c r="YO499" s="7"/>
      <c r="YP499" s="7"/>
      <c r="YQ499" s="7"/>
      <c r="YR499" s="7"/>
      <c r="YS499" s="7"/>
      <c r="YT499" s="7"/>
      <c r="YU499" s="7"/>
      <c r="YV499" s="7"/>
      <c r="YW499" s="7"/>
      <c r="YX499" s="7"/>
      <c r="YY499" s="7"/>
      <c r="YZ499" s="7"/>
      <c r="ZA499" s="7"/>
      <c r="ZB499" s="7"/>
      <c r="ZC499" s="7"/>
      <c r="ZD499" s="7"/>
    </row>
    <row r="500" spans="1:680" s="103" customFormat="1" x14ac:dyDescent="0.2">
      <c r="A500" s="27"/>
      <c r="B500" s="27"/>
      <c r="C500" s="4"/>
      <c r="D500" s="7"/>
      <c r="E500" s="4"/>
      <c r="F500" s="6"/>
      <c r="G500" s="6"/>
      <c r="H500" s="6"/>
      <c r="I500" s="6"/>
      <c r="J500" s="6"/>
      <c r="K500" s="101"/>
      <c r="L500" s="101"/>
      <c r="M500" s="101"/>
      <c r="N500" s="101"/>
      <c r="O500" s="7"/>
      <c r="P500" s="101"/>
      <c r="Q500" s="101"/>
      <c r="R500" s="101"/>
      <c r="S500" s="101"/>
      <c r="T500" s="7"/>
      <c r="U500" s="101"/>
      <c r="V500" s="101"/>
      <c r="W500" s="101"/>
      <c r="X500" s="101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  <c r="JV500" s="7"/>
      <c r="JW500" s="7"/>
      <c r="JX500" s="7"/>
      <c r="JY500" s="7"/>
      <c r="JZ500" s="7"/>
      <c r="KA500" s="7"/>
      <c r="KB500" s="7"/>
      <c r="KC500" s="7"/>
      <c r="KD500" s="7"/>
      <c r="KE500" s="7"/>
      <c r="KF500" s="7"/>
      <c r="KG500" s="7"/>
      <c r="KH500" s="7"/>
      <c r="KI500" s="7"/>
      <c r="KJ500" s="7"/>
      <c r="KK500" s="7"/>
      <c r="KL500" s="7"/>
      <c r="KM500" s="7"/>
      <c r="KN500" s="7"/>
      <c r="KO500" s="7"/>
      <c r="KP500" s="7"/>
      <c r="KQ500" s="7"/>
      <c r="KR500" s="7"/>
      <c r="KS500" s="7"/>
      <c r="KT500" s="7"/>
      <c r="KU500" s="7"/>
      <c r="KV500" s="7"/>
      <c r="KW500" s="7"/>
      <c r="KX500" s="7"/>
      <c r="KY500" s="7"/>
      <c r="KZ500" s="7"/>
      <c r="LA500" s="7"/>
      <c r="LB500" s="7"/>
      <c r="LC500" s="7"/>
      <c r="LD500" s="7"/>
      <c r="LE500" s="7"/>
      <c r="LF500" s="7"/>
      <c r="LG500" s="7"/>
      <c r="LH500" s="7"/>
      <c r="LI500" s="7"/>
      <c r="LJ500" s="7"/>
      <c r="LK500" s="7"/>
      <c r="LL500" s="7"/>
      <c r="LM500" s="7"/>
      <c r="LN500" s="7"/>
      <c r="LO500" s="7"/>
      <c r="LP500" s="7"/>
      <c r="LQ500" s="7"/>
      <c r="LR500" s="7"/>
      <c r="LS500" s="7"/>
      <c r="LT500" s="7"/>
      <c r="LU500" s="7"/>
      <c r="LV500" s="7"/>
      <c r="LW500" s="7"/>
      <c r="LX500" s="7"/>
      <c r="LY500" s="7"/>
      <c r="LZ500" s="7"/>
      <c r="MA500" s="7"/>
      <c r="MB500" s="7"/>
      <c r="MC500" s="7"/>
      <c r="MD500" s="7"/>
      <c r="ME500" s="7"/>
      <c r="MF500" s="7"/>
      <c r="MG500" s="7"/>
      <c r="MH500" s="7"/>
      <c r="MI500" s="7"/>
      <c r="MJ500" s="7"/>
      <c r="MK500" s="7"/>
      <c r="ML500" s="7"/>
      <c r="MM500" s="7"/>
      <c r="MN500" s="7"/>
      <c r="MO500" s="7"/>
      <c r="MP500" s="7"/>
      <c r="MQ500" s="7"/>
      <c r="MR500" s="7"/>
      <c r="MS500" s="7"/>
      <c r="MT500" s="7"/>
      <c r="MU500" s="7"/>
      <c r="MV500" s="7"/>
      <c r="MW500" s="7"/>
      <c r="MX500" s="7"/>
      <c r="MY500" s="7"/>
      <c r="MZ500" s="7"/>
      <c r="NA500" s="7"/>
      <c r="NB500" s="7"/>
      <c r="NC500" s="7"/>
      <c r="ND500" s="7"/>
      <c r="NE500" s="7"/>
      <c r="NF500" s="7"/>
      <c r="NG500" s="7"/>
      <c r="NH500" s="7"/>
      <c r="NI500" s="7"/>
      <c r="NJ500" s="7"/>
      <c r="NK500" s="7"/>
      <c r="NL500" s="7"/>
      <c r="NM500" s="7"/>
      <c r="NN500" s="7"/>
      <c r="NO500" s="7"/>
      <c r="NP500" s="7"/>
      <c r="NQ500" s="7"/>
      <c r="NR500" s="7"/>
      <c r="NS500" s="7"/>
      <c r="NT500" s="7"/>
      <c r="NU500" s="7"/>
      <c r="NV500" s="7"/>
      <c r="NW500" s="7"/>
      <c r="NX500" s="7"/>
      <c r="NY500" s="7"/>
      <c r="NZ500" s="7"/>
      <c r="OA500" s="7"/>
      <c r="OB500" s="7"/>
      <c r="OC500" s="7"/>
      <c r="OD500" s="7"/>
      <c r="OE500" s="7"/>
      <c r="OF500" s="7"/>
      <c r="OG500" s="7"/>
      <c r="OH500" s="7"/>
      <c r="OI500" s="7"/>
      <c r="OJ500" s="7"/>
      <c r="OK500" s="7"/>
      <c r="OL500" s="7"/>
      <c r="OM500" s="7"/>
      <c r="ON500" s="7"/>
      <c r="OO500" s="7"/>
      <c r="OP500" s="7"/>
      <c r="OQ500" s="7"/>
      <c r="OR500" s="7"/>
      <c r="OS500" s="7"/>
      <c r="OT500" s="7"/>
      <c r="OU500" s="7"/>
      <c r="OV500" s="7"/>
      <c r="OW500" s="7"/>
      <c r="OX500" s="7"/>
      <c r="OY500" s="7"/>
      <c r="OZ500" s="7"/>
      <c r="PA500" s="7"/>
      <c r="PB500" s="7"/>
      <c r="PC500" s="7"/>
      <c r="PD500" s="7"/>
      <c r="PE500" s="7"/>
      <c r="PF500" s="7"/>
      <c r="PG500" s="7"/>
      <c r="PH500" s="7"/>
      <c r="PI500" s="7"/>
      <c r="PJ500" s="7"/>
      <c r="PK500" s="7"/>
      <c r="PL500" s="7"/>
      <c r="PM500" s="7"/>
      <c r="PN500" s="7"/>
      <c r="PO500" s="7"/>
      <c r="PP500" s="7"/>
      <c r="PQ500" s="7"/>
      <c r="PR500" s="7"/>
      <c r="PS500" s="7"/>
      <c r="PT500" s="7"/>
      <c r="PU500" s="7"/>
      <c r="PV500" s="7"/>
      <c r="PW500" s="7"/>
      <c r="PX500" s="7"/>
      <c r="PY500" s="7"/>
      <c r="PZ500" s="7"/>
      <c r="QA500" s="7"/>
      <c r="QB500" s="7"/>
      <c r="QC500" s="7"/>
      <c r="QD500" s="7"/>
      <c r="QE500" s="7"/>
      <c r="QF500" s="7"/>
      <c r="QG500" s="7"/>
      <c r="QH500" s="7"/>
      <c r="QI500" s="7"/>
      <c r="QJ500" s="7"/>
      <c r="QK500" s="7"/>
      <c r="QL500" s="7"/>
      <c r="QM500" s="7"/>
      <c r="QN500" s="7"/>
      <c r="QO500" s="7"/>
      <c r="QP500" s="7"/>
      <c r="QQ500" s="7"/>
      <c r="QR500" s="7"/>
      <c r="QS500" s="7"/>
      <c r="QT500" s="7"/>
      <c r="QU500" s="7"/>
      <c r="QV500" s="7"/>
      <c r="QW500" s="7"/>
      <c r="QX500" s="7"/>
      <c r="QY500" s="7"/>
      <c r="QZ500" s="7"/>
      <c r="RA500" s="7"/>
      <c r="RB500" s="7"/>
      <c r="RC500" s="7"/>
      <c r="RD500" s="7"/>
      <c r="RE500" s="7"/>
      <c r="RF500" s="7"/>
      <c r="RG500" s="7"/>
      <c r="RH500" s="7"/>
      <c r="RI500" s="7"/>
      <c r="RJ500" s="7"/>
      <c r="RK500" s="7"/>
      <c r="RL500" s="7"/>
      <c r="RM500" s="7"/>
      <c r="RN500" s="7"/>
      <c r="RO500" s="7"/>
      <c r="RP500" s="7"/>
      <c r="RQ500" s="7"/>
      <c r="RR500" s="7"/>
      <c r="RS500" s="7"/>
      <c r="RT500" s="7"/>
      <c r="RU500" s="7"/>
      <c r="RV500" s="7"/>
      <c r="RW500" s="7"/>
      <c r="RX500" s="7"/>
      <c r="RY500" s="7"/>
      <c r="RZ500" s="7"/>
      <c r="SA500" s="7"/>
      <c r="SB500" s="7"/>
      <c r="SC500" s="7"/>
      <c r="SD500" s="7"/>
      <c r="SE500" s="7"/>
      <c r="SF500" s="7"/>
      <c r="SG500" s="7"/>
      <c r="SH500" s="7"/>
      <c r="SI500" s="7"/>
      <c r="SJ500" s="7"/>
      <c r="SK500" s="7"/>
      <c r="SL500" s="7"/>
      <c r="SM500" s="7"/>
      <c r="SN500" s="7"/>
      <c r="SO500" s="7"/>
      <c r="SP500" s="7"/>
      <c r="SQ500" s="7"/>
      <c r="SR500" s="7"/>
      <c r="SS500" s="7"/>
      <c r="ST500" s="7"/>
      <c r="SU500" s="7"/>
      <c r="SV500" s="7"/>
      <c r="SW500" s="7"/>
      <c r="SX500" s="7"/>
      <c r="SY500" s="7"/>
      <c r="SZ500" s="7"/>
      <c r="TA500" s="7"/>
      <c r="TB500" s="7"/>
      <c r="TC500" s="7"/>
      <c r="TD500" s="7"/>
      <c r="TE500" s="7"/>
      <c r="TF500" s="7"/>
      <c r="TG500" s="7"/>
      <c r="TH500" s="7"/>
      <c r="TI500" s="7"/>
      <c r="TJ500" s="7"/>
      <c r="TK500" s="7"/>
      <c r="TL500" s="7"/>
      <c r="TM500" s="7"/>
      <c r="TN500" s="7"/>
      <c r="TO500" s="7"/>
      <c r="TP500" s="7"/>
      <c r="TQ500" s="7"/>
      <c r="TR500" s="7"/>
      <c r="TS500" s="7"/>
      <c r="TT500" s="7"/>
      <c r="TU500" s="7"/>
      <c r="TV500" s="7"/>
      <c r="TW500" s="7"/>
      <c r="TX500" s="7"/>
      <c r="TY500" s="7"/>
      <c r="TZ500" s="7"/>
      <c r="UA500" s="7"/>
      <c r="UB500" s="7"/>
      <c r="UC500" s="7"/>
      <c r="UD500" s="7"/>
      <c r="UE500" s="7"/>
      <c r="UF500" s="7"/>
      <c r="UG500" s="7"/>
      <c r="UH500" s="7"/>
      <c r="UI500" s="7"/>
      <c r="UJ500" s="7"/>
      <c r="UK500" s="7"/>
      <c r="UL500" s="7"/>
      <c r="UM500" s="7"/>
      <c r="UN500" s="7"/>
      <c r="UO500" s="7"/>
      <c r="UP500" s="7"/>
      <c r="UQ500" s="7"/>
      <c r="UR500" s="7"/>
      <c r="US500" s="7"/>
      <c r="UT500" s="7"/>
      <c r="UU500" s="7"/>
      <c r="UV500" s="7"/>
      <c r="UW500" s="7"/>
      <c r="UX500" s="7"/>
      <c r="UY500" s="7"/>
      <c r="UZ500" s="7"/>
      <c r="VA500" s="7"/>
      <c r="VB500" s="7"/>
      <c r="VC500" s="7"/>
      <c r="VD500" s="7"/>
      <c r="VE500" s="7"/>
      <c r="VF500" s="7"/>
      <c r="VG500" s="7"/>
      <c r="VH500" s="7"/>
      <c r="VI500" s="7"/>
      <c r="VJ500" s="7"/>
      <c r="VK500" s="7"/>
      <c r="VL500" s="7"/>
      <c r="VM500" s="7"/>
      <c r="VN500" s="7"/>
      <c r="VO500" s="7"/>
      <c r="VP500" s="7"/>
      <c r="VQ500" s="7"/>
      <c r="VR500" s="7"/>
      <c r="VS500" s="7"/>
      <c r="VT500" s="7"/>
      <c r="VU500" s="7"/>
      <c r="VV500" s="7"/>
      <c r="VW500" s="7"/>
      <c r="VX500" s="7"/>
      <c r="VY500" s="7"/>
      <c r="VZ500" s="7"/>
      <c r="WA500" s="7"/>
      <c r="WB500" s="7"/>
      <c r="WC500" s="7"/>
      <c r="WD500" s="7"/>
      <c r="WE500" s="7"/>
      <c r="WF500" s="7"/>
      <c r="WG500" s="7"/>
      <c r="WH500" s="7"/>
      <c r="WI500" s="7"/>
      <c r="WJ500" s="7"/>
      <c r="WK500" s="7"/>
      <c r="WL500" s="7"/>
      <c r="WM500" s="7"/>
      <c r="WN500" s="7"/>
      <c r="WO500" s="7"/>
      <c r="WP500" s="7"/>
      <c r="WQ500" s="7"/>
      <c r="WR500" s="7"/>
      <c r="WS500" s="7"/>
      <c r="WT500" s="7"/>
      <c r="WU500" s="7"/>
      <c r="WV500" s="7"/>
      <c r="WW500" s="7"/>
      <c r="WX500" s="7"/>
      <c r="WY500" s="7"/>
      <c r="WZ500" s="7"/>
      <c r="XA500" s="7"/>
      <c r="XB500" s="7"/>
      <c r="XC500" s="7"/>
      <c r="XD500" s="7"/>
      <c r="XE500" s="7"/>
      <c r="XF500" s="7"/>
      <c r="XG500" s="7"/>
      <c r="XH500" s="7"/>
      <c r="XI500" s="7"/>
      <c r="XJ500" s="7"/>
      <c r="XK500" s="7"/>
      <c r="XL500" s="7"/>
      <c r="XM500" s="7"/>
      <c r="XN500" s="7"/>
      <c r="XO500" s="7"/>
      <c r="XP500" s="7"/>
      <c r="XQ500" s="7"/>
      <c r="XR500" s="7"/>
      <c r="XS500" s="7"/>
      <c r="XT500" s="7"/>
      <c r="XU500" s="7"/>
      <c r="XV500" s="7"/>
      <c r="XW500" s="7"/>
      <c r="XX500" s="7"/>
      <c r="XY500" s="7"/>
      <c r="XZ500" s="7"/>
      <c r="YA500" s="7"/>
      <c r="YB500" s="7"/>
      <c r="YC500" s="7"/>
      <c r="YD500" s="7"/>
      <c r="YE500" s="7"/>
      <c r="YF500" s="7"/>
      <c r="YG500" s="7"/>
      <c r="YH500" s="7"/>
      <c r="YI500" s="7"/>
      <c r="YJ500" s="7"/>
      <c r="YK500" s="7"/>
      <c r="YL500" s="7"/>
      <c r="YM500" s="7"/>
      <c r="YN500" s="7"/>
      <c r="YO500" s="7"/>
      <c r="YP500" s="7"/>
      <c r="YQ500" s="7"/>
      <c r="YR500" s="7"/>
      <c r="YS500" s="7"/>
      <c r="YT500" s="7"/>
      <c r="YU500" s="7"/>
      <c r="YV500" s="7"/>
      <c r="YW500" s="7"/>
      <c r="YX500" s="7"/>
      <c r="YY500" s="7"/>
      <c r="YZ500" s="7"/>
      <c r="ZA500" s="7"/>
      <c r="ZB500" s="7"/>
      <c r="ZC500" s="7"/>
      <c r="ZD500" s="7"/>
    </row>
    <row r="501" spans="1:680" s="103" customFormat="1" x14ac:dyDescent="0.2">
      <c r="A501" s="27"/>
      <c r="B501" s="27"/>
      <c r="C501" s="4"/>
      <c r="D501" s="7"/>
      <c r="E501" s="4"/>
      <c r="F501" s="6"/>
      <c r="G501" s="6"/>
      <c r="H501" s="6"/>
      <c r="I501" s="6"/>
      <c r="J501" s="6"/>
      <c r="K501" s="101"/>
      <c r="L501" s="101"/>
      <c r="M501" s="101"/>
      <c r="N501" s="101"/>
      <c r="O501" s="7"/>
      <c r="P501" s="101"/>
      <c r="Q501" s="101"/>
      <c r="R501" s="101"/>
      <c r="S501" s="101"/>
      <c r="T501" s="7"/>
      <c r="U501" s="101"/>
      <c r="V501" s="101"/>
      <c r="W501" s="101"/>
      <c r="X501" s="101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  <c r="JV501" s="7"/>
      <c r="JW501" s="7"/>
      <c r="JX501" s="7"/>
      <c r="JY501" s="7"/>
      <c r="JZ501" s="7"/>
      <c r="KA501" s="7"/>
      <c r="KB501" s="7"/>
      <c r="KC501" s="7"/>
      <c r="KD501" s="7"/>
      <c r="KE501" s="7"/>
      <c r="KF501" s="7"/>
      <c r="KG501" s="7"/>
      <c r="KH501" s="7"/>
      <c r="KI501" s="7"/>
      <c r="KJ501" s="7"/>
      <c r="KK501" s="7"/>
      <c r="KL501" s="7"/>
      <c r="KM501" s="7"/>
      <c r="KN501" s="7"/>
      <c r="KO501" s="7"/>
      <c r="KP501" s="7"/>
      <c r="KQ501" s="7"/>
      <c r="KR501" s="7"/>
      <c r="KS501" s="7"/>
      <c r="KT501" s="7"/>
      <c r="KU501" s="7"/>
      <c r="KV501" s="7"/>
      <c r="KW501" s="7"/>
      <c r="KX501" s="7"/>
      <c r="KY501" s="7"/>
      <c r="KZ501" s="7"/>
      <c r="LA501" s="7"/>
      <c r="LB501" s="7"/>
      <c r="LC501" s="7"/>
      <c r="LD501" s="7"/>
      <c r="LE501" s="7"/>
      <c r="LF501" s="7"/>
      <c r="LG501" s="7"/>
      <c r="LH501" s="7"/>
      <c r="LI501" s="7"/>
      <c r="LJ501" s="7"/>
      <c r="LK501" s="7"/>
      <c r="LL501" s="7"/>
      <c r="LM501" s="7"/>
      <c r="LN501" s="7"/>
      <c r="LO501" s="7"/>
      <c r="LP501" s="7"/>
      <c r="LQ501" s="7"/>
      <c r="LR501" s="7"/>
      <c r="LS501" s="7"/>
      <c r="LT501" s="7"/>
      <c r="LU501" s="7"/>
      <c r="LV501" s="7"/>
      <c r="LW501" s="7"/>
      <c r="LX501" s="7"/>
      <c r="LY501" s="7"/>
      <c r="LZ501" s="7"/>
      <c r="MA501" s="7"/>
      <c r="MB501" s="7"/>
      <c r="MC501" s="7"/>
      <c r="MD501" s="7"/>
      <c r="ME501" s="7"/>
      <c r="MF501" s="7"/>
      <c r="MG501" s="7"/>
      <c r="MH501" s="7"/>
      <c r="MI501" s="7"/>
      <c r="MJ501" s="7"/>
      <c r="MK501" s="7"/>
      <c r="ML501" s="7"/>
      <c r="MM501" s="7"/>
      <c r="MN501" s="7"/>
      <c r="MO501" s="7"/>
      <c r="MP501" s="7"/>
      <c r="MQ501" s="7"/>
      <c r="MR501" s="7"/>
      <c r="MS501" s="7"/>
      <c r="MT501" s="7"/>
      <c r="MU501" s="7"/>
      <c r="MV501" s="7"/>
      <c r="MW501" s="7"/>
      <c r="MX501" s="7"/>
      <c r="MY501" s="7"/>
      <c r="MZ501" s="7"/>
      <c r="NA501" s="7"/>
      <c r="NB501" s="7"/>
      <c r="NC501" s="7"/>
      <c r="ND501" s="7"/>
      <c r="NE501" s="7"/>
      <c r="NF501" s="7"/>
      <c r="NG501" s="7"/>
      <c r="NH501" s="7"/>
      <c r="NI501" s="7"/>
      <c r="NJ501" s="7"/>
      <c r="NK501" s="7"/>
      <c r="NL501" s="7"/>
      <c r="NM501" s="7"/>
      <c r="NN501" s="7"/>
      <c r="NO501" s="7"/>
      <c r="NP501" s="7"/>
      <c r="NQ501" s="7"/>
      <c r="NR501" s="7"/>
      <c r="NS501" s="7"/>
      <c r="NT501" s="7"/>
      <c r="NU501" s="7"/>
      <c r="NV501" s="7"/>
      <c r="NW501" s="7"/>
      <c r="NX501" s="7"/>
      <c r="NY501" s="7"/>
      <c r="NZ501" s="7"/>
      <c r="OA501" s="7"/>
      <c r="OB501" s="7"/>
      <c r="OC501" s="7"/>
      <c r="OD501" s="7"/>
      <c r="OE501" s="7"/>
      <c r="OF501" s="7"/>
      <c r="OG501" s="7"/>
      <c r="OH501" s="7"/>
      <c r="OI501" s="7"/>
      <c r="OJ501" s="7"/>
      <c r="OK501" s="7"/>
      <c r="OL501" s="7"/>
      <c r="OM501" s="7"/>
      <c r="ON501" s="7"/>
      <c r="OO501" s="7"/>
      <c r="OP501" s="7"/>
      <c r="OQ501" s="7"/>
      <c r="OR501" s="7"/>
      <c r="OS501" s="7"/>
      <c r="OT501" s="7"/>
      <c r="OU501" s="7"/>
      <c r="OV501" s="7"/>
      <c r="OW501" s="7"/>
      <c r="OX501" s="7"/>
      <c r="OY501" s="7"/>
      <c r="OZ501" s="7"/>
      <c r="PA501" s="7"/>
      <c r="PB501" s="7"/>
      <c r="PC501" s="7"/>
      <c r="PD501" s="7"/>
      <c r="PE501" s="7"/>
      <c r="PF501" s="7"/>
      <c r="PG501" s="7"/>
      <c r="PH501" s="7"/>
      <c r="PI501" s="7"/>
      <c r="PJ501" s="7"/>
      <c r="PK501" s="7"/>
      <c r="PL501" s="7"/>
      <c r="PM501" s="7"/>
      <c r="PN501" s="7"/>
      <c r="PO501" s="7"/>
      <c r="PP501" s="7"/>
      <c r="PQ501" s="7"/>
      <c r="PR501" s="7"/>
      <c r="PS501" s="7"/>
      <c r="PT501" s="7"/>
      <c r="PU501" s="7"/>
      <c r="PV501" s="7"/>
      <c r="PW501" s="7"/>
      <c r="PX501" s="7"/>
      <c r="PY501" s="7"/>
      <c r="PZ501" s="7"/>
      <c r="QA501" s="7"/>
      <c r="QB501" s="7"/>
      <c r="QC501" s="7"/>
      <c r="QD501" s="7"/>
      <c r="QE501" s="7"/>
      <c r="QF501" s="7"/>
      <c r="QG501" s="7"/>
      <c r="QH501" s="7"/>
      <c r="QI501" s="7"/>
      <c r="QJ501" s="7"/>
      <c r="QK501" s="7"/>
      <c r="QL501" s="7"/>
      <c r="QM501" s="7"/>
      <c r="QN501" s="7"/>
      <c r="QO501" s="7"/>
      <c r="QP501" s="7"/>
      <c r="QQ501" s="7"/>
      <c r="QR501" s="7"/>
      <c r="QS501" s="7"/>
      <c r="QT501" s="7"/>
      <c r="QU501" s="7"/>
      <c r="QV501" s="7"/>
      <c r="QW501" s="7"/>
      <c r="QX501" s="7"/>
      <c r="QY501" s="7"/>
      <c r="QZ501" s="7"/>
      <c r="RA501" s="7"/>
      <c r="RB501" s="7"/>
      <c r="RC501" s="7"/>
      <c r="RD501" s="7"/>
      <c r="RE501" s="7"/>
      <c r="RF501" s="7"/>
      <c r="RG501" s="7"/>
      <c r="RH501" s="7"/>
      <c r="RI501" s="7"/>
      <c r="RJ501" s="7"/>
      <c r="RK501" s="7"/>
      <c r="RL501" s="7"/>
      <c r="RM501" s="7"/>
      <c r="RN501" s="7"/>
      <c r="RO501" s="7"/>
      <c r="RP501" s="7"/>
      <c r="RQ501" s="7"/>
      <c r="RR501" s="7"/>
      <c r="RS501" s="7"/>
      <c r="RT501" s="7"/>
      <c r="RU501" s="7"/>
      <c r="RV501" s="7"/>
      <c r="RW501" s="7"/>
      <c r="RX501" s="7"/>
      <c r="RY501" s="7"/>
      <c r="RZ501" s="7"/>
      <c r="SA501" s="7"/>
      <c r="SB501" s="7"/>
      <c r="SC501" s="7"/>
      <c r="SD501" s="7"/>
      <c r="SE501" s="7"/>
      <c r="SF501" s="7"/>
      <c r="SG501" s="7"/>
      <c r="SH501" s="7"/>
      <c r="SI501" s="7"/>
      <c r="SJ501" s="7"/>
      <c r="SK501" s="7"/>
      <c r="SL501" s="7"/>
      <c r="SM501" s="7"/>
      <c r="SN501" s="7"/>
      <c r="SO501" s="7"/>
      <c r="SP501" s="7"/>
      <c r="SQ501" s="7"/>
      <c r="SR501" s="7"/>
      <c r="SS501" s="7"/>
      <c r="ST501" s="7"/>
      <c r="SU501" s="7"/>
      <c r="SV501" s="7"/>
      <c r="SW501" s="7"/>
      <c r="SX501" s="7"/>
      <c r="SY501" s="7"/>
      <c r="SZ501" s="7"/>
      <c r="TA501" s="7"/>
      <c r="TB501" s="7"/>
      <c r="TC501" s="7"/>
      <c r="TD501" s="7"/>
      <c r="TE501" s="7"/>
      <c r="TF501" s="7"/>
      <c r="TG501" s="7"/>
      <c r="TH501" s="7"/>
      <c r="TI501" s="7"/>
      <c r="TJ501" s="7"/>
      <c r="TK501" s="7"/>
      <c r="TL501" s="7"/>
      <c r="TM501" s="7"/>
      <c r="TN501" s="7"/>
      <c r="TO501" s="7"/>
      <c r="TP501" s="7"/>
      <c r="TQ501" s="7"/>
      <c r="TR501" s="7"/>
      <c r="TS501" s="7"/>
      <c r="TT501" s="7"/>
      <c r="TU501" s="7"/>
      <c r="TV501" s="7"/>
      <c r="TW501" s="7"/>
      <c r="TX501" s="7"/>
      <c r="TY501" s="7"/>
      <c r="TZ501" s="7"/>
      <c r="UA501" s="7"/>
      <c r="UB501" s="7"/>
      <c r="UC501" s="7"/>
      <c r="UD501" s="7"/>
      <c r="UE501" s="7"/>
      <c r="UF501" s="7"/>
      <c r="UG501" s="7"/>
      <c r="UH501" s="7"/>
      <c r="UI501" s="7"/>
      <c r="UJ501" s="7"/>
      <c r="UK501" s="7"/>
      <c r="UL501" s="7"/>
      <c r="UM501" s="7"/>
      <c r="UN501" s="7"/>
      <c r="UO501" s="7"/>
      <c r="UP501" s="7"/>
      <c r="UQ501" s="7"/>
      <c r="UR501" s="7"/>
      <c r="US501" s="7"/>
      <c r="UT501" s="7"/>
      <c r="UU501" s="7"/>
      <c r="UV501" s="7"/>
      <c r="UW501" s="7"/>
      <c r="UX501" s="7"/>
      <c r="UY501" s="7"/>
      <c r="UZ501" s="7"/>
      <c r="VA501" s="7"/>
      <c r="VB501" s="7"/>
      <c r="VC501" s="7"/>
      <c r="VD501" s="7"/>
      <c r="VE501" s="7"/>
      <c r="VF501" s="7"/>
      <c r="VG501" s="7"/>
      <c r="VH501" s="7"/>
      <c r="VI501" s="7"/>
      <c r="VJ501" s="7"/>
      <c r="VK501" s="7"/>
      <c r="VL501" s="7"/>
      <c r="VM501" s="7"/>
      <c r="VN501" s="7"/>
      <c r="VO501" s="7"/>
      <c r="VP501" s="7"/>
      <c r="VQ501" s="7"/>
      <c r="VR501" s="7"/>
      <c r="VS501" s="7"/>
      <c r="VT501" s="7"/>
      <c r="VU501" s="7"/>
      <c r="VV501" s="7"/>
      <c r="VW501" s="7"/>
      <c r="VX501" s="7"/>
      <c r="VY501" s="7"/>
      <c r="VZ501" s="7"/>
      <c r="WA501" s="7"/>
      <c r="WB501" s="7"/>
      <c r="WC501" s="7"/>
      <c r="WD501" s="7"/>
      <c r="WE501" s="7"/>
      <c r="WF501" s="7"/>
      <c r="WG501" s="7"/>
      <c r="WH501" s="7"/>
      <c r="WI501" s="7"/>
      <c r="WJ501" s="7"/>
      <c r="WK501" s="7"/>
      <c r="WL501" s="7"/>
      <c r="WM501" s="7"/>
      <c r="WN501" s="7"/>
      <c r="WO501" s="7"/>
      <c r="WP501" s="7"/>
      <c r="WQ501" s="7"/>
      <c r="WR501" s="7"/>
      <c r="WS501" s="7"/>
      <c r="WT501" s="7"/>
      <c r="WU501" s="7"/>
      <c r="WV501" s="7"/>
      <c r="WW501" s="7"/>
      <c r="WX501" s="7"/>
      <c r="WY501" s="7"/>
      <c r="WZ501" s="7"/>
      <c r="XA501" s="7"/>
      <c r="XB501" s="7"/>
      <c r="XC501" s="7"/>
      <c r="XD501" s="7"/>
      <c r="XE501" s="7"/>
      <c r="XF501" s="7"/>
      <c r="XG501" s="7"/>
      <c r="XH501" s="7"/>
      <c r="XI501" s="7"/>
      <c r="XJ501" s="7"/>
      <c r="XK501" s="7"/>
      <c r="XL501" s="7"/>
      <c r="XM501" s="7"/>
      <c r="XN501" s="7"/>
      <c r="XO501" s="7"/>
      <c r="XP501" s="7"/>
      <c r="XQ501" s="7"/>
      <c r="XR501" s="7"/>
      <c r="XS501" s="7"/>
      <c r="XT501" s="7"/>
      <c r="XU501" s="7"/>
      <c r="XV501" s="7"/>
      <c r="XW501" s="7"/>
      <c r="XX501" s="7"/>
      <c r="XY501" s="7"/>
      <c r="XZ501" s="7"/>
      <c r="YA501" s="7"/>
      <c r="YB501" s="7"/>
      <c r="YC501" s="7"/>
      <c r="YD501" s="7"/>
      <c r="YE501" s="7"/>
      <c r="YF501" s="7"/>
      <c r="YG501" s="7"/>
      <c r="YH501" s="7"/>
      <c r="YI501" s="7"/>
      <c r="YJ501" s="7"/>
      <c r="YK501" s="7"/>
      <c r="YL501" s="7"/>
      <c r="YM501" s="7"/>
      <c r="YN501" s="7"/>
      <c r="YO501" s="7"/>
      <c r="YP501" s="7"/>
      <c r="YQ501" s="7"/>
      <c r="YR501" s="7"/>
      <c r="YS501" s="7"/>
      <c r="YT501" s="7"/>
      <c r="YU501" s="7"/>
      <c r="YV501" s="7"/>
      <c r="YW501" s="7"/>
      <c r="YX501" s="7"/>
      <c r="YY501" s="7"/>
      <c r="YZ501" s="7"/>
      <c r="ZA501" s="7"/>
      <c r="ZB501" s="7"/>
      <c r="ZC501" s="7"/>
      <c r="ZD501" s="7"/>
    </row>
    <row r="502" spans="1:680" s="103" customFormat="1" x14ac:dyDescent="0.2">
      <c r="A502" s="27"/>
      <c r="B502" s="27"/>
      <c r="C502" s="4"/>
      <c r="D502" s="7"/>
      <c r="E502" s="4"/>
      <c r="F502" s="6"/>
      <c r="G502" s="6"/>
      <c r="H502" s="6"/>
      <c r="I502" s="6"/>
      <c r="J502" s="6"/>
      <c r="K502" s="101"/>
      <c r="L502" s="101"/>
      <c r="M502" s="101"/>
      <c r="N502" s="101"/>
      <c r="O502" s="7"/>
      <c r="P502" s="101"/>
      <c r="Q502" s="101"/>
      <c r="R502" s="101"/>
      <c r="S502" s="101"/>
      <c r="T502" s="7"/>
      <c r="U502" s="101"/>
      <c r="V502" s="101"/>
      <c r="W502" s="101"/>
      <c r="X502" s="101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  <c r="JV502" s="7"/>
      <c r="JW502" s="7"/>
      <c r="JX502" s="7"/>
      <c r="JY502" s="7"/>
      <c r="JZ502" s="7"/>
      <c r="KA502" s="7"/>
      <c r="KB502" s="7"/>
      <c r="KC502" s="7"/>
      <c r="KD502" s="7"/>
      <c r="KE502" s="7"/>
      <c r="KF502" s="7"/>
      <c r="KG502" s="7"/>
      <c r="KH502" s="7"/>
      <c r="KI502" s="7"/>
      <c r="KJ502" s="7"/>
      <c r="KK502" s="7"/>
      <c r="KL502" s="7"/>
      <c r="KM502" s="7"/>
      <c r="KN502" s="7"/>
      <c r="KO502" s="7"/>
      <c r="KP502" s="7"/>
      <c r="KQ502" s="7"/>
      <c r="KR502" s="7"/>
      <c r="KS502" s="7"/>
      <c r="KT502" s="7"/>
      <c r="KU502" s="7"/>
      <c r="KV502" s="7"/>
      <c r="KW502" s="7"/>
      <c r="KX502" s="7"/>
      <c r="KY502" s="7"/>
      <c r="KZ502" s="7"/>
      <c r="LA502" s="7"/>
      <c r="LB502" s="7"/>
      <c r="LC502" s="7"/>
      <c r="LD502" s="7"/>
      <c r="LE502" s="7"/>
      <c r="LF502" s="7"/>
      <c r="LG502" s="7"/>
      <c r="LH502" s="7"/>
      <c r="LI502" s="7"/>
      <c r="LJ502" s="7"/>
      <c r="LK502" s="7"/>
      <c r="LL502" s="7"/>
      <c r="LM502" s="7"/>
      <c r="LN502" s="7"/>
      <c r="LO502" s="7"/>
      <c r="LP502" s="7"/>
      <c r="LQ502" s="7"/>
      <c r="LR502" s="7"/>
      <c r="LS502" s="7"/>
      <c r="LT502" s="7"/>
      <c r="LU502" s="7"/>
      <c r="LV502" s="7"/>
      <c r="LW502" s="7"/>
      <c r="LX502" s="7"/>
      <c r="LY502" s="7"/>
      <c r="LZ502" s="7"/>
      <c r="MA502" s="7"/>
      <c r="MB502" s="7"/>
      <c r="MC502" s="7"/>
      <c r="MD502" s="7"/>
      <c r="ME502" s="7"/>
      <c r="MF502" s="7"/>
      <c r="MG502" s="7"/>
      <c r="MH502" s="7"/>
      <c r="MI502" s="7"/>
      <c r="MJ502" s="7"/>
      <c r="MK502" s="7"/>
      <c r="ML502" s="7"/>
      <c r="MM502" s="7"/>
      <c r="MN502" s="7"/>
      <c r="MO502" s="7"/>
      <c r="MP502" s="7"/>
      <c r="MQ502" s="7"/>
      <c r="MR502" s="7"/>
      <c r="MS502" s="7"/>
      <c r="MT502" s="7"/>
      <c r="MU502" s="7"/>
      <c r="MV502" s="7"/>
      <c r="MW502" s="7"/>
      <c r="MX502" s="7"/>
      <c r="MY502" s="7"/>
      <c r="MZ502" s="7"/>
      <c r="NA502" s="7"/>
      <c r="NB502" s="7"/>
      <c r="NC502" s="7"/>
      <c r="ND502" s="7"/>
      <c r="NE502" s="7"/>
      <c r="NF502" s="7"/>
      <c r="NG502" s="7"/>
      <c r="NH502" s="7"/>
      <c r="NI502" s="7"/>
      <c r="NJ502" s="7"/>
      <c r="NK502" s="7"/>
      <c r="NL502" s="7"/>
      <c r="NM502" s="7"/>
      <c r="NN502" s="7"/>
      <c r="NO502" s="7"/>
      <c r="NP502" s="7"/>
      <c r="NQ502" s="7"/>
      <c r="NR502" s="7"/>
      <c r="NS502" s="7"/>
      <c r="NT502" s="7"/>
      <c r="NU502" s="7"/>
      <c r="NV502" s="7"/>
      <c r="NW502" s="7"/>
      <c r="NX502" s="7"/>
      <c r="NY502" s="7"/>
      <c r="NZ502" s="7"/>
      <c r="OA502" s="7"/>
      <c r="OB502" s="7"/>
      <c r="OC502" s="7"/>
      <c r="OD502" s="7"/>
      <c r="OE502" s="7"/>
      <c r="OF502" s="7"/>
      <c r="OG502" s="7"/>
      <c r="OH502" s="7"/>
      <c r="OI502" s="7"/>
      <c r="OJ502" s="7"/>
      <c r="OK502" s="7"/>
      <c r="OL502" s="7"/>
      <c r="OM502" s="7"/>
      <c r="ON502" s="7"/>
      <c r="OO502" s="7"/>
      <c r="OP502" s="7"/>
      <c r="OQ502" s="7"/>
      <c r="OR502" s="7"/>
      <c r="OS502" s="7"/>
      <c r="OT502" s="7"/>
      <c r="OU502" s="7"/>
      <c r="OV502" s="7"/>
      <c r="OW502" s="7"/>
      <c r="OX502" s="7"/>
      <c r="OY502" s="7"/>
      <c r="OZ502" s="7"/>
      <c r="PA502" s="7"/>
      <c r="PB502" s="7"/>
      <c r="PC502" s="7"/>
      <c r="PD502" s="7"/>
      <c r="PE502" s="7"/>
      <c r="PF502" s="7"/>
      <c r="PG502" s="7"/>
      <c r="PH502" s="7"/>
      <c r="PI502" s="7"/>
      <c r="PJ502" s="7"/>
      <c r="PK502" s="7"/>
      <c r="PL502" s="7"/>
      <c r="PM502" s="7"/>
      <c r="PN502" s="7"/>
      <c r="PO502" s="7"/>
      <c r="PP502" s="7"/>
      <c r="PQ502" s="7"/>
      <c r="PR502" s="7"/>
      <c r="PS502" s="7"/>
      <c r="PT502" s="7"/>
      <c r="PU502" s="7"/>
      <c r="PV502" s="7"/>
      <c r="PW502" s="7"/>
      <c r="PX502" s="7"/>
      <c r="PY502" s="7"/>
      <c r="PZ502" s="7"/>
      <c r="QA502" s="7"/>
      <c r="QB502" s="7"/>
      <c r="QC502" s="7"/>
      <c r="QD502" s="7"/>
      <c r="QE502" s="7"/>
      <c r="QF502" s="7"/>
      <c r="QG502" s="7"/>
      <c r="QH502" s="7"/>
      <c r="QI502" s="7"/>
      <c r="QJ502" s="7"/>
      <c r="QK502" s="7"/>
      <c r="QL502" s="7"/>
      <c r="QM502" s="7"/>
      <c r="QN502" s="7"/>
      <c r="QO502" s="7"/>
      <c r="QP502" s="7"/>
      <c r="QQ502" s="7"/>
      <c r="QR502" s="7"/>
      <c r="QS502" s="7"/>
      <c r="QT502" s="7"/>
      <c r="QU502" s="7"/>
      <c r="QV502" s="7"/>
      <c r="QW502" s="7"/>
      <c r="QX502" s="7"/>
      <c r="QY502" s="7"/>
      <c r="QZ502" s="7"/>
      <c r="RA502" s="7"/>
      <c r="RB502" s="7"/>
      <c r="RC502" s="7"/>
      <c r="RD502" s="7"/>
      <c r="RE502" s="7"/>
      <c r="RF502" s="7"/>
      <c r="RG502" s="7"/>
      <c r="RH502" s="7"/>
      <c r="RI502" s="7"/>
      <c r="RJ502" s="7"/>
      <c r="RK502" s="7"/>
      <c r="RL502" s="7"/>
      <c r="RM502" s="7"/>
      <c r="RN502" s="7"/>
      <c r="RO502" s="7"/>
      <c r="RP502" s="7"/>
      <c r="RQ502" s="7"/>
      <c r="RR502" s="7"/>
      <c r="RS502" s="7"/>
      <c r="RT502" s="7"/>
      <c r="RU502" s="7"/>
      <c r="RV502" s="7"/>
      <c r="RW502" s="7"/>
      <c r="RX502" s="7"/>
      <c r="RY502" s="7"/>
      <c r="RZ502" s="7"/>
      <c r="SA502" s="7"/>
      <c r="SB502" s="7"/>
      <c r="SC502" s="7"/>
      <c r="SD502" s="7"/>
      <c r="SE502" s="7"/>
      <c r="SF502" s="7"/>
      <c r="SG502" s="7"/>
      <c r="SH502" s="7"/>
      <c r="SI502" s="7"/>
      <c r="SJ502" s="7"/>
      <c r="SK502" s="7"/>
      <c r="SL502" s="7"/>
      <c r="SM502" s="7"/>
      <c r="SN502" s="7"/>
      <c r="SO502" s="7"/>
      <c r="SP502" s="7"/>
      <c r="SQ502" s="7"/>
      <c r="SR502" s="7"/>
      <c r="SS502" s="7"/>
      <c r="ST502" s="7"/>
      <c r="SU502" s="7"/>
      <c r="SV502" s="7"/>
      <c r="SW502" s="7"/>
      <c r="SX502" s="7"/>
      <c r="SY502" s="7"/>
      <c r="SZ502" s="7"/>
      <c r="TA502" s="7"/>
      <c r="TB502" s="7"/>
      <c r="TC502" s="7"/>
      <c r="TD502" s="7"/>
      <c r="TE502" s="7"/>
      <c r="TF502" s="7"/>
      <c r="TG502" s="7"/>
      <c r="TH502" s="7"/>
      <c r="TI502" s="7"/>
      <c r="TJ502" s="7"/>
      <c r="TK502" s="7"/>
      <c r="TL502" s="7"/>
      <c r="TM502" s="7"/>
      <c r="TN502" s="7"/>
      <c r="TO502" s="7"/>
      <c r="TP502" s="7"/>
      <c r="TQ502" s="7"/>
      <c r="TR502" s="7"/>
      <c r="TS502" s="7"/>
      <c r="TT502" s="7"/>
      <c r="TU502" s="7"/>
      <c r="TV502" s="7"/>
      <c r="TW502" s="7"/>
      <c r="TX502" s="7"/>
      <c r="TY502" s="7"/>
      <c r="TZ502" s="7"/>
      <c r="UA502" s="7"/>
      <c r="UB502" s="7"/>
      <c r="UC502" s="7"/>
      <c r="UD502" s="7"/>
      <c r="UE502" s="7"/>
      <c r="UF502" s="7"/>
      <c r="UG502" s="7"/>
      <c r="UH502" s="7"/>
      <c r="UI502" s="7"/>
      <c r="UJ502" s="7"/>
      <c r="UK502" s="7"/>
      <c r="UL502" s="7"/>
      <c r="UM502" s="7"/>
      <c r="UN502" s="7"/>
      <c r="UO502" s="7"/>
      <c r="UP502" s="7"/>
      <c r="UQ502" s="7"/>
      <c r="UR502" s="7"/>
      <c r="US502" s="7"/>
      <c r="UT502" s="7"/>
      <c r="UU502" s="7"/>
      <c r="UV502" s="7"/>
      <c r="UW502" s="7"/>
      <c r="UX502" s="7"/>
      <c r="UY502" s="7"/>
      <c r="UZ502" s="7"/>
      <c r="VA502" s="7"/>
      <c r="VB502" s="7"/>
      <c r="VC502" s="7"/>
      <c r="VD502" s="7"/>
      <c r="VE502" s="7"/>
      <c r="VF502" s="7"/>
      <c r="VG502" s="7"/>
      <c r="VH502" s="7"/>
      <c r="VI502" s="7"/>
      <c r="VJ502" s="7"/>
      <c r="VK502" s="7"/>
      <c r="VL502" s="7"/>
      <c r="VM502" s="7"/>
      <c r="VN502" s="7"/>
      <c r="VO502" s="7"/>
      <c r="VP502" s="7"/>
      <c r="VQ502" s="7"/>
      <c r="VR502" s="7"/>
      <c r="VS502" s="7"/>
      <c r="VT502" s="7"/>
      <c r="VU502" s="7"/>
      <c r="VV502" s="7"/>
      <c r="VW502" s="7"/>
      <c r="VX502" s="7"/>
      <c r="VY502" s="7"/>
      <c r="VZ502" s="7"/>
      <c r="WA502" s="7"/>
      <c r="WB502" s="7"/>
      <c r="WC502" s="7"/>
      <c r="WD502" s="7"/>
      <c r="WE502" s="7"/>
      <c r="WF502" s="7"/>
      <c r="WG502" s="7"/>
      <c r="WH502" s="7"/>
      <c r="WI502" s="7"/>
      <c r="WJ502" s="7"/>
      <c r="WK502" s="7"/>
      <c r="WL502" s="7"/>
      <c r="WM502" s="7"/>
      <c r="WN502" s="7"/>
      <c r="WO502" s="7"/>
      <c r="WP502" s="7"/>
      <c r="WQ502" s="7"/>
      <c r="WR502" s="7"/>
      <c r="WS502" s="7"/>
      <c r="WT502" s="7"/>
      <c r="WU502" s="7"/>
      <c r="WV502" s="7"/>
      <c r="WW502" s="7"/>
      <c r="WX502" s="7"/>
      <c r="WY502" s="7"/>
      <c r="WZ502" s="7"/>
      <c r="XA502" s="7"/>
      <c r="XB502" s="7"/>
      <c r="XC502" s="7"/>
      <c r="XD502" s="7"/>
      <c r="XE502" s="7"/>
      <c r="XF502" s="7"/>
      <c r="XG502" s="7"/>
      <c r="XH502" s="7"/>
      <c r="XI502" s="7"/>
      <c r="XJ502" s="7"/>
      <c r="XK502" s="7"/>
      <c r="XL502" s="7"/>
      <c r="XM502" s="7"/>
      <c r="XN502" s="7"/>
      <c r="XO502" s="7"/>
      <c r="XP502" s="7"/>
      <c r="XQ502" s="7"/>
      <c r="XR502" s="7"/>
      <c r="XS502" s="7"/>
      <c r="XT502" s="7"/>
      <c r="XU502" s="7"/>
      <c r="XV502" s="7"/>
      <c r="XW502" s="7"/>
      <c r="XX502" s="7"/>
      <c r="XY502" s="7"/>
      <c r="XZ502" s="7"/>
      <c r="YA502" s="7"/>
      <c r="YB502" s="7"/>
      <c r="YC502" s="7"/>
      <c r="YD502" s="7"/>
      <c r="YE502" s="7"/>
      <c r="YF502" s="7"/>
      <c r="YG502" s="7"/>
      <c r="YH502" s="7"/>
      <c r="YI502" s="7"/>
      <c r="YJ502" s="7"/>
      <c r="YK502" s="7"/>
      <c r="YL502" s="7"/>
      <c r="YM502" s="7"/>
      <c r="YN502" s="7"/>
      <c r="YO502" s="7"/>
      <c r="YP502" s="7"/>
      <c r="YQ502" s="7"/>
      <c r="YR502" s="7"/>
      <c r="YS502" s="7"/>
      <c r="YT502" s="7"/>
      <c r="YU502" s="7"/>
      <c r="YV502" s="7"/>
      <c r="YW502" s="7"/>
      <c r="YX502" s="7"/>
      <c r="YY502" s="7"/>
      <c r="YZ502" s="7"/>
      <c r="ZA502" s="7"/>
      <c r="ZB502" s="7"/>
      <c r="ZC502" s="7"/>
      <c r="ZD502" s="7"/>
    </row>
    <row r="503" spans="1:680" s="103" customFormat="1" x14ac:dyDescent="0.2">
      <c r="A503" s="27"/>
      <c r="B503" s="27"/>
      <c r="C503" s="4"/>
      <c r="D503" s="7"/>
      <c r="E503" s="4"/>
      <c r="F503" s="6"/>
      <c r="G503" s="6"/>
      <c r="H503" s="6"/>
      <c r="I503" s="6"/>
      <c r="J503" s="6"/>
      <c r="K503" s="101"/>
      <c r="L503" s="101"/>
      <c r="M503" s="101"/>
      <c r="N503" s="101"/>
      <c r="O503" s="7"/>
      <c r="P503" s="101"/>
      <c r="Q503" s="101"/>
      <c r="R503" s="101"/>
      <c r="S503" s="101"/>
      <c r="T503" s="7"/>
      <c r="U503" s="101"/>
      <c r="V503" s="101"/>
      <c r="W503" s="101"/>
      <c r="X503" s="101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  <c r="JV503" s="7"/>
      <c r="JW503" s="7"/>
      <c r="JX503" s="7"/>
      <c r="JY503" s="7"/>
      <c r="JZ503" s="7"/>
      <c r="KA503" s="7"/>
      <c r="KB503" s="7"/>
      <c r="KC503" s="7"/>
      <c r="KD503" s="7"/>
      <c r="KE503" s="7"/>
      <c r="KF503" s="7"/>
      <c r="KG503" s="7"/>
      <c r="KH503" s="7"/>
      <c r="KI503" s="7"/>
      <c r="KJ503" s="7"/>
      <c r="KK503" s="7"/>
      <c r="KL503" s="7"/>
      <c r="KM503" s="7"/>
      <c r="KN503" s="7"/>
      <c r="KO503" s="7"/>
      <c r="KP503" s="7"/>
      <c r="KQ503" s="7"/>
      <c r="KR503" s="7"/>
      <c r="KS503" s="7"/>
      <c r="KT503" s="7"/>
      <c r="KU503" s="7"/>
      <c r="KV503" s="7"/>
      <c r="KW503" s="7"/>
      <c r="KX503" s="7"/>
      <c r="KY503" s="7"/>
      <c r="KZ503" s="7"/>
      <c r="LA503" s="7"/>
      <c r="LB503" s="7"/>
      <c r="LC503" s="7"/>
      <c r="LD503" s="7"/>
      <c r="LE503" s="7"/>
      <c r="LF503" s="7"/>
      <c r="LG503" s="7"/>
      <c r="LH503" s="7"/>
      <c r="LI503" s="7"/>
      <c r="LJ503" s="7"/>
      <c r="LK503" s="7"/>
      <c r="LL503" s="7"/>
      <c r="LM503" s="7"/>
      <c r="LN503" s="7"/>
      <c r="LO503" s="7"/>
      <c r="LP503" s="7"/>
      <c r="LQ503" s="7"/>
      <c r="LR503" s="7"/>
      <c r="LS503" s="7"/>
      <c r="LT503" s="7"/>
      <c r="LU503" s="7"/>
      <c r="LV503" s="7"/>
      <c r="LW503" s="7"/>
      <c r="LX503" s="7"/>
      <c r="LY503" s="7"/>
      <c r="LZ503" s="7"/>
      <c r="MA503" s="7"/>
      <c r="MB503" s="7"/>
      <c r="MC503" s="7"/>
      <c r="MD503" s="7"/>
      <c r="ME503" s="7"/>
      <c r="MF503" s="7"/>
      <c r="MG503" s="7"/>
      <c r="MH503" s="7"/>
      <c r="MI503" s="7"/>
      <c r="MJ503" s="7"/>
      <c r="MK503" s="7"/>
      <c r="ML503" s="7"/>
      <c r="MM503" s="7"/>
      <c r="MN503" s="7"/>
      <c r="MO503" s="7"/>
      <c r="MP503" s="7"/>
      <c r="MQ503" s="7"/>
      <c r="MR503" s="7"/>
      <c r="MS503" s="7"/>
      <c r="MT503" s="7"/>
      <c r="MU503" s="7"/>
      <c r="MV503" s="7"/>
      <c r="MW503" s="7"/>
      <c r="MX503" s="7"/>
      <c r="MY503" s="7"/>
      <c r="MZ503" s="7"/>
      <c r="NA503" s="7"/>
      <c r="NB503" s="7"/>
      <c r="NC503" s="7"/>
      <c r="ND503" s="7"/>
      <c r="NE503" s="7"/>
      <c r="NF503" s="7"/>
      <c r="NG503" s="7"/>
      <c r="NH503" s="7"/>
      <c r="NI503" s="7"/>
      <c r="NJ503" s="7"/>
      <c r="NK503" s="7"/>
      <c r="NL503" s="7"/>
      <c r="NM503" s="7"/>
      <c r="NN503" s="7"/>
      <c r="NO503" s="7"/>
      <c r="NP503" s="7"/>
      <c r="NQ503" s="7"/>
      <c r="NR503" s="7"/>
      <c r="NS503" s="7"/>
      <c r="NT503" s="7"/>
      <c r="NU503" s="7"/>
      <c r="NV503" s="7"/>
      <c r="NW503" s="7"/>
      <c r="NX503" s="7"/>
      <c r="NY503" s="7"/>
      <c r="NZ503" s="7"/>
      <c r="OA503" s="7"/>
      <c r="OB503" s="7"/>
      <c r="OC503" s="7"/>
      <c r="OD503" s="7"/>
      <c r="OE503" s="7"/>
      <c r="OF503" s="7"/>
      <c r="OG503" s="7"/>
      <c r="OH503" s="7"/>
      <c r="OI503" s="7"/>
      <c r="OJ503" s="7"/>
      <c r="OK503" s="7"/>
      <c r="OL503" s="7"/>
      <c r="OM503" s="7"/>
      <c r="ON503" s="7"/>
      <c r="OO503" s="7"/>
      <c r="OP503" s="7"/>
      <c r="OQ503" s="7"/>
      <c r="OR503" s="7"/>
      <c r="OS503" s="7"/>
      <c r="OT503" s="7"/>
      <c r="OU503" s="7"/>
      <c r="OV503" s="7"/>
      <c r="OW503" s="7"/>
      <c r="OX503" s="7"/>
      <c r="OY503" s="7"/>
      <c r="OZ503" s="7"/>
      <c r="PA503" s="7"/>
      <c r="PB503" s="7"/>
      <c r="PC503" s="7"/>
      <c r="PD503" s="7"/>
      <c r="PE503" s="7"/>
      <c r="PF503" s="7"/>
      <c r="PG503" s="7"/>
      <c r="PH503" s="7"/>
      <c r="PI503" s="7"/>
      <c r="PJ503" s="7"/>
      <c r="PK503" s="7"/>
      <c r="PL503" s="7"/>
      <c r="PM503" s="7"/>
      <c r="PN503" s="7"/>
      <c r="PO503" s="7"/>
      <c r="PP503" s="7"/>
      <c r="PQ503" s="7"/>
      <c r="PR503" s="7"/>
      <c r="PS503" s="7"/>
      <c r="PT503" s="7"/>
      <c r="PU503" s="7"/>
      <c r="PV503" s="7"/>
      <c r="PW503" s="7"/>
      <c r="PX503" s="7"/>
      <c r="PY503" s="7"/>
      <c r="PZ503" s="7"/>
      <c r="QA503" s="7"/>
      <c r="QB503" s="7"/>
      <c r="QC503" s="7"/>
      <c r="QD503" s="7"/>
      <c r="QE503" s="7"/>
      <c r="QF503" s="7"/>
      <c r="QG503" s="7"/>
      <c r="QH503" s="7"/>
      <c r="QI503" s="7"/>
      <c r="QJ503" s="7"/>
      <c r="QK503" s="7"/>
      <c r="QL503" s="7"/>
      <c r="QM503" s="7"/>
      <c r="QN503" s="7"/>
      <c r="QO503" s="7"/>
      <c r="QP503" s="7"/>
      <c r="QQ503" s="7"/>
      <c r="QR503" s="7"/>
      <c r="QS503" s="7"/>
      <c r="QT503" s="7"/>
      <c r="QU503" s="7"/>
      <c r="QV503" s="7"/>
      <c r="QW503" s="7"/>
      <c r="QX503" s="7"/>
      <c r="QY503" s="7"/>
      <c r="QZ503" s="7"/>
      <c r="RA503" s="7"/>
      <c r="RB503" s="7"/>
      <c r="RC503" s="7"/>
      <c r="RD503" s="7"/>
      <c r="RE503" s="7"/>
      <c r="RF503" s="7"/>
      <c r="RG503" s="7"/>
      <c r="RH503" s="7"/>
      <c r="RI503" s="7"/>
      <c r="RJ503" s="7"/>
      <c r="RK503" s="7"/>
      <c r="RL503" s="7"/>
      <c r="RM503" s="7"/>
      <c r="RN503" s="7"/>
      <c r="RO503" s="7"/>
      <c r="RP503" s="7"/>
      <c r="RQ503" s="7"/>
      <c r="RR503" s="7"/>
      <c r="RS503" s="7"/>
      <c r="RT503" s="7"/>
      <c r="RU503" s="7"/>
      <c r="RV503" s="7"/>
      <c r="RW503" s="7"/>
      <c r="RX503" s="7"/>
      <c r="RY503" s="7"/>
      <c r="RZ503" s="7"/>
      <c r="SA503" s="7"/>
      <c r="SB503" s="7"/>
      <c r="SC503" s="7"/>
      <c r="SD503" s="7"/>
      <c r="SE503" s="7"/>
      <c r="SF503" s="7"/>
      <c r="SG503" s="7"/>
      <c r="SH503" s="7"/>
      <c r="SI503" s="7"/>
      <c r="SJ503" s="7"/>
      <c r="SK503" s="7"/>
      <c r="SL503" s="7"/>
      <c r="SM503" s="7"/>
      <c r="SN503" s="7"/>
      <c r="SO503" s="7"/>
      <c r="SP503" s="7"/>
      <c r="SQ503" s="7"/>
      <c r="SR503" s="7"/>
      <c r="SS503" s="7"/>
      <c r="ST503" s="7"/>
      <c r="SU503" s="7"/>
      <c r="SV503" s="7"/>
      <c r="SW503" s="7"/>
      <c r="SX503" s="7"/>
      <c r="SY503" s="7"/>
      <c r="SZ503" s="7"/>
      <c r="TA503" s="7"/>
      <c r="TB503" s="7"/>
      <c r="TC503" s="7"/>
      <c r="TD503" s="7"/>
      <c r="TE503" s="7"/>
      <c r="TF503" s="7"/>
      <c r="TG503" s="7"/>
      <c r="TH503" s="7"/>
      <c r="TI503" s="7"/>
      <c r="TJ503" s="7"/>
      <c r="TK503" s="7"/>
      <c r="TL503" s="7"/>
      <c r="TM503" s="7"/>
      <c r="TN503" s="7"/>
      <c r="TO503" s="7"/>
      <c r="TP503" s="7"/>
      <c r="TQ503" s="7"/>
      <c r="TR503" s="7"/>
      <c r="TS503" s="7"/>
      <c r="TT503" s="7"/>
      <c r="TU503" s="7"/>
      <c r="TV503" s="7"/>
      <c r="TW503" s="7"/>
      <c r="TX503" s="7"/>
      <c r="TY503" s="7"/>
      <c r="TZ503" s="7"/>
      <c r="UA503" s="7"/>
      <c r="UB503" s="7"/>
      <c r="UC503" s="7"/>
      <c r="UD503" s="7"/>
      <c r="UE503" s="7"/>
      <c r="UF503" s="7"/>
      <c r="UG503" s="7"/>
      <c r="UH503" s="7"/>
      <c r="UI503" s="7"/>
      <c r="UJ503" s="7"/>
      <c r="UK503" s="7"/>
      <c r="UL503" s="7"/>
      <c r="UM503" s="7"/>
      <c r="UN503" s="7"/>
      <c r="UO503" s="7"/>
      <c r="UP503" s="7"/>
      <c r="UQ503" s="7"/>
      <c r="UR503" s="7"/>
      <c r="US503" s="7"/>
      <c r="UT503" s="7"/>
      <c r="UU503" s="7"/>
      <c r="UV503" s="7"/>
      <c r="UW503" s="7"/>
      <c r="UX503" s="7"/>
      <c r="UY503" s="7"/>
      <c r="UZ503" s="7"/>
      <c r="VA503" s="7"/>
      <c r="VB503" s="7"/>
      <c r="VC503" s="7"/>
      <c r="VD503" s="7"/>
      <c r="VE503" s="7"/>
      <c r="VF503" s="7"/>
      <c r="VG503" s="7"/>
      <c r="VH503" s="7"/>
      <c r="VI503" s="7"/>
      <c r="VJ503" s="7"/>
      <c r="VK503" s="7"/>
      <c r="VL503" s="7"/>
      <c r="VM503" s="7"/>
      <c r="VN503" s="7"/>
      <c r="VO503" s="7"/>
      <c r="VP503" s="7"/>
      <c r="VQ503" s="7"/>
      <c r="VR503" s="7"/>
      <c r="VS503" s="7"/>
      <c r="VT503" s="7"/>
      <c r="VU503" s="7"/>
      <c r="VV503" s="7"/>
      <c r="VW503" s="7"/>
      <c r="VX503" s="7"/>
      <c r="VY503" s="7"/>
      <c r="VZ503" s="7"/>
      <c r="WA503" s="7"/>
      <c r="WB503" s="7"/>
      <c r="WC503" s="7"/>
      <c r="WD503" s="7"/>
      <c r="WE503" s="7"/>
      <c r="WF503" s="7"/>
      <c r="WG503" s="7"/>
      <c r="WH503" s="7"/>
      <c r="WI503" s="7"/>
      <c r="WJ503" s="7"/>
      <c r="WK503" s="7"/>
      <c r="WL503" s="7"/>
      <c r="WM503" s="7"/>
      <c r="WN503" s="7"/>
      <c r="WO503" s="7"/>
      <c r="WP503" s="7"/>
      <c r="WQ503" s="7"/>
      <c r="WR503" s="7"/>
      <c r="WS503" s="7"/>
      <c r="WT503" s="7"/>
      <c r="WU503" s="7"/>
      <c r="WV503" s="7"/>
      <c r="WW503" s="7"/>
      <c r="WX503" s="7"/>
      <c r="WY503" s="7"/>
      <c r="WZ503" s="7"/>
      <c r="XA503" s="7"/>
      <c r="XB503" s="7"/>
      <c r="XC503" s="7"/>
      <c r="XD503" s="7"/>
      <c r="XE503" s="7"/>
      <c r="XF503" s="7"/>
      <c r="XG503" s="7"/>
      <c r="XH503" s="7"/>
      <c r="XI503" s="7"/>
      <c r="XJ503" s="7"/>
      <c r="XK503" s="7"/>
      <c r="XL503" s="7"/>
      <c r="XM503" s="7"/>
      <c r="XN503" s="7"/>
      <c r="XO503" s="7"/>
      <c r="XP503" s="7"/>
      <c r="XQ503" s="7"/>
      <c r="XR503" s="7"/>
      <c r="XS503" s="7"/>
      <c r="XT503" s="7"/>
      <c r="XU503" s="7"/>
      <c r="XV503" s="7"/>
      <c r="XW503" s="7"/>
      <c r="XX503" s="7"/>
      <c r="XY503" s="7"/>
      <c r="XZ503" s="7"/>
      <c r="YA503" s="7"/>
      <c r="YB503" s="7"/>
      <c r="YC503" s="7"/>
      <c r="YD503" s="7"/>
      <c r="YE503" s="7"/>
      <c r="YF503" s="7"/>
      <c r="YG503" s="7"/>
      <c r="YH503" s="7"/>
      <c r="YI503" s="7"/>
      <c r="YJ503" s="7"/>
      <c r="YK503" s="7"/>
      <c r="YL503" s="7"/>
      <c r="YM503" s="7"/>
      <c r="YN503" s="7"/>
      <c r="YO503" s="7"/>
      <c r="YP503" s="7"/>
      <c r="YQ503" s="7"/>
      <c r="YR503" s="7"/>
      <c r="YS503" s="7"/>
      <c r="YT503" s="7"/>
      <c r="YU503" s="7"/>
      <c r="YV503" s="7"/>
      <c r="YW503" s="7"/>
      <c r="YX503" s="7"/>
      <c r="YY503" s="7"/>
      <c r="YZ503" s="7"/>
      <c r="ZA503" s="7"/>
      <c r="ZB503" s="7"/>
      <c r="ZC503" s="7"/>
      <c r="ZD503" s="7"/>
    </row>
    <row r="504" spans="1:680" s="103" customFormat="1" x14ac:dyDescent="0.2">
      <c r="A504" s="27"/>
      <c r="B504" s="27"/>
      <c r="C504" s="4"/>
      <c r="D504" s="7"/>
      <c r="E504" s="4"/>
      <c r="F504" s="6"/>
      <c r="G504" s="6"/>
      <c r="H504" s="6"/>
      <c r="I504" s="6"/>
      <c r="J504" s="6"/>
      <c r="K504" s="101"/>
      <c r="L504" s="101"/>
      <c r="M504" s="101"/>
      <c r="N504" s="101"/>
      <c r="O504" s="7"/>
      <c r="P504" s="101"/>
      <c r="Q504" s="101"/>
      <c r="R504" s="101"/>
      <c r="S504" s="101"/>
      <c r="T504" s="7"/>
      <c r="U504" s="101"/>
      <c r="V504" s="101"/>
      <c r="W504" s="101"/>
      <c r="X504" s="101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  <c r="JV504" s="7"/>
      <c r="JW504" s="7"/>
      <c r="JX504" s="7"/>
      <c r="JY504" s="7"/>
      <c r="JZ504" s="7"/>
      <c r="KA504" s="7"/>
      <c r="KB504" s="7"/>
      <c r="KC504" s="7"/>
      <c r="KD504" s="7"/>
      <c r="KE504" s="7"/>
      <c r="KF504" s="7"/>
      <c r="KG504" s="7"/>
      <c r="KH504" s="7"/>
      <c r="KI504" s="7"/>
      <c r="KJ504" s="7"/>
      <c r="KK504" s="7"/>
      <c r="KL504" s="7"/>
      <c r="KM504" s="7"/>
      <c r="KN504" s="7"/>
      <c r="KO504" s="7"/>
      <c r="KP504" s="7"/>
      <c r="KQ504" s="7"/>
      <c r="KR504" s="7"/>
      <c r="KS504" s="7"/>
      <c r="KT504" s="7"/>
      <c r="KU504" s="7"/>
      <c r="KV504" s="7"/>
      <c r="KW504" s="7"/>
      <c r="KX504" s="7"/>
      <c r="KY504" s="7"/>
      <c r="KZ504" s="7"/>
      <c r="LA504" s="7"/>
      <c r="LB504" s="7"/>
      <c r="LC504" s="7"/>
      <c r="LD504" s="7"/>
      <c r="LE504" s="7"/>
      <c r="LF504" s="7"/>
      <c r="LG504" s="7"/>
      <c r="LH504" s="7"/>
      <c r="LI504" s="7"/>
      <c r="LJ504" s="7"/>
      <c r="LK504" s="7"/>
      <c r="LL504" s="7"/>
      <c r="LM504" s="7"/>
      <c r="LN504" s="7"/>
      <c r="LO504" s="7"/>
      <c r="LP504" s="7"/>
      <c r="LQ504" s="7"/>
      <c r="LR504" s="7"/>
      <c r="LS504" s="7"/>
      <c r="LT504" s="7"/>
      <c r="LU504" s="7"/>
      <c r="LV504" s="7"/>
      <c r="LW504" s="7"/>
      <c r="LX504" s="7"/>
      <c r="LY504" s="7"/>
      <c r="LZ504" s="7"/>
      <c r="MA504" s="7"/>
      <c r="MB504" s="7"/>
      <c r="MC504" s="7"/>
      <c r="MD504" s="7"/>
      <c r="ME504" s="7"/>
      <c r="MF504" s="7"/>
      <c r="MG504" s="7"/>
      <c r="MH504" s="7"/>
      <c r="MI504" s="7"/>
      <c r="MJ504" s="7"/>
      <c r="MK504" s="7"/>
      <c r="ML504" s="7"/>
      <c r="MM504" s="7"/>
      <c r="MN504" s="7"/>
      <c r="MO504" s="7"/>
      <c r="MP504" s="7"/>
      <c r="MQ504" s="7"/>
      <c r="MR504" s="7"/>
      <c r="MS504" s="7"/>
      <c r="MT504" s="7"/>
      <c r="MU504" s="7"/>
      <c r="MV504" s="7"/>
      <c r="MW504" s="7"/>
      <c r="MX504" s="7"/>
      <c r="MY504" s="7"/>
      <c r="MZ504" s="7"/>
      <c r="NA504" s="7"/>
      <c r="NB504" s="7"/>
      <c r="NC504" s="7"/>
      <c r="ND504" s="7"/>
      <c r="NE504" s="7"/>
      <c r="NF504" s="7"/>
      <c r="NG504" s="7"/>
      <c r="NH504" s="7"/>
      <c r="NI504" s="7"/>
      <c r="NJ504" s="7"/>
      <c r="NK504" s="7"/>
      <c r="NL504" s="7"/>
      <c r="NM504" s="7"/>
      <c r="NN504" s="7"/>
      <c r="NO504" s="7"/>
      <c r="NP504" s="7"/>
      <c r="NQ504" s="7"/>
      <c r="NR504" s="7"/>
      <c r="NS504" s="7"/>
      <c r="NT504" s="7"/>
      <c r="NU504" s="7"/>
      <c r="NV504" s="7"/>
      <c r="NW504" s="7"/>
      <c r="NX504" s="7"/>
      <c r="NY504" s="7"/>
      <c r="NZ504" s="7"/>
      <c r="OA504" s="7"/>
      <c r="OB504" s="7"/>
      <c r="OC504" s="7"/>
      <c r="OD504" s="7"/>
      <c r="OE504" s="7"/>
      <c r="OF504" s="7"/>
      <c r="OG504" s="7"/>
      <c r="OH504" s="7"/>
      <c r="OI504" s="7"/>
      <c r="OJ504" s="7"/>
      <c r="OK504" s="7"/>
      <c r="OL504" s="7"/>
      <c r="OM504" s="7"/>
      <c r="ON504" s="7"/>
      <c r="OO504" s="7"/>
      <c r="OP504" s="7"/>
      <c r="OQ504" s="7"/>
      <c r="OR504" s="7"/>
      <c r="OS504" s="7"/>
      <c r="OT504" s="7"/>
      <c r="OU504" s="7"/>
      <c r="OV504" s="7"/>
      <c r="OW504" s="7"/>
      <c r="OX504" s="7"/>
      <c r="OY504" s="7"/>
      <c r="OZ504" s="7"/>
      <c r="PA504" s="7"/>
      <c r="PB504" s="7"/>
      <c r="PC504" s="7"/>
      <c r="PD504" s="7"/>
      <c r="PE504" s="7"/>
      <c r="PF504" s="7"/>
      <c r="PG504" s="7"/>
      <c r="PH504" s="7"/>
      <c r="PI504" s="7"/>
      <c r="PJ504" s="7"/>
      <c r="PK504" s="7"/>
      <c r="PL504" s="7"/>
      <c r="PM504" s="7"/>
      <c r="PN504" s="7"/>
      <c r="PO504" s="7"/>
      <c r="PP504" s="7"/>
      <c r="PQ504" s="7"/>
      <c r="PR504" s="7"/>
      <c r="PS504" s="7"/>
      <c r="PT504" s="7"/>
      <c r="PU504" s="7"/>
      <c r="PV504" s="7"/>
      <c r="PW504" s="7"/>
      <c r="PX504" s="7"/>
      <c r="PY504" s="7"/>
      <c r="PZ504" s="7"/>
      <c r="QA504" s="7"/>
      <c r="QB504" s="7"/>
      <c r="QC504" s="7"/>
      <c r="QD504" s="7"/>
      <c r="QE504" s="7"/>
      <c r="QF504" s="7"/>
      <c r="QG504" s="7"/>
      <c r="QH504" s="7"/>
      <c r="QI504" s="7"/>
      <c r="QJ504" s="7"/>
      <c r="QK504" s="7"/>
      <c r="QL504" s="7"/>
      <c r="QM504" s="7"/>
      <c r="QN504" s="7"/>
      <c r="QO504" s="7"/>
      <c r="QP504" s="7"/>
      <c r="QQ504" s="7"/>
      <c r="QR504" s="7"/>
      <c r="QS504" s="7"/>
      <c r="QT504" s="7"/>
      <c r="QU504" s="7"/>
      <c r="QV504" s="7"/>
      <c r="QW504" s="7"/>
      <c r="QX504" s="7"/>
      <c r="QY504" s="7"/>
      <c r="QZ504" s="7"/>
      <c r="RA504" s="7"/>
      <c r="RB504" s="7"/>
      <c r="RC504" s="7"/>
      <c r="RD504" s="7"/>
      <c r="RE504" s="7"/>
      <c r="RF504" s="7"/>
      <c r="RG504" s="7"/>
      <c r="RH504" s="7"/>
      <c r="RI504" s="7"/>
      <c r="RJ504" s="7"/>
      <c r="RK504" s="7"/>
      <c r="RL504" s="7"/>
      <c r="RM504" s="7"/>
      <c r="RN504" s="7"/>
      <c r="RO504" s="7"/>
      <c r="RP504" s="7"/>
      <c r="RQ504" s="7"/>
      <c r="RR504" s="7"/>
      <c r="RS504" s="7"/>
      <c r="RT504" s="7"/>
      <c r="RU504" s="7"/>
      <c r="RV504" s="7"/>
      <c r="RW504" s="7"/>
      <c r="RX504" s="7"/>
      <c r="RY504" s="7"/>
      <c r="RZ504" s="7"/>
      <c r="SA504" s="7"/>
      <c r="SB504" s="7"/>
      <c r="SC504" s="7"/>
      <c r="SD504" s="7"/>
      <c r="SE504" s="7"/>
      <c r="SF504" s="7"/>
      <c r="SG504" s="7"/>
      <c r="SH504" s="7"/>
      <c r="SI504" s="7"/>
      <c r="SJ504" s="7"/>
      <c r="SK504" s="7"/>
      <c r="SL504" s="7"/>
      <c r="SM504" s="7"/>
      <c r="SN504" s="7"/>
      <c r="SO504" s="7"/>
      <c r="SP504" s="7"/>
      <c r="SQ504" s="7"/>
      <c r="SR504" s="7"/>
      <c r="SS504" s="7"/>
      <c r="ST504" s="7"/>
      <c r="SU504" s="7"/>
      <c r="SV504" s="7"/>
      <c r="SW504" s="7"/>
      <c r="SX504" s="7"/>
      <c r="SY504" s="7"/>
      <c r="SZ504" s="7"/>
      <c r="TA504" s="7"/>
      <c r="TB504" s="7"/>
      <c r="TC504" s="7"/>
      <c r="TD504" s="7"/>
      <c r="TE504" s="7"/>
      <c r="TF504" s="7"/>
      <c r="TG504" s="7"/>
      <c r="TH504" s="7"/>
      <c r="TI504" s="7"/>
      <c r="TJ504" s="7"/>
      <c r="TK504" s="7"/>
      <c r="TL504" s="7"/>
      <c r="TM504" s="7"/>
      <c r="TN504" s="7"/>
      <c r="TO504" s="7"/>
      <c r="TP504" s="7"/>
      <c r="TQ504" s="7"/>
      <c r="TR504" s="7"/>
      <c r="TS504" s="7"/>
      <c r="TT504" s="7"/>
      <c r="TU504" s="7"/>
      <c r="TV504" s="7"/>
      <c r="TW504" s="7"/>
      <c r="TX504" s="7"/>
      <c r="TY504" s="7"/>
      <c r="TZ504" s="7"/>
      <c r="UA504" s="7"/>
      <c r="UB504" s="7"/>
      <c r="UC504" s="7"/>
      <c r="UD504" s="7"/>
      <c r="UE504" s="7"/>
      <c r="UF504" s="7"/>
      <c r="UG504" s="7"/>
      <c r="UH504" s="7"/>
      <c r="UI504" s="7"/>
      <c r="UJ504" s="7"/>
      <c r="UK504" s="7"/>
      <c r="UL504" s="7"/>
      <c r="UM504" s="7"/>
      <c r="UN504" s="7"/>
      <c r="UO504" s="7"/>
      <c r="UP504" s="7"/>
      <c r="UQ504" s="7"/>
      <c r="UR504" s="7"/>
      <c r="US504" s="7"/>
      <c r="UT504" s="7"/>
      <c r="UU504" s="7"/>
      <c r="UV504" s="7"/>
      <c r="UW504" s="7"/>
      <c r="UX504" s="7"/>
      <c r="UY504" s="7"/>
      <c r="UZ504" s="7"/>
      <c r="VA504" s="7"/>
      <c r="VB504" s="7"/>
      <c r="VC504" s="7"/>
      <c r="VD504" s="7"/>
      <c r="VE504" s="7"/>
      <c r="VF504" s="7"/>
      <c r="VG504" s="7"/>
      <c r="VH504" s="7"/>
      <c r="VI504" s="7"/>
      <c r="VJ504" s="7"/>
      <c r="VK504" s="7"/>
      <c r="VL504" s="7"/>
      <c r="VM504" s="7"/>
      <c r="VN504" s="7"/>
      <c r="VO504" s="7"/>
      <c r="VP504" s="7"/>
      <c r="VQ504" s="7"/>
      <c r="VR504" s="7"/>
      <c r="VS504" s="7"/>
      <c r="VT504" s="7"/>
      <c r="VU504" s="7"/>
      <c r="VV504" s="7"/>
      <c r="VW504" s="7"/>
      <c r="VX504" s="7"/>
      <c r="VY504" s="7"/>
      <c r="VZ504" s="7"/>
      <c r="WA504" s="7"/>
      <c r="WB504" s="7"/>
      <c r="WC504" s="7"/>
      <c r="WD504" s="7"/>
      <c r="WE504" s="7"/>
      <c r="WF504" s="7"/>
      <c r="WG504" s="7"/>
      <c r="WH504" s="7"/>
      <c r="WI504" s="7"/>
      <c r="WJ504" s="7"/>
      <c r="WK504" s="7"/>
      <c r="WL504" s="7"/>
      <c r="WM504" s="7"/>
      <c r="WN504" s="7"/>
      <c r="WO504" s="7"/>
      <c r="WP504" s="7"/>
      <c r="WQ504" s="7"/>
      <c r="WR504" s="7"/>
      <c r="WS504" s="7"/>
      <c r="WT504" s="7"/>
      <c r="WU504" s="7"/>
      <c r="WV504" s="7"/>
      <c r="WW504" s="7"/>
      <c r="WX504" s="7"/>
      <c r="WY504" s="7"/>
      <c r="WZ504" s="7"/>
      <c r="XA504" s="7"/>
      <c r="XB504" s="7"/>
      <c r="XC504" s="7"/>
      <c r="XD504" s="7"/>
      <c r="XE504" s="7"/>
      <c r="XF504" s="7"/>
      <c r="XG504" s="7"/>
      <c r="XH504" s="7"/>
      <c r="XI504" s="7"/>
      <c r="XJ504" s="7"/>
      <c r="XK504" s="7"/>
      <c r="XL504" s="7"/>
      <c r="XM504" s="7"/>
      <c r="XN504" s="7"/>
      <c r="XO504" s="7"/>
      <c r="XP504" s="7"/>
      <c r="XQ504" s="7"/>
      <c r="XR504" s="7"/>
      <c r="XS504" s="7"/>
      <c r="XT504" s="7"/>
      <c r="XU504" s="7"/>
      <c r="XV504" s="7"/>
      <c r="XW504" s="7"/>
      <c r="XX504" s="7"/>
      <c r="XY504" s="7"/>
      <c r="XZ504" s="7"/>
      <c r="YA504" s="7"/>
      <c r="YB504" s="7"/>
      <c r="YC504" s="7"/>
      <c r="YD504" s="7"/>
      <c r="YE504" s="7"/>
      <c r="YF504" s="7"/>
      <c r="YG504" s="7"/>
      <c r="YH504" s="7"/>
      <c r="YI504" s="7"/>
      <c r="YJ504" s="7"/>
      <c r="YK504" s="7"/>
      <c r="YL504" s="7"/>
      <c r="YM504" s="7"/>
      <c r="YN504" s="7"/>
      <c r="YO504" s="7"/>
      <c r="YP504" s="7"/>
      <c r="YQ504" s="7"/>
      <c r="YR504" s="7"/>
      <c r="YS504" s="7"/>
      <c r="YT504" s="7"/>
      <c r="YU504" s="7"/>
      <c r="YV504" s="7"/>
      <c r="YW504" s="7"/>
      <c r="YX504" s="7"/>
      <c r="YY504" s="7"/>
      <c r="YZ504" s="7"/>
      <c r="ZA504" s="7"/>
      <c r="ZB504" s="7"/>
      <c r="ZC504" s="7"/>
      <c r="ZD504" s="7"/>
    </row>
    <row r="505" spans="1:680" s="103" customFormat="1" x14ac:dyDescent="0.2">
      <c r="A505" s="27"/>
      <c r="B505" s="27"/>
      <c r="C505" s="4"/>
      <c r="D505" s="7"/>
      <c r="E505" s="4"/>
      <c r="F505" s="6"/>
      <c r="G505" s="6"/>
      <c r="H505" s="6"/>
      <c r="I505" s="6"/>
      <c r="J505" s="6"/>
      <c r="K505" s="101"/>
      <c r="L505" s="101"/>
      <c r="M505" s="101"/>
      <c r="N505" s="101"/>
      <c r="O505" s="7"/>
      <c r="P505" s="101"/>
      <c r="Q505" s="101"/>
      <c r="R505" s="101"/>
      <c r="S505" s="101"/>
      <c r="T505" s="7"/>
      <c r="U505" s="101"/>
      <c r="V505" s="101"/>
      <c r="W505" s="101"/>
      <c r="X505" s="101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  <c r="JV505" s="7"/>
      <c r="JW505" s="7"/>
      <c r="JX505" s="7"/>
      <c r="JY505" s="7"/>
      <c r="JZ505" s="7"/>
      <c r="KA505" s="7"/>
      <c r="KB505" s="7"/>
      <c r="KC505" s="7"/>
      <c r="KD505" s="7"/>
      <c r="KE505" s="7"/>
      <c r="KF505" s="7"/>
      <c r="KG505" s="7"/>
      <c r="KH505" s="7"/>
      <c r="KI505" s="7"/>
      <c r="KJ505" s="7"/>
      <c r="KK505" s="7"/>
      <c r="KL505" s="7"/>
      <c r="KM505" s="7"/>
      <c r="KN505" s="7"/>
      <c r="KO505" s="7"/>
      <c r="KP505" s="7"/>
      <c r="KQ505" s="7"/>
      <c r="KR505" s="7"/>
      <c r="KS505" s="7"/>
      <c r="KT505" s="7"/>
      <c r="KU505" s="7"/>
      <c r="KV505" s="7"/>
      <c r="KW505" s="7"/>
      <c r="KX505" s="7"/>
      <c r="KY505" s="7"/>
      <c r="KZ505" s="7"/>
      <c r="LA505" s="7"/>
      <c r="LB505" s="7"/>
      <c r="LC505" s="7"/>
      <c r="LD505" s="7"/>
      <c r="LE505" s="7"/>
      <c r="LF505" s="7"/>
      <c r="LG505" s="7"/>
      <c r="LH505" s="7"/>
      <c r="LI505" s="7"/>
      <c r="LJ505" s="7"/>
      <c r="LK505" s="7"/>
      <c r="LL505" s="7"/>
      <c r="LM505" s="7"/>
      <c r="LN505" s="7"/>
      <c r="LO505" s="7"/>
      <c r="LP505" s="7"/>
      <c r="LQ505" s="7"/>
      <c r="LR505" s="7"/>
      <c r="LS505" s="7"/>
      <c r="LT505" s="7"/>
      <c r="LU505" s="7"/>
      <c r="LV505" s="7"/>
      <c r="LW505" s="7"/>
      <c r="LX505" s="7"/>
      <c r="LY505" s="7"/>
      <c r="LZ505" s="7"/>
      <c r="MA505" s="7"/>
      <c r="MB505" s="7"/>
      <c r="MC505" s="7"/>
      <c r="MD505" s="7"/>
      <c r="ME505" s="7"/>
      <c r="MF505" s="7"/>
      <c r="MG505" s="7"/>
      <c r="MH505" s="7"/>
      <c r="MI505" s="7"/>
      <c r="MJ505" s="7"/>
      <c r="MK505" s="7"/>
      <c r="ML505" s="7"/>
      <c r="MM505" s="7"/>
      <c r="MN505" s="7"/>
      <c r="MO505" s="7"/>
      <c r="MP505" s="7"/>
      <c r="MQ505" s="7"/>
      <c r="MR505" s="7"/>
      <c r="MS505" s="7"/>
      <c r="MT505" s="7"/>
      <c r="MU505" s="7"/>
      <c r="MV505" s="7"/>
      <c r="MW505" s="7"/>
      <c r="MX505" s="7"/>
      <c r="MY505" s="7"/>
      <c r="MZ505" s="7"/>
      <c r="NA505" s="7"/>
      <c r="NB505" s="7"/>
      <c r="NC505" s="7"/>
      <c r="ND505" s="7"/>
      <c r="NE505" s="7"/>
      <c r="NF505" s="7"/>
      <c r="NG505" s="7"/>
      <c r="NH505" s="7"/>
      <c r="NI505" s="7"/>
      <c r="NJ505" s="7"/>
      <c r="NK505" s="7"/>
      <c r="NL505" s="7"/>
      <c r="NM505" s="7"/>
      <c r="NN505" s="7"/>
      <c r="NO505" s="7"/>
      <c r="NP505" s="7"/>
      <c r="NQ505" s="7"/>
      <c r="NR505" s="7"/>
      <c r="NS505" s="7"/>
      <c r="NT505" s="7"/>
      <c r="NU505" s="7"/>
      <c r="NV505" s="7"/>
      <c r="NW505" s="7"/>
      <c r="NX505" s="7"/>
      <c r="NY505" s="7"/>
      <c r="NZ505" s="7"/>
      <c r="OA505" s="7"/>
      <c r="OB505" s="7"/>
      <c r="OC505" s="7"/>
      <c r="OD505" s="7"/>
      <c r="OE505" s="7"/>
      <c r="OF505" s="7"/>
      <c r="OG505" s="7"/>
      <c r="OH505" s="7"/>
      <c r="OI505" s="7"/>
      <c r="OJ505" s="7"/>
      <c r="OK505" s="7"/>
      <c r="OL505" s="7"/>
      <c r="OM505" s="7"/>
      <c r="ON505" s="7"/>
      <c r="OO505" s="7"/>
      <c r="OP505" s="7"/>
      <c r="OQ505" s="7"/>
      <c r="OR505" s="7"/>
      <c r="OS505" s="7"/>
      <c r="OT505" s="7"/>
      <c r="OU505" s="7"/>
      <c r="OV505" s="7"/>
      <c r="OW505" s="7"/>
      <c r="OX505" s="7"/>
      <c r="OY505" s="7"/>
      <c r="OZ505" s="7"/>
      <c r="PA505" s="7"/>
      <c r="PB505" s="7"/>
      <c r="PC505" s="7"/>
      <c r="PD505" s="7"/>
      <c r="PE505" s="7"/>
      <c r="PF505" s="7"/>
      <c r="PG505" s="7"/>
      <c r="PH505" s="7"/>
      <c r="PI505" s="7"/>
      <c r="PJ505" s="7"/>
      <c r="PK505" s="7"/>
      <c r="PL505" s="7"/>
      <c r="PM505" s="7"/>
      <c r="PN505" s="7"/>
      <c r="PO505" s="7"/>
      <c r="PP505" s="7"/>
      <c r="PQ505" s="7"/>
      <c r="PR505" s="7"/>
      <c r="PS505" s="7"/>
      <c r="PT505" s="7"/>
      <c r="PU505" s="7"/>
      <c r="PV505" s="7"/>
      <c r="PW505" s="7"/>
      <c r="PX505" s="7"/>
      <c r="PY505" s="7"/>
      <c r="PZ505" s="7"/>
      <c r="QA505" s="7"/>
      <c r="QB505" s="7"/>
      <c r="QC505" s="7"/>
      <c r="QD505" s="7"/>
      <c r="QE505" s="7"/>
      <c r="QF505" s="7"/>
      <c r="QG505" s="7"/>
      <c r="QH505" s="7"/>
      <c r="QI505" s="7"/>
      <c r="QJ505" s="7"/>
      <c r="QK505" s="7"/>
      <c r="QL505" s="7"/>
      <c r="QM505" s="7"/>
      <c r="QN505" s="7"/>
      <c r="QO505" s="7"/>
      <c r="QP505" s="7"/>
      <c r="QQ505" s="7"/>
      <c r="QR505" s="7"/>
      <c r="QS505" s="7"/>
      <c r="QT505" s="7"/>
      <c r="QU505" s="7"/>
      <c r="QV505" s="7"/>
      <c r="QW505" s="7"/>
      <c r="QX505" s="7"/>
      <c r="QY505" s="7"/>
      <c r="QZ505" s="7"/>
      <c r="RA505" s="7"/>
      <c r="RB505" s="7"/>
      <c r="RC505" s="7"/>
      <c r="RD505" s="7"/>
      <c r="RE505" s="7"/>
      <c r="RF505" s="7"/>
      <c r="RG505" s="7"/>
      <c r="RH505" s="7"/>
      <c r="RI505" s="7"/>
      <c r="RJ505" s="7"/>
      <c r="RK505" s="7"/>
      <c r="RL505" s="7"/>
      <c r="RM505" s="7"/>
      <c r="RN505" s="7"/>
      <c r="RO505" s="7"/>
      <c r="RP505" s="7"/>
      <c r="RQ505" s="7"/>
      <c r="RR505" s="7"/>
      <c r="RS505" s="7"/>
      <c r="RT505" s="7"/>
      <c r="RU505" s="7"/>
      <c r="RV505" s="7"/>
      <c r="RW505" s="7"/>
      <c r="RX505" s="7"/>
      <c r="RY505" s="7"/>
      <c r="RZ505" s="7"/>
      <c r="SA505" s="7"/>
      <c r="SB505" s="7"/>
      <c r="SC505" s="7"/>
      <c r="SD505" s="7"/>
      <c r="SE505" s="7"/>
      <c r="SF505" s="7"/>
      <c r="SG505" s="7"/>
      <c r="SH505" s="7"/>
      <c r="SI505" s="7"/>
      <c r="SJ505" s="7"/>
      <c r="SK505" s="7"/>
      <c r="SL505" s="7"/>
      <c r="SM505" s="7"/>
      <c r="SN505" s="7"/>
      <c r="SO505" s="7"/>
      <c r="SP505" s="7"/>
      <c r="SQ505" s="7"/>
      <c r="SR505" s="7"/>
      <c r="SS505" s="7"/>
      <c r="ST505" s="7"/>
      <c r="SU505" s="7"/>
      <c r="SV505" s="7"/>
      <c r="SW505" s="7"/>
      <c r="SX505" s="7"/>
      <c r="SY505" s="7"/>
      <c r="SZ505" s="7"/>
      <c r="TA505" s="7"/>
      <c r="TB505" s="7"/>
      <c r="TC505" s="7"/>
      <c r="TD505" s="7"/>
      <c r="TE505" s="7"/>
      <c r="TF505" s="7"/>
      <c r="TG505" s="7"/>
      <c r="TH505" s="7"/>
      <c r="TI505" s="7"/>
      <c r="TJ505" s="7"/>
      <c r="TK505" s="7"/>
      <c r="TL505" s="7"/>
      <c r="TM505" s="7"/>
      <c r="TN505" s="7"/>
      <c r="TO505" s="7"/>
      <c r="TP505" s="7"/>
      <c r="TQ505" s="7"/>
      <c r="TR505" s="7"/>
      <c r="TS505" s="7"/>
      <c r="TT505" s="7"/>
      <c r="TU505" s="7"/>
      <c r="TV505" s="7"/>
      <c r="TW505" s="7"/>
      <c r="TX505" s="7"/>
      <c r="TY505" s="7"/>
      <c r="TZ505" s="7"/>
      <c r="UA505" s="7"/>
      <c r="UB505" s="7"/>
      <c r="UC505" s="7"/>
      <c r="UD505" s="7"/>
      <c r="UE505" s="7"/>
      <c r="UF505" s="7"/>
      <c r="UG505" s="7"/>
      <c r="UH505" s="7"/>
      <c r="UI505" s="7"/>
      <c r="UJ505" s="7"/>
      <c r="UK505" s="7"/>
      <c r="UL505" s="7"/>
      <c r="UM505" s="7"/>
      <c r="UN505" s="7"/>
      <c r="UO505" s="7"/>
      <c r="UP505" s="7"/>
      <c r="UQ505" s="7"/>
      <c r="UR505" s="7"/>
      <c r="US505" s="7"/>
      <c r="UT505" s="7"/>
      <c r="UU505" s="7"/>
      <c r="UV505" s="7"/>
      <c r="UW505" s="7"/>
      <c r="UX505" s="7"/>
      <c r="UY505" s="7"/>
      <c r="UZ505" s="7"/>
      <c r="VA505" s="7"/>
      <c r="VB505" s="7"/>
      <c r="VC505" s="7"/>
      <c r="VD505" s="7"/>
      <c r="VE505" s="7"/>
      <c r="VF505" s="7"/>
      <c r="VG505" s="7"/>
      <c r="VH505" s="7"/>
      <c r="VI505" s="7"/>
      <c r="VJ505" s="7"/>
      <c r="VK505" s="7"/>
      <c r="VL505" s="7"/>
      <c r="VM505" s="7"/>
      <c r="VN505" s="7"/>
      <c r="VO505" s="7"/>
      <c r="VP505" s="7"/>
      <c r="VQ505" s="7"/>
      <c r="VR505" s="7"/>
      <c r="VS505" s="7"/>
      <c r="VT505" s="7"/>
      <c r="VU505" s="7"/>
      <c r="VV505" s="7"/>
      <c r="VW505" s="7"/>
      <c r="VX505" s="7"/>
      <c r="VY505" s="7"/>
      <c r="VZ505" s="7"/>
      <c r="WA505" s="7"/>
      <c r="WB505" s="7"/>
      <c r="WC505" s="7"/>
      <c r="WD505" s="7"/>
      <c r="WE505" s="7"/>
      <c r="WF505" s="7"/>
      <c r="WG505" s="7"/>
      <c r="WH505" s="7"/>
      <c r="WI505" s="7"/>
      <c r="WJ505" s="7"/>
      <c r="WK505" s="7"/>
      <c r="WL505" s="7"/>
      <c r="WM505" s="7"/>
      <c r="WN505" s="7"/>
      <c r="WO505" s="7"/>
      <c r="WP505" s="7"/>
      <c r="WQ505" s="7"/>
      <c r="WR505" s="7"/>
      <c r="WS505" s="7"/>
      <c r="WT505" s="7"/>
      <c r="WU505" s="7"/>
      <c r="WV505" s="7"/>
      <c r="WW505" s="7"/>
      <c r="WX505" s="7"/>
      <c r="WY505" s="7"/>
      <c r="WZ505" s="7"/>
      <c r="XA505" s="7"/>
      <c r="XB505" s="7"/>
      <c r="XC505" s="7"/>
      <c r="XD505" s="7"/>
      <c r="XE505" s="7"/>
      <c r="XF505" s="7"/>
      <c r="XG505" s="7"/>
      <c r="XH505" s="7"/>
      <c r="XI505" s="7"/>
      <c r="XJ505" s="7"/>
      <c r="XK505" s="7"/>
      <c r="XL505" s="7"/>
      <c r="XM505" s="7"/>
      <c r="XN505" s="7"/>
      <c r="XO505" s="7"/>
      <c r="XP505" s="7"/>
      <c r="XQ505" s="7"/>
      <c r="XR505" s="7"/>
      <c r="XS505" s="7"/>
      <c r="XT505" s="7"/>
      <c r="XU505" s="7"/>
      <c r="XV505" s="7"/>
      <c r="XW505" s="7"/>
      <c r="XX505" s="7"/>
      <c r="XY505" s="7"/>
      <c r="XZ505" s="7"/>
      <c r="YA505" s="7"/>
      <c r="YB505" s="7"/>
      <c r="YC505" s="7"/>
      <c r="YD505" s="7"/>
      <c r="YE505" s="7"/>
      <c r="YF505" s="7"/>
      <c r="YG505" s="7"/>
      <c r="YH505" s="7"/>
      <c r="YI505" s="7"/>
      <c r="YJ505" s="7"/>
      <c r="YK505" s="7"/>
      <c r="YL505" s="7"/>
      <c r="YM505" s="7"/>
      <c r="YN505" s="7"/>
      <c r="YO505" s="7"/>
      <c r="YP505" s="7"/>
      <c r="YQ505" s="7"/>
      <c r="YR505" s="7"/>
      <c r="YS505" s="7"/>
      <c r="YT505" s="7"/>
      <c r="YU505" s="7"/>
      <c r="YV505" s="7"/>
      <c r="YW505" s="7"/>
      <c r="YX505" s="7"/>
      <c r="YY505" s="7"/>
      <c r="YZ505" s="7"/>
      <c r="ZA505" s="7"/>
      <c r="ZB505" s="7"/>
      <c r="ZC505" s="7"/>
      <c r="ZD505" s="7"/>
    </row>
    <row r="506" spans="1:680" s="103" customFormat="1" x14ac:dyDescent="0.2">
      <c r="A506" s="27"/>
      <c r="B506" s="27"/>
      <c r="C506" s="4"/>
      <c r="D506" s="7"/>
      <c r="E506" s="4"/>
      <c r="F506" s="6"/>
      <c r="G506" s="6"/>
      <c r="H506" s="6"/>
      <c r="I506" s="6"/>
      <c r="J506" s="6"/>
      <c r="K506" s="101"/>
      <c r="L506" s="101"/>
      <c r="M506" s="101"/>
      <c r="N506" s="101"/>
      <c r="O506" s="7"/>
      <c r="P506" s="101"/>
      <c r="Q506" s="101"/>
      <c r="R506" s="101"/>
      <c r="S506" s="101"/>
      <c r="T506" s="7"/>
      <c r="U506" s="101"/>
      <c r="V506" s="101"/>
      <c r="W506" s="101"/>
      <c r="X506" s="101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  <c r="JV506" s="7"/>
      <c r="JW506" s="7"/>
      <c r="JX506" s="7"/>
      <c r="JY506" s="7"/>
      <c r="JZ506" s="7"/>
      <c r="KA506" s="7"/>
      <c r="KB506" s="7"/>
      <c r="KC506" s="7"/>
      <c r="KD506" s="7"/>
      <c r="KE506" s="7"/>
      <c r="KF506" s="7"/>
      <c r="KG506" s="7"/>
      <c r="KH506" s="7"/>
      <c r="KI506" s="7"/>
      <c r="KJ506" s="7"/>
      <c r="KK506" s="7"/>
      <c r="KL506" s="7"/>
      <c r="KM506" s="7"/>
      <c r="KN506" s="7"/>
      <c r="KO506" s="7"/>
      <c r="KP506" s="7"/>
      <c r="KQ506" s="7"/>
      <c r="KR506" s="7"/>
      <c r="KS506" s="7"/>
      <c r="KT506" s="7"/>
      <c r="KU506" s="7"/>
      <c r="KV506" s="7"/>
      <c r="KW506" s="7"/>
      <c r="KX506" s="7"/>
      <c r="KY506" s="7"/>
      <c r="KZ506" s="7"/>
      <c r="LA506" s="7"/>
      <c r="LB506" s="7"/>
      <c r="LC506" s="7"/>
      <c r="LD506" s="7"/>
      <c r="LE506" s="7"/>
      <c r="LF506" s="7"/>
      <c r="LG506" s="7"/>
      <c r="LH506" s="7"/>
      <c r="LI506" s="7"/>
      <c r="LJ506" s="7"/>
      <c r="LK506" s="7"/>
      <c r="LL506" s="7"/>
      <c r="LM506" s="7"/>
      <c r="LN506" s="7"/>
      <c r="LO506" s="7"/>
      <c r="LP506" s="7"/>
      <c r="LQ506" s="7"/>
      <c r="LR506" s="7"/>
      <c r="LS506" s="7"/>
      <c r="LT506" s="7"/>
      <c r="LU506" s="7"/>
      <c r="LV506" s="7"/>
      <c r="LW506" s="7"/>
      <c r="LX506" s="7"/>
      <c r="LY506" s="7"/>
      <c r="LZ506" s="7"/>
      <c r="MA506" s="7"/>
      <c r="MB506" s="7"/>
      <c r="MC506" s="7"/>
      <c r="MD506" s="7"/>
      <c r="ME506" s="7"/>
      <c r="MF506" s="7"/>
      <c r="MG506" s="7"/>
      <c r="MH506" s="7"/>
      <c r="MI506" s="7"/>
      <c r="MJ506" s="7"/>
      <c r="MK506" s="7"/>
      <c r="ML506" s="7"/>
      <c r="MM506" s="7"/>
      <c r="MN506" s="7"/>
      <c r="MO506" s="7"/>
      <c r="MP506" s="7"/>
      <c r="MQ506" s="7"/>
      <c r="MR506" s="7"/>
      <c r="MS506" s="7"/>
      <c r="MT506" s="7"/>
      <c r="MU506" s="7"/>
      <c r="MV506" s="7"/>
      <c r="MW506" s="7"/>
      <c r="MX506" s="7"/>
      <c r="MY506" s="7"/>
      <c r="MZ506" s="7"/>
      <c r="NA506" s="7"/>
      <c r="NB506" s="7"/>
      <c r="NC506" s="7"/>
      <c r="ND506" s="7"/>
      <c r="NE506" s="7"/>
      <c r="NF506" s="7"/>
      <c r="NG506" s="7"/>
      <c r="NH506" s="7"/>
      <c r="NI506" s="7"/>
      <c r="NJ506" s="7"/>
      <c r="NK506" s="7"/>
      <c r="NL506" s="7"/>
      <c r="NM506" s="7"/>
      <c r="NN506" s="7"/>
      <c r="NO506" s="7"/>
      <c r="NP506" s="7"/>
      <c r="NQ506" s="7"/>
      <c r="NR506" s="7"/>
      <c r="NS506" s="7"/>
      <c r="NT506" s="7"/>
      <c r="NU506" s="7"/>
      <c r="NV506" s="7"/>
      <c r="NW506" s="7"/>
      <c r="NX506" s="7"/>
      <c r="NY506" s="7"/>
      <c r="NZ506" s="7"/>
      <c r="OA506" s="7"/>
      <c r="OB506" s="7"/>
      <c r="OC506" s="7"/>
      <c r="OD506" s="7"/>
      <c r="OE506" s="7"/>
      <c r="OF506" s="7"/>
      <c r="OG506" s="7"/>
      <c r="OH506" s="7"/>
      <c r="OI506" s="7"/>
      <c r="OJ506" s="7"/>
      <c r="OK506" s="7"/>
      <c r="OL506" s="7"/>
      <c r="OM506" s="7"/>
      <c r="ON506" s="7"/>
      <c r="OO506" s="7"/>
      <c r="OP506" s="7"/>
      <c r="OQ506" s="7"/>
      <c r="OR506" s="7"/>
      <c r="OS506" s="7"/>
      <c r="OT506" s="7"/>
      <c r="OU506" s="7"/>
      <c r="OV506" s="7"/>
      <c r="OW506" s="7"/>
      <c r="OX506" s="7"/>
      <c r="OY506" s="7"/>
      <c r="OZ506" s="7"/>
      <c r="PA506" s="7"/>
      <c r="PB506" s="7"/>
      <c r="PC506" s="7"/>
      <c r="PD506" s="7"/>
      <c r="PE506" s="7"/>
      <c r="PF506" s="7"/>
      <c r="PG506" s="7"/>
      <c r="PH506" s="7"/>
      <c r="PI506" s="7"/>
      <c r="PJ506" s="7"/>
      <c r="PK506" s="7"/>
      <c r="PL506" s="7"/>
      <c r="PM506" s="7"/>
      <c r="PN506" s="7"/>
      <c r="PO506" s="7"/>
      <c r="PP506" s="7"/>
      <c r="PQ506" s="7"/>
      <c r="PR506" s="7"/>
      <c r="PS506" s="7"/>
      <c r="PT506" s="7"/>
      <c r="PU506" s="7"/>
      <c r="PV506" s="7"/>
      <c r="PW506" s="7"/>
      <c r="PX506" s="7"/>
      <c r="PY506" s="7"/>
      <c r="PZ506" s="7"/>
      <c r="QA506" s="7"/>
      <c r="QB506" s="7"/>
      <c r="QC506" s="7"/>
      <c r="QD506" s="7"/>
      <c r="QE506" s="7"/>
      <c r="QF506" s="7"/>
      <c r="QG506" s="7"/>
      <c r="QH506" s="7"/>
      <c r="QI506" s="7"/>
      <c r="QJ506" s="7"/>
      <c r="QK506" s="7"/>
      <c r="QL506" s="7"/>
      <c r="QM506" s="7"/>
      <c r="QN506" s="7"/>
      <c r="QO506" s="7"/>
      <c r="QP506" s="7"/>
      <c r="QQ506" s="7"/>
      <c r="QR506" s="7"/>
      <c r="QS506" s="7"/>
      <c r="QT506" s="7"/>
      <c r="QU506" s="7"/>
      <c r="QV506" s="7"/>
      <c r="QW506" s="7"/>
      <c r="QX506" s="7"/>
      <c r="QY506" s="7"/>
      <c r="QZ506" s="7"/>
      <c r="RA506" s="7"/>
      <c r="RB506" s="7"/>
      <c r="RC506" s="7"/>
      <c r="RD506" s="7"/>
      <c r="RE506" s="7"/>
      <c r="RF506" s="7"/>
      <c r="RG506" s="7"/>
      <c r="RH506" s="7"/>
      <c r="RI506" s="7"/>
      <c r="RJ506" s="7"/>
      <c r="RK506" s="7"/>
      <c r="RL506" s="7"/>
      <c r="RM506" s="7"/>
      <c r="RN506" s="7"/>
      <c r="RO506" s="7"/>
      <c r="RP506" s="7"/>
      <c r="RQ506" s="7"/>
      <c r="RR506" s="7"/>
      <c r="RS506" s="7"/>
      <c r="RT506" s="7"/>
      <c r="RU506" s="7"/>
      <c r="RV506" s="7"/>
      <c r="RW506" s="7"/>
      <c r="RX506" s="7"/>
      <c r="RY506" s="7"/>
      <c r="RZ506" s="7"/>
      <c r="SA506" s="7"/>
      <c r="SB506" s="7"/>
      <c r="SC506" s="7"/>
      <c r="SD506" s="7"/>
      <c r="SE506" s="7"/>
      <c r="SF506" s="7"/>
      <c r="SG506" s="7"/>
      <c r="SH506" s="7"/>
      <c r="SI506" s="7"/>
      <c r="SJ506" s="7"/>
      <c r="SK506" s="7"/>
      <c r="SL506" s="7"/>
      <c r="SM506" s="7"/>
      <c r="SN506" s="7"/>
      <c r="SO506" s="7"/>
      <c r="SP506" s="7"/>
      <c r="SQ506" s="7"/>
      <c r="SR506" s="7"/>
      <c r="SS506" s="7"/>
      <c r="ST506" s="7"/>
      <c r="SU506" s="7"/>
      <c r="SV506" s="7"/>
      <c r="SW506" s="7"/>
      <c r="SX506" s="7"/>
      <c r="SY506" s="7"/>
      <c r="SZ506" s="7"/>
      <c r="TA506" s="7"/>
      <c r="TB506" s="7"/>
      <c r="TC506" s="7"/>
      <c r="TD506" s="7"/>
      <c r="TE506" s="7"/>
      <c r="TF506" s="7"/>
      <c r="TG506" s="7"/>
      <c r="TH506" s="7"/>
      <c r="TI506" s="7"/>
      <c r="TJ506" s="7"/>
      <c r="TK506" s="7"/>
      <c r="TL506" s="7"/>
      <c r="TM506" s="7"/>
      <c r="TN506" s="7"/>
      <c r="TO506" s="7"/>
      <c r="TP506" s="7"/>
      <c r="TQ506" s="7"/>
      <c r="TR506" s="7"/>
      <c r="TS506" s="7"/>
      <c r="TT506" s="7"/>
      <c r="TU506" s="7"/>
      <c r="TV506" s="7"/>
      <c r="TW506" s="7"/>
      <c r="TX506" s="7"/>
      <c r="TY506" s="7"/>
      <c r="TZ506" s="7"/>
      <c r="UA506" s="7"/>
      <c r="UB506" s="7"/>
      <c r="UC506" s="7"/>
      <c r="UD506" s="7"/>
      <c r="UE506" s="7"/>
      <c r="UF506" s="7"/>
      <c r="UG506" s="7"/>
      <c r="UH506" s="7"/>
      <c r="UI506" s="7"/>
      <c r="UJ506" s="7"/>
      <c r="UK506" s="7"/>
      <c r="UL506" s="7"/>
      <c r="UM506" s="7"/>
      <c r="UN506" s="7"/>
      <c r="UO506" s="7"/>
      <c r="UP506" s="7"/>
      <c r="UQ506" s="7"/>
      <c r="UR506" s="7"/>
      <c r="US506" s="7"/>
      <c r="UT506" s="7"/>
      <c r="UU506" s="7"/>
      <c r="UV506" s="7"/>
      <c r="UW506" s="7"/>
      <c r="UX506" s="7"/>
      <c r="UY506" s="7"/>
      <c r="UZ506" s="7"/>
      <c r="VA506" s="7"/>
      <c r="VB506" s="7"/>
      <c r="VC506" s="7"/>
      <c r="VD506" s="7"/>
      <c r="VE506" s="7"/>
      <c r="VF506" s="7"/>
      <c r="VG506" s="7"/>
      <c r="VH506" s="7"/>
      <c r="VI506" s="7"/>
      <c r="VJ506" s="7"/>
      <c r="VK506" s="7"/>
      <c r="VL506" s="7"/>
      <c r="VM506" s="7"/>
      <c r="VN506" s="7"/>
      <c r="VO506" s="7"/>
      <c r="VP506" s="7"/>
      <c r="VQ506" s="7"/>
      <c r="VR506" s="7"/>
      <c r="VS506" s="7"/>
      <c r="VT506" s="7"/>
      <c r="VU506" s="7"/>
      <c r="VV506" s="7"/>
      <c r="VW506" s="7"/>
      <c r="VX506" s="7"/>
      <c r="VY506" s="7"/>
      <c r="VZ506" s="7"/>
      <c r="WA506" s="7"/>
      <c r="WB506" s="7"/>
      <c r="WC506" s="7"/>
      <c r="WD506" s="7"/>
      <c r="WE506" s="7"/>
      <c r="WF506" s="7"/>
      <c r="WG506" s="7"/>
      <c r="WH506" s="7"/>
      <c r="WI506" s="7"/>
      <c r="WJ506" s="7"/>
      <c r="WK506" s="7"/>
      <c r="WL506" s="7"/>
      <c r="WM506" s="7"/>
      <c r="WN506" s="7"/>
      <c r="WO506" s="7"/>
      <c r="WP506" s="7"/>
      <c r="WQ506" s="7"/>
      <c r="WR506" s="7"/>
      <c r="WS506" s="7"/>
      <c r="WT506" s="7"/>
      <c r="WU506" s="7"/>
      <c r="WV506" s="7"/>
      <c r="WW506" s="7"/>
      <c r="WX506" s="7"/>
      <c r="WY506" s="7"/>
      <c r="WZ506" s="7"/>
      <c r="XA506" s="7"/>
      <c r="XB506" s="7"/>
      <c r="XC506" s="7"/>
      <c r="XD506" s="7"/>
      <c r="XE506" s="7"/>
      <c r="XF506" s="7"/>
      <c r="XG506" s="7"/>
      <c r="XH506" s="7"/>
      <c r="XI506" s="7"/>
      <c r="XJ506" s="7"/>
      <c r="XK506" s="7"/>
      <c r="XL506" s="7"/>
      <c r="XM506" s="7"/>
      <c r="XN506" s="7"/>
      <c r="XO506" s="7"/>
      <c r="XP506" s="7"/>
      <c r="XQ506" s="7"/>
      <c r="XR506" s="7"/>
      <c r="XS506" s="7"/>
      <c r="XT506" s="7"/>
      <c r="XU506" s="7"/>
      <c r="XV506" s="7"/>
      <c r="XW506" s="7"/>
      <c r="XX506" s="7"/>
      <c r="XY506" s="7"/>
      <c r="XZ506" s="7"/>
      <c r="YA506" s="7"/>
      <c r="YB506" s="7"/>
      <c r="YC506" s="7"/>
      <c r="YD506" s="7"/>
      <c r="YE506" s="7"/>
      <c r="YF506" s="7"/>
      <c r="YG506" s="7"/>
      <c r="YH506" s="7"/>
      <c r="YI506" s="7"/>
      <c r="YJ506" s="7"/>
      <c r="YK506" s="7"/>
      <c r="YL506" s="7"/>
      <c r="YM506" s="7"/>
      <c r="YN506" s="7"/>
      <c r="YO506" s="7"/>
      <c r="YP506" s="7"/>
      <c r="YQ506" s="7"/>
      <c r="YR506" s="7"/>
      <c r="YS506" s="7"/>
      <c r="YT506" s="7"/>
      <c r="YU506" s="7"/>
      <c r="YV506" s="7"/>
      <c r="YW506" s="7"/>
      <c r="YX506" s="7"/>
      <c r="YY506" s="7"/>
      <c r="YZ506" s="7"/>
      <c r="ZA506" s="7"/>
      <c r="ZB506" s="7"/>
      <c r="ZC506" s="7"/>
      <c r="ZD506" s="7"/>
    </row>
    <row r="507" spans="1:680" s="103" customFormat="1" x14ac:dyDescent="0.2">
      <c r="A507" s="27"/>
      <c r="B507" s="27"/>
      <c r="C507" s="4"/>
      <c r="D507" s="7"/>
      <c r="E507" s="4"/>
      <c r="F507" s="6"/>
      <c r="G507" s="6"/>
      <c r="H507" s="6"/>
      <c r="I507" s="6"/>
      <c r="J507" s="6"/>
      <c r="K507" s="101"/>
      <c r="L507" s="101"/>
      <c r="M507" s="101"/>
      <c r="N507" s="101"/>
      <c r="O507" s="7"/>
      <c r="P507" s="101"/>
      <c r="Q507" s="101"/>
      <c r="R507" s="101"/>
      <c r="S507" s="101"/>
      <c r="T507" s="7"/>
      <c r="U507" s="101"/>
      <c r="V507" s="101"/>
      <c r="W507" s="101"/>
      <c r="X507" s="101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/>
      <c r="IY507" s="7"/>
      <c r="IZ507" s="7"/>
      <c r="JA507" s="7"/>
      <c r="JB507" s="7"/>
      <c r="JC507" s="7"/>
      <c r="JD507" s="7"/>
      <c r="JE507" s="7"/>
      <c r="JF507" s="7"/>
      <c r="JG507" s="7"/>
      <c r="JH507" s="7"/>
      <c r="JI507" s="7"/>
      <c r="JJ507" s="7"/>
      <c r="JK507" s="7"/>
      <c r="JL507" s="7"/>
      <c r="JM507" s="7"/>
      <c r="JN507" s="7"/>
      <c r="JO507" s="7"/>
      <c r="JP507" s="7"/>
      <c r="JQ507" s="7"/>
      <c r="JR507" s="7"/>
      <c r="JS507" s="7"/>
      <c r="JT507" s="7"/>
      <c r="JU507" s="7"/>
      <c r="JV507" s="7"/>
      <c r="JW507" s="7"/>
      <c r="JX507" s="7"/>
      <c r="JY507" s="7"/>
      <c r="JZ507" s="7"/>
      <c r="KA507" s="7"/>
      <c r="KB507" s="7"/>
      <c r="KC507" s="7"/>
      <c r="KD507" s="7"/>
      <c r="KE507" s="7"/>
      <c r="KF507" s="7"/>
      <c r="KG507" s="7"/>
      <c r="KH507" s="7"/>
      <c r="KI507" s="7"/>
      <c r="KJ507" s="7"/>
      <c r="KK507" s="7"/>
      <c r="KL507" s="7"/>
      <c r="KM507" s="7"/>
      <c r="KN507" s="7"/>
      <c r="KO507" s="7"/>
      <c r="KP507" s="7"/>
      <c r="KQ507" s="7"/>
      <c r="KR507" s="7"/>
      <c r="KS507" s="7"/>
      <c r="KT507" s="7"/>
      <c r="KU507" s="7"/>
      <c r="KV507" s="7"/>
      <c r="KW507" s="7"/>
      <c r="KX507" s="7"/>
      <c r="KY507" s="7"/>
      <c r="KZ507" s="7"/>
      <c r="LA507" s="7"/>
      <c r="LB507" s="7"/>
      <c r="LC507" s="7"/>
      <c r="LD507" s="7"/>
      <c r="LE507" s="7"/>
      <c r="LF507" s="7"/>
      <c r="LG507" s="7"/>
      <c r="LH507" s="7"/>
      <c r="LI507" s="7"/>
      <c r="LJ507" s="7"/>
      <c r="LK507" s="7"/>
      <c r="LL507" s="7"/>
      <c r="LM507" s="7"/>
      <c r="LN507" s="7"/>
      <c r="LO507" s="7"/>
      <c r="LP507" s="7"/>
      <c r="LQ507" s="7"/>
      <c r="LR507" s="7"/>
      <c r="LS507" s="7"/>
      <c r="LT507" s="7"/>
      <c r="LU507" s="7"/>
      <c r="LV507" s="7"/>
      <c r="LW507" s="7"/>
      <c r="LX507" s="7"/>
      <c r="LY507" s="7"/>
      <c r="LZ507" s="7"/>
      <c r="MA507" s="7"/>
      <c r="MB507" s="7"/>
      <c r="MC507" s="7"/>
      <c r="MD507" s="7"/>
      <c r="ME507" s="7"/>
      <c r="MF507" s="7"/>
      <c r="MG507" s="7"/>
      <c r="MH507" s="7"/>
      <c r="MI507" s="7"/>
      <c r="MJ507" s="7"/>
      <c r="MK507" s="7"/>
      <c r="ML507" s="7"/>
      <c r="MM507" s="7"/>
      <c r="MN507" s="7"/>
      <c r="MO507" s="7"/>
      <c r="MP507" s="7"/>
      <c r="MQ507" s="7"/>
      <c r="MR507" s="7"/>
      <c r="MS507" s="7"/>
      <c r="MT507" s="7"/>
      <c r="MU507" s="7"/>
      <c r="MV507" s="7"/>
      <c r="MW507" s="7"/>
      <c r="MX507" s="7"/>
      <c r="MY507" s="7"/>
      <c r="MZ507" s="7"/>
      <c r="NA507" s="7"/>
      <c r="NB507" s="7"/>
      <c r="NC507" s="7"/>
      <c r="ND507" s="7"/>
      <c r="NE507" s="7"/>
      <c r="NF507" s="7"/>
      <c r="NG507" s="7"/>
      <c r="NH507" s="7"/>
      <c r="NI507" s="7"/>
      <c r="NJ507" s="7"/>
      <c r="NK507" s="7"/>
      <c r="NL507" s="7"/>
      <c r="NM507" s="7"/>
      <c r="NN507" s="7"/>
      <c r="NO507" s="7"/>
      <c r="NP507" s="7"/>
      <c r="NQ507" s="7"/>
      <c r="NR507" s="7"/>
      <c r="NS507" s="7"/>
      <c r="NT507" s="7"/>
      <c r="NU507" s="7"/>
      <c r="NV507" s="7"/>
      <c r="NW507" s="7"/>
      <c r="NX507" s="7"/>
      <c r="NY507" s="7"/>
      <c r="NZ507" s="7"/>
      <c r="OA507" s="7"/>
      <c r="OB507" s="7"/>
      <c r="OC507" s="7"/>
      <c r="OD507" s="7"/>
      <c r="OE507" s="7"/>
      <c r="OF507" s="7"/>
      <c r="OG507" s="7"/>
      <c r="OH507" s="7"/>
      <c r="OI507" s="7"/>
      <c r="OJ507" s="7"/>
      <c r="OK507" s="7"/>
      <c r="OL507" s="7"/>
      <c r="OM507" s="7"/>
      <c r="ON507" s="7"/>
      <c r="OO507" s="7"/>
      <c r="OP507" s="7"/>
      <c r="OQ507" s="7"/>
      <c r="OR507" s="7"/>
      <c r="OS507" s="7"/>
      <c r="OT507" s="7"/>
      <c r="OU507" s="7"/>
      <c r="OV507" s="7"/>
      <c r="OW507" s="7"/>
      <c r="OX507" s="7"/>
      <c r="OY507" s="7"/>
      <c r="OZ507" s="7"/>
      <c r="PA507" s="7"/>
      <c r="PB507" s="7"/>
      <c r="PC507" s="7"/>
      <c r="PD507" s="7"/>
      <c r="PE507" s="7"/>
      <c r="PF507" s="7"/>
      <c r="PG507" s="7"/>
      <c r="PH507" s="7"/>
      <c r="PI507" s="7"/>
      <c r="PJ507" s="7"/>
      <c r="PK507" s="7"/>
      <c r="PL507" s="7"/>
      <c r="PM507" s="7"/>
      <c r="PN507" s="7"/>
      <c r="PO507" s="7"/>
      <c r="PP507" s="7"/>
      <c r="PQ507" s="7"/>
      <c r="PR507" s="7"/>
      <c r="PS507" s="7"/>
      <c r="PT507" s="7"/>
      <c r="PU507" s="7"/>
      <c r="PV507" s="7"/>
      <c r="PW507" s="7"/>
      <c r="PX507" s="7"/>
      <c r="PY507" s="7"/>
      <c r="PZ507" s="7"/>
      <c r="QA507" s="7"/>
      <c r="QB507" s="7"/>
      <c r="QC507" s="7"/>
      <c r="QD507" s="7"/>
      <c r="QE507" s="7"/>
      <c r="QF507" s="7"/>
      <c r="QG507" s="7"/>
      <c r="QH507" s="7"/>
      <c r="QI507" s="7"/>
      <c r="QJ507" s="7"/>
      <c r="QK507" s="7"/>
      <c r="QL507" s="7"/>
      <c r="QM507" s="7"/>
      <c r="QN507" s="7"/>
      <c r="QO507" s="7"/>
      <c r="QP507" s="7"/>
      <c r="QQ507" s="7"/>
      <c r="QR507" s="7"/>
      <c r="QS507" s="7"/>
      <c r="QT507" s="7"/>
      <c r="QU507" s="7"/>
      <c r="QV507" s="7"/>
      <c r="QW507" s="7"/>
      <c r="QX507" s="7"/>
      <c r="QY507" s="7"/>
      <c r="QZ507" s="7"/>
      <c r="RA507" s="7"/>
      <c r="RB507" s="7"/>
      <c r="RC507" s="7"/>
      <c r="RD507" s="7"/>
      <c r="RE507" s="7"/>
      <c r="RF507" s="7"/>
      <c r="RG507" s="7"/>
      <c r="RH507" s="7"/>
      <c r="RI507" s="7"/>
      <c r="RJ507" s="7"/>
      <c r="RK507" s="7"/>
      <c r="RL507" s="7"/>
      <c r="RM507" s="7"/>
      <c r="RN507" s="7"/>
      <c r="RO507" s="7"/>
      <c r="RP507" s="7"/>
      <c r="RQ507" s="7"/>
      <c r="RR507" s="7"/>
      <c r="RS507" s="7"/>
      <c r="RT507" s="7"/>
      <c r="RU507" s="7"/>
      <c r="RV507" s="7"/>
      <c r="RW507" s="7"/>
      <c r="RX507" s="7"/>
      <c r="RY507" s="7"/>
      <c r="RZ507" s="7"/>
      <c r="SA507" s="7"/>
      <c r="SB507" s="7"/>
      <c r="SC507" s="7"/>
      <c r="SD507" s="7"/>
      <c r="SE507" s="7"/>
      <c r="SF507" s="7"/>
      <c r="SG507" s="7"/>
      <c r="SH507" s="7"/>
      <c r="SI507" s="7"/>
      <c r="SJ507" s="7"/>
      <c r="SK507" s="7"/>
      <c r="SL507" s="7"/>
      <c r="SM507" s="7"/>
      <c r="SN507" s="7"/>
      <c r="SO507" s="7"/>
      <c r="SP507" s="7"/>
      <c r="SQ507" s="7"/>
      <c r="SR507" s="7"/>
      <c r="SS507" s="7"/>
      <c r="ST507" s="7"/>
      <c r="SU507" s="7"/>
      <c r="SV507" s="7"/>
      <c r="SW507" s="7"/>
      <c r="SX507" s="7"/>
      <c r="SY507" s="7"/>
      <c r="SZ507" s="7"/>
      <c r="TA507" s="7"/>
      <c r="TB507" s="7"/>
      <c r="TC507" s="7"/>
      <c r="TD507" s="7"/>
      <c r="TE507" s="7"/>
      <c r="TF507" s="7"/>
      <c r="TG507" s="7"/>
      <c r="TH507" s="7"/>
      <c r="TI507" s="7"/>
      <c r="TJ507" s="7"/>
      <c r="TK507" s="7"/>
      <c r="TL507" s="7"/>
      <c r="TM507" s="7"/>
      <c r="TN507" s="7"/>
      <c r="TO507" s="7"/>
      <c r="TP507" s="7"/>
      <c r="TQ507" s="7"/>
      <c r="TR507" s="7"/>
      <c r="TS507" s="7"/>
      <c r="TT507" s="7"/>
      <c r="TU507" s="7"/>
      <c r="TV507" s="7"/>
      <c r="TW507" s="7"/>
      <c r="TX507" s="7"/>
      <c r="TY507" s="7"/>
      <c r="TZ507" s="7"/>
      <c r="UA507" s="7"/>
      <c r="UB507" s="7"/>
      <c r="UC507" s="7"/>
      <c r="UD507" s="7"/>
      <c r="UE507" s="7"/>
      <c r="UF507" s="7"/>
      <c r="UG507" s="7"/>
      <c r="UH507" s="7"/>
      <c r="UI507" s="7"/>
      <c r="UJ507" s="7"/>
      <c r="UK507" s="7"/>
      <c r="UL507" s="7"/>
      <c r="UM507" s="7"/>
      <c r="UN507" s="7"/>
      <c r="UO507" s="7"/>
      <c r="UP507" s="7"/>
      <c r="UQ507" s="7"/>
      <c r="UR507" s="7"/>
      <c r="US507" s="7"/>
      <c r="UT507" s="7"/>
      <c r="UU507" s="7"/>
      <c r="UV507" s="7"/>
      <c r="UW507" s="7"/>
      <c r="UX507" s="7"/>
      <c r="UY507" s="7"/>
      <c r="UZ507" s="7"/>
      <c r="VA507" s="7"/>
      <c r="VB507" s="7"/>
      <c r="VC507" s="7"/>
      <c r="VD507" s="7"/>
      <c r="VE507" s="7"/>
      <c r="VF507" s="7"/>
      <c r="VG507" s="7"/>
      <c r="VH507" s="7"/>
      <c r="VI507" s="7"/>
      <c r="VJ507" s="7"/>
      <c r="VK507" s="7"/>
      <c r="VL507" s="7"/>
      <c r="VM507" s="7"/>
      <c r="VN507" s="7"/>
      <c r="VO507" s="7"/>
      <c r="VP507" s="7"/>
      <c r="VQ507" s="7"/>
      <c r="VR507" s="7"/>
      <c r="VS507" s="7"/>
      <c r="VT507" s="7"/>
      <c r="VU507" s="7"/>
      <c r="VV507" s="7"/>
      <c r="VW507" s="7"/>
      <c r="VX507" s="7"/>
      <c r="VY507" s="7"/>
      <c r="VZ507" s="7"/>
      <c r="WA507" s="7"/>
      <c r="WB507" s="7"/>
      <c r="WC507" s="7"/>
      <c r="WD507" s="7"/>
      <c r="WE507" s="7"/>
      <c r="WF507" s="7"/>
      <c r="WG507" s="7"/>
      <c r="WH507" s="7"/>
      <c r="WI507" s="7"/>
      <c r="WJ507" s="7"/>
      <c r="WK507" s="7"/>
      <c r="WL507" s="7"/>
      <c r="WM507" s="7"/>
      <c r="WN507" s="7"/>
      <c r="WO507" s="7"/>
      <c r="WP507" s="7"/>
      <c r="WQ507" s="7"/>
      <c r="WR507" s="7"/>
      <c r="WS507" s="7"/>
      <c r="WT507" s="7"/>
      <c r="WU507" s="7"/>
      <c r="WV507" s="7"/>
      <c r="WW507" s="7"/>
      <c r="WX507" s="7"/>
      <c r="WY507" s="7"/>
      <c r="WZ507" s="7"/>
      <c r="XA507" s="7"/>
      <c r="XB507" s="7"/>
      <c r="XC507" s="7"/>
      <c r="XD507" s="7"/>
      <c r="XE507" s="7"/>
      <c r="XF507" s="7"/>
      <c r="XG507" s="7"/>
      <c r="XH507" s="7"/>
      <c r="XI507" s="7"/>
      <c r="XJ507" s="7"/>
      <c r="XK507" s="7"/>
      <c r="XL507" s="7"/>
      <c r="XM507" s="7"/>
      <c r="XN507" s="7"/>
      <c r="XO507" s="7"/>
      <c r="XP507" s="7"/>
      <c r="XQ507" s="7"/>
      <c r="XR507" s="7"/>
      <c r="XS507" s="7"/>
      <c r="XT507" s="7"/>
      <c r="XU507" s="7"/>
      <c r="XV507" s="7"/>
      <c r="XW507" s="7"/>
      <c r="XX507" s="7"/>
      <c r="XY507" s="7"/>
      <c r="XZ507" s="7"/>
      <c r="YA507" s="7"/>
      <c r="YB507" s="7"/>
      <c r="YC507" s="7"/>
      <c r="YD507" s="7"/>
      <c r="YE507" s="7"/>
      <c r="YF507" s="7"/>
      <c r="YG507" s="7"/>
      <c r="YH507" s="7"/>
      <c r="YI507" s="7"/>
      <c r="YJ507" s="7"/>
      <c r="YK507" s="7"/>
      <c r="YL507" s="7"/>
      <c r="YM507" s="7"/>
      <c r="YN507" s="7"/>
      <c r="YO507" s="7"/>
      <c r="YP507" s="7"/>
      <c r="YQ507" s="7"/>
      <c r="YR507" s="7"/>
      <c r="YS507" s="7"/>
      <c r="YT507" s="7"/>
      <c r="YU507" s="7"/>
      <c r="YV507" s="7"/>
      <c r="YW507" s="7"/>
      <c r="YX507" s="7"/>
      <c r="YY507" s="7"/>
      <c r="YZ507" s="7"/>
      <c r="ZA507" s="7"/>
      <c r="ZB507" s="7"/>
      <c r="ZC507" s="7"/>
      <c r="ZD507" s="7"/>
    </row>
    <row r="508" spans="1:680" s="103" customFormat="1" x14ac:dyDescent="0.2">
      <c r="A508" s="27"/>
      <c r="B508" s="27"/>
      <c r="C508" s="4"/>
      <c r="D508" s="7"/>
      <c r="E508" s="4"/>
      <c r="F508" s="6"/>
      <c r="G508" s="6"/>
      <c r="H508" s="6"/>
      <c r="I508" s="6"/>
      <c r="J508" s="6"/>
      <c r="K508" s="101"/>
      <c r="L508" s="101"/>
      <c r="M508" s="101"/>
      <c r="N508" s="101"/>
      <c r="O508" s="7"/>
      <c r="P508" s="101"/>
      <c r="Q508" s="101"/>
      <c r="R508" s="101"/>
      <c r="S508" s="101"/>
      <c r="T508" s="7"/>
      <c r="U508" s="101"/>
      <c r="V508" s="101"/>
      <c r="W508" s="101"/>
      <c r="X508" s="101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  <c r="JV508" s="7"/>
      <c r="JW508" s="7"/>
      <c r="JX508" s="7"/>
      <c r="JY508" s="7"/>
      <c r="JZ508" s="7"/>
      <c r="KA508" s="7"/>
      <c r="KB508" s="7"/>
      <c r="KC508" s="7"/>
      <c r="KD508" s="7"/>
      <c r="KE508" s="7"/>
      <c r="KF508" s="7"/>
      <c r="KG508" s="7"/>
      <c r="KH508" s="7"/>
      <c r="KI508" s="7"/>
      <c r="KJ508" s="7"/>
      <c r="KK508" s="7"/>
      <c r="KL508" s="7"/>
      <c r="KM508" s="7"/>
      <c r="KN508" s="7"/>
      <c r="KO508" s="7"/>
      <c r="KP508" s="7"/>
      <c r="KQ508" s="7"/>
      <c r="KR508" s="7"/>
      <c r="KS508" s="7"/>
      <c r="KT508" s="7"/>
      <c r="KU508" s="7"/>
      <c r="KV508" s="7"/>
      <c r="KW508" s="7"/>
      <c r="KX508" s="7"/>
      <c r="KY508" s="7"/>
      <c r="KZ508" s="7"/>
      <c r="LA508" s="7"/>
      <c r="LB508" s="7"/>
      <c r="LC508" s="7"/>
      <c r="LD508" s="7"/>
      <c r="LE508" s="7"/>
      <c r="LF508" s="7"/>
      <c r="LG508" s="7"/>
      <c r="LH508" s="7"/>
      <c r="LI508" s="7"/>
      <c r="LJ508" s="7"/>
      <c r="LK508" s="7"/>
      <c r="LL508" s="7"/>
      <c r="LM508" s="7"/>
      <c r="LN508" s="7"/>
      <c r="LO508" s="7"/>
      <c r="LP508" s="7"/>
      <c r="LQ508" s="7"/>
      <c r="LR508" s="7"/>
      <c r="LS508" s="7"/>
      <c r="LT508" s="7"/>
      <c r="LU508" s="7"/>
      <c r="LV508" s="7"/>
      <c r="LW508" s="7"/>
      <c r="LX508" s="7"/>
      <c r="LY508" s="7"/>
      <c r="LZ508" s="7"/>
      <c r="MA508" s="7"/>
      <c r="MB508" s="7"/>
      <c r="MC508" s="7"/>
      <c r="MD508" s="7"/>
      <c r="ME508" s="7"/>
      <c r="MF508" s="7"/>
      <c r="MG508" s="7"/>
      <c r="MH508" s="7"/>
      <c r="MI508" s="7"/>
      <c r="MJ508" s="7"/>
      <c r="MK508" s="7"/>
      <c r="ML508" s="7"/>
      <c r="MM508" s="7"/>
      <c r="MN508" s="7"/>
      <c r="MO508" s="7"/>
      <c r="MP508" s="7"/>
      <c r="MQ508" s="7"/>
      <c r="MR508" s="7"/>
      <c r="MS508" s="7"/>
      <c r="MT508" s="7"/>
      <c r="MU508" s="7"/>
      <c r="MV508" s="7"/>
      <c r="MW508" s="7"/>
      <c r="MX508" s="7"/>
      <c r="MY508" s="7"/>
      <c r="MZ508" s="7"/>
      <c r="NA508" s="7"/>
      <c r="NB508" s="7"/>
      <c r="NC508" s="7"/>
      <c r="ND508" s="7"/>
      <c r="NE508" s="7"/>
      <c r="NF508" s="7"/>
      <c r="NG508" s="7"/>
      <c r="NH508" s="7"/>
      <c r="NI508" s="7"/>
      <c r="NJ508" s="7"/>
      <c r="NK508" s="7"/>
      <c r="NL508" s="7"/>
      <c r="NM508" s="7"/>
      <c r="NN508" s="7"/>
      <c r="NO508" s="7"/>
      <c r="NP508" s="7"/>
      <c r="NQ508" s="7"/>
      <c r="NR508" s="7"/>
      <c r="NS508" s="7"/>
      <c r="NT508" s="7"/>
      <c r="NU508" s="7"/>
      <c r="NV508" s="7"/>
      <c r="NW508" s="7"/>
      <c r="NX508" s="7"/>
      <c r="NY508" s="7"/>
      <c r="NZ508" s="7"/>
      <c r="OA508" s="7"/>
      <c r="OB508" s="7"/>
      <c r="OC508" s="7"/>
      <c r="OD508" s="7"/>
      <c r="OE508" s="7"/>
      <c r="OF508" s="7"/>
      <c r="OG508" s="7"/>
      <c r="OH508" s="7"/>
      <c r="OI508" s="7"/>
      <c r="OJ508" s="7"/>
      <c r="OK508" s="7"/>
      <c r="OL508" s="7"/>
      <c r="OM508" s="7"/>
      <c r="ON508" s="7"/>
      <c r="OO508" s="7"/>
      <c r="OP508" s="7"/>
      <c r="OQ508" s="7"/>
      <c r="OR508" s="7"/>
      <c r="OS508" s="7"/>
      <c r="OT508" s="7"/>
      <c r="OU508" s="7"/>
      <c r="OV508" s="7"/>
      <c r="OW508" s="7"/>
      <c r="OX508" s="7"/>
      <c r="OY508" s="7"/>
      <c r="OZ508" s="7"/>
      <c r="PA508" s="7"/>
      <c r="PB508" s="7"/>
      <c r="PC508" s="7"/>
      <c r="PD508" s="7"/>
      <c r="PE508" s="7"/>
      <c r="PF508" s="7"/>
      <c r="PG508" s="7"/>
      <c r="PH508" s="7"/>
      <c r="PI508" s="7"/>
      <c r="PJ508" s="7"/>
      <c r="PK508" s="7"/>
      <c r="PL508" s="7"/>
      <c r="PM508" s="7"/>
      <c r="PN508" s="7"/>
      <c r="PO508" s="7"/>
      <c r="PP508" s="7"/>
      <c r="PQ508" s="7"/>
      <c r="PR508" s="7"/>
      <c r="PS508" s="7"/>
      <c r="PT508" s="7"/>
      <c r="PU508" s="7"/>
      <c r="PV508" s="7"/>
      <c r="PW508" s="7"/>
      <c r="PX508" s="7"/>
      <c r="PY508" s="7"/>
      <c r="PZ508" s="7"/>
      <c r="QA508" s="7"/>
      <c r="QB508" s="7"/>
      <c r="QC508" s="7"/>
      <c r="QD508" s="7"/>
      <c r="QE508" s="7"/>
      <c r="QF508" s="7"/>
      <c r="QG508" s="7"/>
      <c r="QH508" s="7"/>
      <c r="QI508" s="7"/>
      <c r="QJ508" s="7"/>
      <c r="QK508" s="7"/>
      <c r="QL508" s="7"/>
      <c r="QM508" s="7"/>
      <c r="QN508" s="7"/>
      <c r="QO508" s="7"/>
      <c r="QP508" s="7"/>
      <c r="QQ508" s="7"/>
      <c r="QR508" s="7"/>
      <c r="QS508" s="7"/>
      <c r="QT508" s="7"/>
      <c r="QU508" s="7"/>
      <c r="QV508" s="7"/>
      <c r="QW508" s="7"/>
      <c r="QX508" s="7"/>
      <c r="QY508" s="7"/>
      <c r="QZ508" s="7"/>
      <c r="RA508" s="7"/>
      <c r="RB508" s="7"/>
      <c r="RC508" s="7"/>
      <c r="RD508" s="7"/>
      <c r="RE508" s="7"/>
      <c r="RF508" s="7"/>
      <c r="RG508" s="7"/>
      <c r="RH508" s="7"/>
      <c r="RI508" s="7"/>
      <c r="RJ508" s="7"/>
      <c r="RK508" s="7"/>
      <c r="RL508" s="7"/>
      <c r="RM508" s="7"/>
      <c r="RN508" s="7"/>
      <c r="RO508" s="7"/>
      <c r="RP508" s="7"/>
      <c r="RQ508" s="7"/>
      <c r="RR508" s="7"/>
      <c r="RS508" s="7"/>
      <c r="RT508" s="7"/>
      <c r="RU508" s="7"/>
      <c r="RV508" s="7"/>
      <c r="RW508" s="7"/>
      <c r="RX508" s="7"/>
      <c r="RY508" s="7"/>
      <c r="RZ508" s="7"/>
      <c r="SA508" s="7"/>
      <c r="SB508" s="7"/>
      <c r="SC508" s="7"/>
      <c r="SD508" s="7"/>
      <c r="SE508" s="7"/>
      <c r="SF508" s="7"/>
      <c r="SG508" s="7"/>
      <c r="SH508" s="7"/>
      <c r="SI508" s="7"/>
      <c r="SJ508" s="7"/>
      <c r="SK508" s="7"/>
      <c r="SL508" s="7"/>
      <c r="SM508" s="7"/>
      <c r="SN508" s="7"/>
      <c r="SO508" s="7"/>
      <c r="SP508" s="7"/>
      <c r="SQ508" s="7"/>
      <c r="SR508" s="7"/>
      <c r="SS508" s="7"/>
      <c r="ST508" s="7"/>
      <c r="SU508" s="7"/>
      <c r="SV508" s="7"/>
      <c r="SW508" s="7"/>
      <c r="SX508" s="7"/>
      <c r="SY508" s="7"/>
      <c r="SZ508" s="7"/>
      <c r="TA508" s="7"/>
      <c r="TB508" s="7"/>
      <c r="TC508" s="7"/>
      <c r="TD508" s="7"/>
      <c r="TE508" s="7"/>
      <c r="TF508" s="7"/>
      <c r="TG508" s="7"/>
      <c r="TH508" s="7"/>
      <c r="TI508" s="7"/>
      <c r="TJ508" s="7"/>
      <c r="TK508" s="7"/>
      <c r="TL508" s="7"/>
      <c r="TM508" s="7"/>
      <c r="TN508" s="7"/>
      <c r="TO508" s="7"/>
      <c r="TP508" s="7"/>
      <c r="TQ508" s="7"/>
      <c r="TR508" s="7"/>
      <c r="TS508" s="7"/>
      <c r="TT508" s="7"/>
      <c r="TU508" s="7"/>
      <c r="TV508" s="7"/>
      <c r="TW508" s="7"/>
      <c r="TX508" s="7"/>
      <c r="TY508" s="7"/>
      <c r="TZ508" s="7"/>
      <c r="UA508" s="7"/>
      <c r="UB508" s="7"/>
      <c r="UC508" s="7"/>
      <c r="UD508" s="7"/>
      <c r="UE508" s="7"/>
      <c r="UF508" s="7"/>
      <c r="UG508" s="7"/>
      <c r="UH508" s="7"/>
      <c r="UI508" s="7"/>
      <c r="UJ508" s="7"/>
      <c r="UK508" s="7"/>
      <c r="UL508" s="7"/>
      <c r="UM508" s="7"/>
      <c r="UN508" s="7"/>
      <c r="UO508" s="7"/>
      <c r="UP508" s="7"/>
      <c r="UQ508" s="7"/>
      <c r="UR508" s="7"/>
      <c r="US508" s="7"/>
      <c r="UT508" s="7"/>
      <c r="UU508" s="7"/>
      <c r="UV508" s="7"/>
      <c r="UW508" s="7"/>
      <c r="UX508" s="7"/>
      <c r="UY508" s="7"/>
      <c r="UZ508" s="7"/>
      <c r="VA508" s="7"/>
      <c r="VB508" s="7"/>
      <c r="VC508" s="7"/>
      <c r="VD508" s="7"/>
      <c r="VE508" s="7"/>
      <c r="VF508" s="7"/>
      <c r="VG508" s="7"/>
      <c r="VH508" s="7"/>
      <c r="VI508" s="7"/>
      <c r="VJ508" s="7"/>
      <c r="VK508" s="7"/>
      <c r="VL508" s="7"/>
      <c r="VM508" s="7"/>
      <c r="VN508" s="7"/>
      <c r="VO508" s="7"/>
      <c r="VP508" s="7"/>
      <c r="VQ508" s="7"/>
      <c r="VR508" s="7"/>
      <c r="VS508" s="7"/>
      <c r="VT508" s="7"/>
      <c r="VU508" s="7"/>
      <c r="VV508" s="7"/>
      <c r="VW508" s="7"/>
      <c r="VX508" s="7"/>
      <c r="VY508" s="7"/>
      <c r="VZ508" s="7"/>
      <c r="WA508" s="7"/>
      <c r="WB508" s="7"/>
      <c r="WC508" s="7"/>
      <c r="WD508" s="7"/>
      <c r="WE508" s="7"/>
      <c r="WF508" s="7"/>
      <c r="WG508" s="7"/>
      <c r="WH508" s="7"/>
      <c r="WI508" s="7"/>
      <c r="WJ508" s="7"/>
      <c r="WK508" s="7"/>
      <c r="WL508" s="7"/>
      <c r="WM508" s="7"/>
      <c r="WN508" s="7"/>
      <c r="WO508" s="7"/>
      <c r="WP508" s="7"/>
      <c r="WQ508" s="7"/>
      <c r="WR508" s="7"/>
      <c r="WS508" s="7"/>
      <c r="WT508" s="7"/>
      <c r="WU508" s="7"/>
      <c r="WV508" s="7"/>
      <c r="WW508" s="7"/>
      <c r="WX508" s="7"/>
      <c r="WY508" s="7"/>
      <c r="WZ508" s="7"/>
      <c r="XA508" s="7"/>
      <c r="XB508" s="7"/>
      <c r="XC508" s="7"/>
      <c r="XD508" s="7"/>
      <c r="XE508" s="7"/>
      <c r="XF508" s="7"/>
      <c r="XG508" s="7"/>
      <c r="XH508" s="7"/>
      <c r="XI508" s="7"/>
      <c r="XJ508" s="7"/>
      <c r="XK508" s="7"/>
      <c r="XL508" s="7"/>
      <c r="XM508" s="7"/>
      <c r="XN508" s="7"/>
      <c r="XO508" s="7"/>
      <c r="XP508" s="7"/>
      <c r="XQ508" s="7"/>
      <c r="XR508" s="7"/>
      <c r="XS508" s="7"/>
      <c r="XT508" s="7"/>
      <c r="XU508" s="7"/>
      <c r="XV508" s="7"/>
      <c r="XW508" s="7"/>
      <c r="XX508" s="7"/>
      <c r="XY508" s="7"/>
      <c r="XZ508" s="7"/>
      <c r="YA508" s="7"/>
      <c r="YB508" s="7"/>
      <c r="YC508" s="7"/>
      <c r="YD508" s="7"/>
      <c r="YE508" s="7"/>
      <c r="YF508" s="7"/>
      <c r="YG508" s="7"/>
      <c r="YH508" s="7"/>
      <c r="YI508" s="7"/>
      <c r="YJ508" s="7"/>
      <c r="YK508" s="7"/>
      <c r="YL508" s="7"/>
      <c r="YM508" s="7"/>
      <c r="YN508" s="7"/>
      <c r="YO508" s="7"/>
      <c r="YP508" s="7"/>
      <c r="YQ508" s="7"/>
      <c r="YR508" s="7"/>
      <c r="YS508" s="7"/>
      <c r="YT508" s="7"/>
      <c r="YU508" s="7"/>
      <c r="YV508" s="7"/>
      <c r="YW508" s="7"/>
      <c r="YX508" s="7"/>
      <c r="YY508" s="7"/>
      <c r="YZ508" s="7"/>
      <c r="ZA508" s="7"/>
      <c r="ZB508" s="7"/>
      <c r="ZC508" s="7"/>
      <c r="ZD508" s="7"/>
    </row>
    <row r="509" spans="1:680" s="103" customFormat="1" x14ac:dyDescent="0.2">
      <c r="A509" s="27"/>
      <c r="B509" s="27"/>
      <c r="C509" s="4"/>
      <c r="D509" s="7"/>
      <c r="E509" s="4"/>
      <c r="F509" s="6"/>
      <c r="G509" s="6"/>
      <c r="H509" s="6"/>
      <c r="I509" s="6"/>
      <c r="J509" s="6"/>
      <c r="K509" s="101"/>
      <c r="L509" s="101"/>
      <c r="M509" s="101"/>
      <c r="N509" s="101"/>
      <c r="O509" s="7"/>
      <c r="P509" s="101"/>
      <c r="Q509" s="101"/>
      <c r="R509" s="101"/>
      <c r="S509" s="101"/>
      <c r="T509" s="7"/>
      <c r="U509" s="101"/>
      <c r="V509" s="101"/>
      <c r="W509" s="101"/>
      <c r="X509" s="101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  <c r="IV509" s="7"/>
      <c r="IW509" s="7"/>
      <c r="IX509" s="7"/>
      <c r="IY509" s="7"/>
      <c r="IZ509" s="7"/>
      <c r="JA509" s="7"/>
      <c r="JB509" s="7"/>
      <c r="JC509" s="7"/>
      <c r="JD509" s="7"/>
      <c r="JE509" s="7"/>
      <c r="JF509" s="7"/>
      <c r="JG509" s="7"/>
      <c r="JH509" s="7"/>
      <c r="JI509" s="7"/>
      <c r="JJ509" s="7"/>
      <c r="JK509" s="7"/>
      <c r="JL509" s="7"/>
      <c r="JM509" s="7"/>
      <c r="JN509" s="7"/>
      <c r="JO509" s="7"/>
      <c r="JP509" s="7"/>
      <c r="JQ509" s="7"/>
      <c r="JR509" s="7"/>
      <c r="JS509" s="7"/>
      <c r="JT509" s="7"/>
      <c r="JU509" s="7"/>
      <c r="JV509" s="7"/>
      <c r="JW509" s="7"/>
      <c r="JX509" s="7"/>
      <c r="JY509" s="7"/>
      <c r="JZ509" s="7"/>
      <c r="KA509" s="7"/>
      <c r="KB509" s="7"/>
      <c r="KC509" s="7"/>
      <c r="KD509" s="7"/>
      <c r="KE509" s="7"/>
      <c r="KF509" s="7"/>
      <c r="KG509" s="7"/>
      <c r="KH509" s="7"/>
      <c r="KI509" s="7"/>
      <c r="KJ509" s="7"/>
      <c r="KK509" s="7"/>
      <c r="KL509" s="7"/>
      <c r="KM509" s="7"/>
      <c r="KN509" s="7"/>
      <c r="KO509" s="7"/>
      <c r="KP509" s="7"/>
      <c r="KQ509" s="7"/>
      <c r="KR509" s="7"/>
      <c r="KS509" s="7"/>
      <c r="KT509" s="7"/>
      <c r="KU509" s="7"/>
      <c r="KV509" s="7"/>
      <c r="KW509" s="7"/>
      <c r="KX509" s="7"/>
      <c r="KY509" s="7"/>
      <c r="KZ509" s="7"/>
      <c r="LA509" s="7"/>
      <c r="LB509" s="7"/>
      <c r="LC509" s="7"/>
      <c r="LD509" s="7"/>
      <c r="LE509" s="7"/>
      <c r="LF509" s="7"/>
      <c r="LG509" s="7"/>
      <c r="LH509" s="7"/>
      <c r="LI509" s="7"/>
      <c r="LJ509" s="7"/>
      <c r="LK509" s="7"/>
      <c r="LL509" s="7"/>
      <c r="LM509" s="7"/>
      <c r="LN509" s="7"/>
      <c r="LO509" s="7"/>
      <c r="LP509" s="7"/>
      <c r="LQ509" s="7"/>
      <c r="LR509" s="7"/>
      <c r="LS509" s="7"/>
      <c r="LT509" s="7"/>
      <c r="LU509" s="7"/>
      <c r="LV509" s="7"/>
      <c r="LW509" s="7"/>
      <c r="LX509" s="7"/>
      <c r="LY509" s="7"/>
      <c r="LZ509" s="7"/>
      <c r="MA509" s="7"/>
      <c r="MB509" s="7"/>
      <c r="MC509" s="7"/>
      <c r="MD509" s="7"/>
      <c r="ME509" s="7"/>
      <c r="MF509" s="7"/>
      <c r="MG509" s="7"/>
      <c r="MH509" s="7"/>
      <c r="MI509" s="7"/>
      <c r="MJ509" s="7"/>
      <c r="MK509" s="7"/>
      <c r="ML509" s="7"/>
      <c r="MM509" s="7"/>
      <c r="MN509" s="7"/>
      <c r="MO509" s="7"/>
      <c r="MP509" s="7"/>
      <c r="MQ509" s="7"/>
      <c r="MR509" s="7"/>
      <c r="MS509" s="7"/>
      <c r="MT509" s="7"/>
      <c r="MU509" s="7"/>
      <c r="MV509" s="7"/>
      <c r="MW509" s="7"/>
      <c r="MX509" s="7"/>
      <c r="MY509" s="7"/>
      <c r="MZ509" s="7"/>
      <c r="NA509" s="7"/>
      <c r="NB509" s="7"/>
      <c r="NC509" s="7"/>
      <c r="ND509" s="7"/>
      <c r="NE509" s="7"/>
      <c r="NF509" s="7"/>
      <c r="NG509" s="7"/>
      <c r="NH509" s="7"/>
      <c r="NI509" s="7"/>
      <c r="NJ509" s="7"/>
      <c r="NK509" s="7"/>
      <c r="NL509" s="7"/>
      <c r="NM509" s="7"/>
      <c r="NN509" s="7"/>
      <c r="NO509" s="7"/>
      <c r="NP509" s="7"/>
      <c r="NQ509" s="7"/>
      <c r="NR509" s="7"/>
      <c r="NS509" s="7"/>
      <c r="NT509" s="7"/>
      <c r="NU509" s="7"/>
      <c r="NV509" s="7"/>
      <c r="NW509" s="7"/>
      <c r="NX509" s="7"/>
      <c r="NY509" s="7"/>
      <c r="NZ509" s="7"/>
      <c r="OA509" s="7"/>
      <c r="OB509" s="7"/>
      <c r="OC509" s="7"/>
      <c r="OD509" s="7"/>
      <c r="OE509" s="7"/>
      <c r="OF509" s="7"/>
      <c r="OG509" s="7"/>
      <c r="OH509" s="7"/>
      <c r="OI509" s="7"/>
      <c r="OJ509" s="7"/>
      <c r="OK509" s="7"/>
      <c r="OL509" s="7"/>
      <c r="OM509" s="7"/>
      <c r="ON509" s="7"/>
      <c r="OO509" s="7"/>
      <c r="OP509" s="7"/>
      <c r="OQ509" s="7"/>
      <c r="OR509" s="7"/>
      <c r="OS509" s="7"/>
      <c r="OT509" s="7"/>
      <c r="OU509" s="7"/>
      <c r="OV509" s="7"/>
      <c r="OW509" s="7"/>
      <c r="OX509" s="7"/>
      <c r="OY509" s="7"/>
      <c r="OZ509" s="7"/>
      <c r="PA509" s="7"/>
      <c r="PB509" s="7"/>
      <c r="PC509" s="7"/>
      <c r="PD509" s="7"/>
      <c r="PE509" s="7"/>
      <c r="PF509" s="7"/>
      <c r="PG509" s="7"/>
      <c r="PH509" s="7"/>
      <c r="PI509" s="7"/>
      <c r="PJ509" s="7"/>
      <c r="PK509" s="7"/>
      <c r="PL509" s="7"/>
      <c r="PM509" s="7"/>
      <c r="PN509" s="7"/>
      <c r="PO509" s="7"/>
      <c r="PP509" s="7"/>
      <c r="PQ509" s="7"/>
      <c r="PR509" s="7"/>
      <c r="PS509" s="7"/>
      <c r="PT509" s="7"/>
      <c r="PU509" s="7"/>
      <c r="PV509" s="7"/>
      <c r="PW509" s="7"/>
      <c r="PX509" s="7"/>
      <c r="PY509" s="7"/>
      <c r="PZ509" s="7"/>
      <c r="QA509" s="7"/>
      <c r="QB509" s="7"/>
      <c r="QC509" s="7"/>
      <c r="QD509" s="7"/>
      <c r="QE509" s="7"/>
      <c r="QF509" s="7"/>
      <c r="QG509" s="7"/>
      <c r="QH509" s="7"/>
      <c r="QI509" s="7"/>
      <c r="QJ509" s="7"/>
      <c r="QK509" s="7"/>
      <c r="QL509" s="7"/>
      <c r="QM509" s="7"/>
      <c r="QN509" s="7"/>
      <c r="QO509" s="7"/>
      <c r="QP509" s="7"/>
      <c r="QQ509" s="7"/>
      <c r="QR509" s="7"/>
      <c r="QS509" s="7"/>
      <c r="QT509" s="7"/>
      <c r="QU509" s="7"/>
      <c r="QV509" s="7"/>
      <c r="QW509" s="7"/>
      <c r="QX509" s="7"/>
      <c r="QY509" s="7"/>
      <c r="QZ509" s="7"/>
      <c r="RA509" s="7"/>
      <c r="RB509" s="7"/>
      <c r="RC509" s="7"/>
      <c r="RD509" s="7"/>
      <c r="RE509" s="7"/>
      <c r="RF509" s="7"/>
      <c r="RG509" s="7"/>
      <c r="RH509" s="7"/>
      <c r="RI509" s="7"/>
      <c r="RJ509" s="7"/>
      <c r="RK509" s="7"/>
      <c r="RL509" s="7"/>
      <c r="RM509" s="7"/>
      <c r="RN509" s="7"/>
      <c r="RO509" s="7"/>
      <c r="RP509" s="7"/>
      <c r="RQ509" s="7"/>
      <c r="RR509" s="7"/>
      <c r="RS509" s="7"/>
      <c r="RT509" s="7"/>
      <c r="RU509" s="7"/>
      <c r="RV509" s="7"/>
      <c r="RW509" s="7"/>
      <c r="RX509" s="7"/>
      <c r="RY509" s="7"/>
      <c r="RZ509" s="7"/>
      <c r="SA509" s="7"/>
      <c r="SB509" s="7"/>
      <c r="SC509" s="7"/>
      <c r="SD509" s="7"/>
      <c r="SE509" s="7"/>
      <c r="SF509" s="7"/>
      <c r="SG509" s="7"/>
      <c r="SH509" s="7"/>
      <c r="SI509" s="7"/>
      <c r="SJ509" s="7"/>
      <c r="SK509" s="7"/>
      <c r="SL509" s="7"/>
      <c r="SM509" s="7"/>
      <c r="SN509" s="7"/>
      <c r="SO509" s="7"/>
      <c r="SP509" s="7"/>
      <c r="SQ509" s="7"/>
      <c r="SR509" s="7"/>
      <c r="SS509" s="7"/>
      <c r="ST509" s="7"/>
      <c r="SU509" s="7"/>
      <c r="SV509" s="7"/>
      <c r="SW509" s="7"/>
      <c r="SX509" s="7"/>
      <c r="SY509" s="7"/>
      <c r="SZ509" s="7"/>
      <c r="TA509" s="7"/>
      <c r="TB509" s="7"/>
      <c r="TC509" s="7"/>
      <c r="TD509" s="7"/>
      <c r="TE509" s="7"/>
      <c r="TF509" s="7"/>
      <c r="TG509" s="7"/>
      <c r="TH509" s="7"/>
      <c r="TI509" s="7"/>
      <c r="TJ509" s="7"/>
      <c r="TK509" s="7"/>
      <c r="TL509" s="7"/>
      <c r="TM509" s="7"/>
      <c r="TN509" s="7"/>
      <c r="TO509" s="7"/>
      <c r="TP509" s="7"/>
      <c r="TQ509" s="7"/>
      <c r="TR509" s="7"/>
      <c r="TS509" s="7"/>
      <c r="TT509" s="7"/>
      <c r="TU509" s="7"/>
      <c r="TV509" s="7"/>
      <c r="TW509" s="7"/>
      <c r="TX509" s="7"/>
      <c r="TY509" s="7"/>
      <c r="TZ509" s="7"/>
      <c r="UA509" s="7"/>
      <c r="UB509" s="7"/>
      <c r="UC509" s="7"/>
      <c r="UD509" s="7"/>
      <c r="UE509" s="7"/>
      <c r="UF509" s="7"/>
      <c r="UG509" s="7"/>
      <c r="UH509" s="7"/>
      <c r="UI509" s="7"/>
      <c r="UJ509" s="7"/>
      <c r="UK509" s="7"/>
      <c r="UL509" s="7"/>
      <c r="UM509" s="7"/>
      <c r="UN509" s="7"/>
      <c r="UO509" s="7"/>
      <c r="UP509" s="7"/>
      <c r="UQ509" s="7"/>
      <c r="UR509" s="7"/>
      <c r="US509" s="7"/>
      <c r="UT509" s="7"/>
      <c r="UU509" s="7"/>
      <c r="UV509" s="7"/>
      <c r="UW509" s="7"/>
      <c r="UX509" s="7"/>
      <c r="UY509" s="7"/>
      <c r="UZ509" s="7"/>
      <c r="VA509" s="7"/>
      <c r="VB509" s="7"/>
      <c r="VC509" s="7"/>
      <c r="VD509" s="7"/>
      <c r="VE509" s="7"/>
      <c r="VF509" s="7"/>
      <c r="VG509" s="7"/>
      <c r="VH509" s="7"/>
      <c r="VI509" s="7"/>
      <c r="VJ509" s="7"/>
      <c r="VK509" s="7"/>
      <c r="VL509" s="7"/>
      <c r="VM509" s="7"/>
      <c r="VN509" s="7"/>
      <c r="VO509" s="7"/>
      <c r="VP509" s="7"/>
      <c r="VQ509" s="7"/>
      <c r="VR509" s="7"/>
      <c r="VS509" s="7"/>
      <c r="VT509" s="7"/>
      <c r="VU509" s="7"/>
      <c r="VV509" s="7"/>
      <c r="VW509" s="7"/>
      <c r="VX509" s="7"/>
      <c r="VY509" s="7"/>
      <c r="VZ509" s="7"/>
      <c r="WA509" s="7"/>
      <c r="WB509" s="7"/>
      <c r="WC509" s="7"/>
      <c r="WD509" s="7"/>
      <c r="WE509" s="7"/>
      <c r="WF509" s="7"/>
      <c r="WG509" s="7"/>
      <c r="WH509" s="7"/>
      <c r="WI509" s="7"/>
      <c r="WJ509" s="7"/>
      <c r="WK509" s="7"/>
      <c r="WL509" s="7"/>
      <c r="WM509" s="7"/>
      <c r="WN509" s="7"/>
      <c r="WO509" s="7"/>
      <c r="WP509" s="7"/>
      <c r="WQ509" s="7"/>
      <c r="WR509" s="7"/>
      <c r="WS509" s="7"/>
      <c r="WT509" s="7"/>
      <c r="WU509" s="7"/>
      <c r="WV509" s="7"/>
      <c r="WW509" s="7"/>
      <c r="WX509" s="7"/>
      <c r="WY509" s="7"/>
      <c r="WZ509" s="7"/>
      <c r="XA509" s="7"/>
      <c r="XB509" s="7"/>
      <c r="XC509" s="7"/>
      <c r="XD509" s="7"/>
      <c r="XE509" s="7"/>
      <c r="XF509" s="7"/>
      <c r="XG509" s="7"/>
      <c r="XH509" s="7"/>
      <c r="XI509" s="7"/>
      <c r="XJ509" s="7"/>
      <c r="XK509" s="7"/>
      <c r="XL509" s="7"/>
      <c r="XM509" s="7"/>
      <c r="XN509" s="7"/>
      <c r="XO509" s="7"/>
      <c r="XP509" s="7"/>
      <c r="XQ509" s="7"/>
      <c r="XR509" s="7"/>
      <c r="XS509" s="7"/>
      <c r="XT509" s="7"/>
      <c r="XU509" s="7"/>
      <c r="XV509" s="7"/>
      <c r="XW509" s="7"/>
      <c r="XX509" s="7"/>
      <c r="XY509" s="7"/>
      <c r="XZ509" s="7"/>
      <c r="YA509" s="7"/>
      <c r="YB509" s="7"/>
      <c r="YC509" s="7"/>
      <c r="YD509" s="7"/>
      <c r="YE509" s="7"/>
      <c r="YF509" s="7"/>
      <c r="YG509" s="7"/>
      <c r="YH509" s="7"/>
      <c r="YI509" s="7"/>
      <c r="YJ509" s="7"/>
      <c r="YK509" s="7"/>
      <c r="YL509" s="7"/>
      <c r="YM509" s="7"/>
      <c r="YN509" s="7"/>
      <c r="YO509" s="7"/>
      <c r="YP509" s="7"/>
      <c r="YQ509" s="7"/>
      <c r="YR509" s="7"/>
      <c r="YS509" s="7"/>
      <c r="YT509" s="7"/>
      <c r="YU509" s="7"/>
      <c r="YV509" s="7"/>
      <c r="YW509" s="7"/>
      <c r="YX509" s="7"/>
      <c r="YY509" s="7"/>
      <c r="YZ509" s="7"/>
      <c r="ZA509" s="7"/>
      <c r="ZB509" s="7"/>
      <c r="ZC509" s="7"/>
      <c r="ZD509" s="7"/>
    </row>
    <row r="510" spans="1:680" s="103" customFormat="1" x14ac:dyDescent="0.2">
      <c r="A510" s="27"/>
      <c r="B510" s="27"/>
      <c r="C510" s="4"/>
      <c r="D510" s="7"/>
      <c r="E510" s="4"/>
      <c r="F510" s="6"/>
      <c r="G510" s="6"/>
      <c r="H510" s="6"/>
      <c r="I510" s="6"/>
      <c r="J510" s="6"/>
      <c r="K510" s="101"/>
      <c r="L510" s="101"/>
      <c r="M510" s="101"/>
      <c r="N510" s="101"/>
      <c r="O510" s="7"/>
      <c r="P510" s="101"/>
      <c r="Q510" s="101"/>
      <c r="R510" s="101"/>
      <c r="S510" s="101"/>
      <c r="T510" s="7"/>
      <c r="U510" s="101"/>
      <c r="V510" s="101"/>
      <c r="W510" s="101"/>
      <c r="X510" s="101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/>
      <c r="JB510" s="7"/>
      <c r="JC510" s="7"/>
      <c r="JD510" s="7"/>
      <c r="JE510" s="7"/>
      <c r="JF510" s="7"/>
      <c r="JG510" s="7"/>
      <c r="JH510" s="7"/>
      <c r="JI510" s="7"/>
      <c r="JJ510" s="7"/>
      <c r="JK510" s="7"/>
      <c r="JL510" s="7"/>
      <c r="JM510" s="7"/>
      <c r="JN510" s="7"/>
      <c r="JO510" s="7"/>
      <c r="JP510" s="7"/>
      <c r="JQ510" s="7"/>
      <c r="JR510" s="7"/>
      <c r="JS510" s="7"/>
      <c r="JT510" s="7"/>
      <c r="JU510" s="7"/>
      <c r="JV510" s="7"/>
      <c r="JW510" s="7"/>
      <c r="JX510" s="7"/>
      <c r="JY510" s="7"/>
      <c r="JZ510" s="7"/>
      <c r="KA510" s="7"/>
      <c r="KB510" s="7"/>
      <c r="KC510" s="7"/>
      <c r="KD510" s="7"/>
      <c r="KE510" s="7"/>
      <c r="KF510" s="7"/>
      <c r="KG510" s="7"/>
      <c r="KH510" s="7"/>
      <c r="KI510" s="7"/>
      <c r="KJ510" s="7"/>
      <c r="KK510" s="7"/>
      <c r="KL510" s="7"/>
      <c r="KM510" s="7"/>
      <c r="KN510" s="7"/>
      <c r="KO510" s="7"/>
      <c r="KP510" s="7"/>
      <c r="KQ510" s="7"/>
      <c r="KR510" s="7"/>
      <c r="KS510" s="7"/>
      <c r="KT510" s="7"/>
      <c r="KU510" s="7"/>
      <c r="KV510" s="7"/>
      <c r="KW510" s="7"/>
      <c r="KX510" s="7"/>
      <c r="KY510" s="7"/>
      <c r="KZ510" s="7"/>
      <c r="LA510" s="7"/>
      <c r="LB510" s="7"/>
      <c r="LC510" s="7"/>
      <c r="LD510" s="7"/>
      <c r="LE510" s="7"/>
      <c r="LF510" s="7"/>
      <c r="LG510" s="7"/>
      <c r="LH510" s="7"/>
      <c r="LI510" s="7"/>
      <c r="LJ510" s="7"/>
      <c r="LK510" s="7"/>
      <c r="LL510" s="7"/>
      <c r="LM510" s="7"/>
      <c r="LN510" s="7"/>
      <c r="LO510" s="7"/>
      <c r="LP510" s="7"/>
      <c r="LQ510" s="7"/>
      <c r="LR510" s="7"/>
      <c r="LS510" s="7"/>
      <c r="LT510" s="7"/>
      <c r="LU510" s="7"/>
      <c r="LV510" s="7"/>
      <c r="LW510" s="7"/>
      <c r="LX510" s="7"/>
      <c r="LY510" s="7"/>
      <c r="LZ510" s="7"/>
      <c r="MA510" s="7"/>
      <c r="MB510" s="7"/>
      <c r="MC510" s="7"/>
      <c r="MD510" s="7"/>
      <c r="ME510" s="7"/>
      <c r="MF510" s="7"/>
      <c r="MG510" s="7"/>
      <c r="MH510" s="7"/>
      <c r="MI510" s="7"/>
      <c r="MJ510" s="7"/>
      <c r="MK510" s="7"/>
      <c r="ML510" s="7"/>
      <c r="MM510" s="7"/>
      <c r="MN510" s="7"/>
      <c r="MO510" s="7"/>
      <c r="MP510" s="7"/>
      <c r="MQ510" s="7"/>
      <c r="MR510" s="7"/>
      <c r="MS510" s="7"/>
      <c r="MT510" s="7"/>
      <c r="MU510" s="7"/>
      <c r="MV510" s="7"/>
      <c r="MW510" s="7"/>
      <c r="MX510" s="7"/>
      <c r="MY510" s="7"/>
      <c r="MZ510" s="7"/>
      <c r="NA510" s="7"/>
      <c r="NB510" s="7"/>
      <c r="NC510" s="7"/>
      <c r="ND510" s="7"/>
      <c r="NE510" s="7"/>
      <c r="NF510" s="7"/>
      <c r="NG510" s="7"/>
      <c r="NH510" s="7"/>
      <c r="NI510" s="7"/>
      <c r="NJ510" s="7"/>
      <c r="NK510" s="7"/>
      <c r="NL510" s="7"/>
      <c r="NM510" s="7"/>
      <c r="NN510" s="7"/>
      <c r="NO510" s="7"/>
      <c r="NP510" s="7"/>
      <c r="NQ510" s="7"/>
      <c r="NR510" s="7"/>
      <c r="NS510" s="7"/>
      <c r="NT510" s="7"/>
      <c r="NU510" s="7"/>
      <c r="NV510" s="7"/>
      <c r="NW510" s="7"/>
      <c r="NX510" s="7"/>
      <c r="NY510" s="7"/>
      <c r="NZ510" s="7"/>
      <c r="OA510" s="7"/>
      <c r="OB510" s="7"/>
      <c r="OC510" s="7"/>
      <c r="OD510" s="7"/>
      <c r="OE510" s="7"/>
      <c r="OF510" s="7"/>
      <c r="OG510" s="7"/>
      <c r="OH510" s="7"/>
      <c r="OI510" s="7"/>
      <c r="OJ510" s="7"/>
      <c r="OK510" s="7"/>
      <c r="OL510" s="7"/>
      <c r="OM510" s="7"/>
      <c r="ON510" s="7"/>
      <c r="OO510" s="7"/>
      <c r="OP510" s="7"/>
      <c r="OQ510" s="7"/>
      <c r="OR510" s="7"/>
      <c r="OS510" s="7"/>
      <c r="OT510" s="7"/>
      <c r="OU510" s="7"/>
      <c r="OV510" s="7"/>
      <c r="OW510" s="7"/>
      <c r="OX510" s="7"/>
      <c r="OY510" s="7"/>
      <c r="OZ510" s="7"/>
      <c r="PA510" s="7"/>
      <c r="PB510" s="7"/>
      <c r="PC510" s="7"/>
      <c r="PD510" s="7"/>
      <c r="PE510" s="7"/>
      <c r="PF510" s="7"/>
      <c r="PG510" s="7"/>
      <c r="PH510" s="7"/>
      <c r="PI510" s="7"/>
      <c r="PJ510" s="7"/>
      <c r="PK510" s="7"/>
      <c r="PL510" s="7"/>
      <c r="PM510" s="7"/>
      <c r="PN510" s="7"/>
      <c r="PO510" s="7"/>
      <c r="PP510" s="7"/>
      <c r="PQ510" s="7"/>
      <c r="PR510" s="7"/>
      <c r="PS510" s="7"/>
      <c r="PT510" s="7"/>
      <c r="PU510" s="7"/>
      <c r="PV510" s="7"/>
      <c r="PW510" s="7"/>
      <c r="PX510" s="7"/>
      <c r="PY510" s="7"/>
      <c r="PZ510" s="7"/>
      <c r="QA510" s="7"/>
      <c r="QB510" s="7"/>
      <c r="QC510" s="7"/>
      <c r="QD510" s="7"/>
      <c r="QE510" s="7"/>
      <c r="QF510" s="7"/>
      <c r="QG510" s="7"/>
      <c r="QH510" s="7"/>
      <c r="QI510" s="7"/>
      <c r="QJ510" s="7"/>
      <c r="QK510" s="7"/>
      <c r="QL510" s="7"/>
      <c r="QM510" s="7"/>
      <c r="QN510" s="7"/>
      <c r="QO510" s="7"/>
      <c r="QP510" s="7"/>
      <c r="QQ510" s="7"/>
      <c r="QR510" s="7"/>
      <c r="QS510" s="7"/>
      <c r="QT510" s="7"/>
      <c r="QU510" s="7"/>
      <c r="QV510" s="7"/>
      <c r="QW510" s="7"/>
      <c r="QX510" s="7"/>
      <c r="QY510" s="7"/>
      <c r="QZ510" s="7"/>
      <c r="RA510" s="7"/>
      <c r="RB510" s="7"/>
      <c r="RC510" s="7"/>
      <c r="RD510" s="7"/>
      <c r="RE510" s="7"/>
      <c r="RF510" s="7"/>
      <c r="RG510" s="7"/>
      <c r="RH510" s="7"/>
      <c r="RI510" s="7"/>
      <c r="RJ510" s="7"/>
      <c r="RK510" s="7"/>
      <c r="RL510" s="7"/>
      <c r="RM510" s="7"/>
      <c r="RN510" s="7"/>
      <c r="RO510" s="7"/>
      <c r="RP510" s="7"/>
      <c r="RQ510" s="7"/>
      <c r="RR510" s="7"/>
      <c r="RS510" s="7"/>
      <c r="RT510" s="7"/>
      <c r="RU510" s="7"/>
      <c r="RV510" s="7"/>
      <c r="RW510" s="7"/>
      <c r="RX510" s="7"/>
      <c r="RY510" s="7"/>
      <c r="RZ510" s="7"/>
      <c r="SA510" s="7"/>
      <c r="SB510" s="7"/>
      <c r="SC510" s="7"/>
      <c r="SD510" s="7"/>
      <c r="SE510" s="7"/>
      <c r="SF510" s="7"/>
      <c r="SG510" s="7"/>
      <c r="SH510" s="7"/>
      <c r="SI510" s="7"/>
      <c r="SJ510" s="7"/>
      <c r="SK510" s="7"/>
      <c r="SL510" s="7"/>
      <c r="SM510" s="7"/>
      <c r="SN510" s="7"/>
      <c r="SO510" s="7"/>
      <c r="SP510" s="7"/>
      <c r="SQ510" s="7"/>
      <c r="SR510" s="7"/>
      <c r="SS510" s="7"/>
      <c r="ST510" s="7"/>
      <c r="SU510" s="7"/>
      <c r="SV510" s="7"/>
      <c r="SW510" s="7"/>
      <c r="SX510" s="7"/>
      <c r="SY510" s="7"/>
      <c r="SZ510" s="7"/>
      <c r="TA510" s="7"/>
      <c r="TB510" s="7"/>
      <c r="TC510" s="7"/>
      <c r="TD510" s="7"/>
      <c r="TE510" s="7"/>
      <c r="TF510" s="7"/>
      <c r="TG510" s="7"/>
      <c r="TH510" s="7"/>
      <c r="TI510" s="7"/>
      <c r="TJ510" s="7"/>
      <c r="TK510" s="7"/>
      <c r="TL510" s="7"/>
      <c r="TM510" s="7"/>
      <c r="TN510" s="7"/>
      <c r="TO510" s="7"/>
      <c r="TP510" s="7"/>
      <c r="TQ510" s="7"/>
      <c r="TR510" s="7"/>
      <c r="TS510" s="7"/>
      <c r="TT510" s="7"/>
      <c r="TU510" s="7"/>
      <c r="TV510" s="7"/>
      <c r="TW510" s="7"/>
      <c r="TX510" s="7"/>
      <c r="TY510" s="7"/>
      <c r="TZ510" s="7"/>
      <c r="UA510" s="7"/>
      <c r="UB510" s="7"/>
      <c r="UC510" s="7"/>
      <c r="UD510" s="7"/>
      <c r="UE510" s="7"/>
      <c r="UF510" s="7"/>
      <c r="UG510" s="7"/>
      <c r="UH510" s="7"/>
      <c r="UI510" s="7"/>
      <c r="UJ510" s="7"/>
      <c r="UK510" s="7"/>
      <c r="UL510" s="7"/>
      <c r="UM510" s="7"/>
      <c r="UN510" s="7"/>
      <c r="UO510" s="7"/>
      <c r="UP510" s="7"/>
      <c r="UQ510" s="7"/>
      <c r="UR510" s="7"/>
      <c r="US510" s="7"/>
      <c r="UT510" s="7"/>
      <c r="UU510" s="7"/>
      <c r="UV510" s="7"/>
      <c r="UW510" s="7"/>
      <c r="UX510" s="7"/>
      <c r="UY510" s="7"/>
      <c r="UZ510" s="7"/>
      <c r="VA510" s="7"/>
      <c r="VB510" s="7"/>
      <c r="VC510" s="7"/>
      <c r="VD510" s="7"/>
      <c r="VE510" s="7"/>
      <c r="VF510" s="7"/>
      <c r="VG510" s="7"/>
      <c r="VH510" s="7"/>
      <c r="VI510" s="7"/>
      <c r="VJ510" s="7"/>
      <c r="VK510" s="7"/>
      <c r="VL510" s="7"/>
      <c r="VM510" s="7"/>
      <c r="VN510" s="7"/>
      <c r="VO510" s="7"/>
      <c r="VP510" s="7"/>
      <c r="VQ510" s="7"/>
      <c r="VR510" s="7"/>
      <c r="VS510" s="7"/>
      <c r="VT510" s="7"/>
      <c r="VU510" s="7"/>
      <c r="VV510" s="7"/>
      <c r="VW510" s="7"/>
      <c r="VX510" s="7"/>
      <c r="VY510" s="7"/>
      <c r="VZ510" s="7"/>
      <c r="WA510" s="7"/>
      <c r="WB510" s="7"/>
      <c r="WC510" s="7"/>
      <c r="WD510" s="7"/>
      <c r="WE510" s="7"/>
      <c r="WF510" s="7"/>
      <c r="WG510" s="7"/>
      <c r="WH510" s="7"/>
      <c r="WI510" s="7"/>
      <c r="WJ510" s="7"/>
      <c r="WK510" s="7"/>
      <c r="WL510" s="7"/>
      <c r="WM510" s="7"/>
      <c r="WN510" s="7"/>
      <c r="WO510" s="7"/>
      <c r="WP510" s="7"/>
      <c r="WQ510" s="7"/>
      <c r="WR510" s="7"/>
      <c r="WS510" s="7"/>
      <c r="WT510" s="7"/>
      <c r="WU510" s="7"/>
      <c r="WV510" s="7"/>
      <c r="WW510" s="7"/>
      <c r="WX510" s="7"/>
      <c r="WY510" s="7"/>
      <c r="WZ510" s="7"/>
      <c r="XA510" s="7"/>
      <c r="XB510" s="7"/>
      <c r="XC510" s="7"/>
      <c r="XD510" s="7"/>
      <c r="XE510" s="7"/>
      <c r="XF510" s="7"/>
      <c r="XG510" s="7"/>
      <c r="XH510" s="7"/>
      <c r="XI510" s="7"/>
      <c r="XJ510" s="7"/>
      <c r="XK510" s="7"/>
      <c r="XL510" s="7"/>
      <c r="XM510" s="7"/>
      <c r="XN510" s="7"/>
      <c r="XO510" s="7"/>
      <c r="XP510" s="7"/>
      <c r="XQ510" s="7"/>
      <c r="XR510" s="7"/>
      <c r="XS510" s="7"/>
      <c r="XT510" s="7"/>
      <c r="XU510" s="7"/>
      <c r="XV510" s="7"/>
      <c r="XW510" s="7"/>
      <c r="XX510" s="7"/>
      <c r="XY510" s="7"/>
      <c r="XZ510" s="7"/>
      <c r="YA510" s="7"/>
      <c r="YB510" s="7"/>
      <c r="YC510" s="7"/>
      <c r="YD510" s="7"/>
      <c r="YE510" s="7"/>
      <c r="YF510" s="7"/>
      <c r="YG510" s="7"/>
      <c r="YH510" s="7"/>
      <c r="YI510" s="7"/>
      <c r="YJ510" s="7"/>
      <c r="YK510" s="7"/>
      <c r="YL510" s="7"/>
      <c r="YM510" s="7"/>
      <c r="YN510" s="7"/>
      <c r="YO510" s="7"/>
      <c r="YP510" s="7"/>
      <c r="YQ510" s="7"/>
      <c r="YR510" s="7"/>
      <c r="YS510" s="7"/>
      <c r="YT510" s="7"/>
      <c r="YU510" s="7"/>
      <c r="YV510" s="7"/>
      <c r="YW510" s="7"/>
      <c r="YX510" s="7"/>
      <c r="YY510" s="7"/>
      <c r="YZ510" s="7"/>
      <c r="ZA510" s="7"/>
      <c r="ZB510" s="7"/>
      <c r="ZC510" s="7"/>
      <c r="ZD510" s="7"/>
    </row>
    <row r="511" spans="1:680" s="103" customFormat="1" x14ac:dyDescent="0.2">
      <c r="A511" s="27"/>
      <c r="B511" s="27"/>
      <c r="C511" s="4"/>
      <c r="D511" s="7"/>
      <c r="E511" s="4"/>
      <c r="F511" s="6"/>
      <c r="G511" s="6"/>
      <c r="H511" s="6"/>
      <c r="I511" s="6"/>
      <c r="J511" s="6"/>
      <c r="K511" s="101"/>
      <c r="L511" s="101"/>
      <c r="M511" s="101"/>
      <c r="N511" s="101"/>
      <c r="O511" s="7"/>
      <c r="P511" s="101"/>
      <c r="Q511" s="101"/>
      <c r="R511" s="101"/>
      <c r="S511" s="101"/>
      <c r="T511" s="7"/>
      <c r="U511" s="101"/>
      <c r="V511" s="101"/>
      <c r="W511" s="101"/>
      <c r="X511" s="101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/>
      <c r="JB511" s="7"/>
      <c r="JC511" s="7"/>
      <c r="JD511" s="7"/>
      <c r="JE511" s="7"/>
      <c r="JF511" s="7"/>
      <c r="JG511" s="7"/>
      <c r="JH511" s="7"/>
      <c r="JI511" s="7"/>
      <c r="JJ511" s="7"/>
      <c r="JK511" s="7"/>
      <c r="JL511" s="7"/>
      <c r="JM511" s="7"/>
      <c r="JN511" s="7"/>
      <c r="JO511" s="7"/>
      <c r="JP511" s="7"/>
      <c r="JQ511" s="7"/>
      <c r="JR511" s="7"/>
      <c r="JS511" s="7"/>
      <c r="JT511" s="7"/>
      <c r="JU511" s="7"/>
      <c r="JV511" s="7"/>
      <c r="JW511" s="7"/>
      <c r="JX511" s="7"/>
      <c r="JY511" s="7"/>
      <c r="JZ511" s="7"/>
      <c r="KA511" s="7"/>
      <c r="KB511" s="7"/>
      <c r="KC511" s="7"/>
      <c r="KD511" s="7"/>
      <c r="KE511" s="7"/>
      <c r="KF511" s="7"/>
      <c r="KG511" s="7"/>
      <c r="KH511" s="7"/>
      <c r="KI511" s="7"/>
      <c r="KJ511" s="7"/>
      <c r="KK511" s="7"/>
      <c r="KL511" s="7"/>
      <c r="KM511" s="7"/>
      <c r="KN511" s="7"/>
      <c r="KO511" s="7"/>
      <c r="KP511" s="7"/>
      <c r="KQ511" s="7"/>
      <c r="KR511" s="7"/>
      <c r="KS511" s="7"/>
      <c r="KT511" s="7"/>
      <c r="KU511" s="7"/>
      <c r="KV511" s="7"/>
      <c r="KW511" s="7"/>
      <c r="KX511" s="7"/>
      <c r="KY511" s="7"/>
      <c r="KZ511" s="7"/>
      <c r="LA511" s="7"/>
      <c r="LB511" s="7"/>
      <c r="LC511" s="7"/>
      <c r="LD511" s="7"/>
      <c r="LE511" s="7"/>
      <c r="LF511" s="7"/>
      <c r="LG511" s="7"/>
      <c r="LH511" s="7"/>
      <c r="LI511" s="7"/>
      <c r="LJ511" s="7"/>
      <c r="LK511" s="7"/>
      <c r="LL511" s="7"/>
      <c r="LM511" s="7"/>
      <c r="LN511" s="7"/>
      <c r="LO511" s="7"/>
      <c r="LP511" s="7"/>
      <c r="LQ511" s="7"/>
      <c r="LR511" s="7"/>
      <c r="LS511" s="7"/>
      <c r="LT511" s="7"/>
      <c r="LU511" s="7"/>
      <c r="LV511" s="7"/>
      <c r="LW511" s="7"/>
      <c r="LX511" s="7"/>
      <c r="LY511" s="7"/>
      <c r="LZ511" s="7"/>
      <c r="MA511" s="7"/>
      <c r="MB511" s="7"/>
      <c r="MC511" s="7"/>
      <c r="MD511" s="7"/>
      <c r="ME511" s="7"/>
      <c r="MF511" s="7"/>
      <c r="MG511" s="7"/>
      <c r="MH511" s="7"/>
      <c r="MI511" s="7"/>
      <c r="MJ511" s="7"/>
      <c r="MK511" s="7"/>
      <c r="ML511" s="7"/>
      <c r="MM511" s="7"/>
      <c r="MN511" s="7"/>
      <c r="MO511" s="7"/>
      <c r="MP511" s="7"/>
      <c r="MQ511" s="7"/>
      <c r="MR511" s="7"/>
      <c r="MS511" s="7"/>
      <c r="MT511" s="7"/>
      <c r="MU511" s="7"/>
      <c r="MV511" s="7"/>
      <c r="MW511" s="7"/>
      <c r="MX511" s="7"/>
      <c r="MY511" s="7"/>
      <c r="MZ511" s="7"/>
      <c r="NA511" s="7"/>
      <c r="NB511" s="7"/>
      <c r="NC511" s="7"/>
      <c r="ND511" s="7"/>
      <c r="NE511" s="7"/>
      <c r="NF511" s="7"/>
      <c r="NG511" s="7"/>
      <c r="NH511" s="7"/>
      <c r="NI511" s="7"/>
      <c r="NJ511" s="7"/>
      <c r="NK511" s="7"/>
      <c r="NL511" s="7"/>
      <c r="NM511" s="7"/>
      <c r="NN511" s="7"/>
      <c r="NO511" s="7"/>
      <c r="NP511" s="7"/>
      <c r="NQ511" s="7"/>
      <c r="NR511" s="7"/>
      <c r="NS511" s="7"/>
      <c r="NT511" s="7"/>
      <c r="NU511" s="7"/>
      <c r="NV511" s="7"/>
      <c r="NW511" s="7"/>
      <c r="NX511" s="7"/>
      <c r="NY511" s="7"/>
      <c r="NZ511" s="7"/>
      <c r="OA511" s="7"/>
      <c r="OB511" s="7"/>
      <c r="OC511" s="7"/>
      <c r="OD511" s="7"/>
      <c r="OE511" s="7"/>
      <c r="OF511" s="7"/>
      <c r="OG511" s="7"/>
      <c r="OH511" s="7"/>
      <c r="OI511" s="7"/>
      <c r="OJ511" s="7"/>
      <c r="OK511" s="7"/>
      <c r="OL511" s="7"/>
      <c r="OM511" s="7"/>
      <c r="ON511" s="7"/>
      <c r="OO511" s="7"/>
      <c r="OP511" s="7"/>
      <c r="OQ511" s="7"/>
      <c r="OR511" s="7"/>
      <c r="OS511" s="7"/>
      <c r="OT511" s="7"/>
      <c r="OU511" s="7"/>
      <c r="OV511" s="7"/>
      <c r="OW511" s="7"/>
      <c r="OX511" s="7"/>
      <c r="OY511" s="7"/>
      <c r="OZ511" s="7"/>
      <c r="PA511" s="7"/>
      <c r="PB511" s="7"/>
      <c r="PC511" s="7"/>
      <c r="PD511" s="7"/>
      <c r="PE511" s="7"/>
      <c r="PF511" s="7"/>
      <c r="PG511" s="7"/>
      <c r="PH511" s="7"/>
      <c r="PI511" s="7"/>
      <c r="PJ511" s="7"/>
      <c r="PK511" s="7"/>
      <c r="PL511" s="7"/>
      <c r="PM511" s="7"/>
      <c r="PN511" s="7"/>
      <c r="PO511" s="7"/>
      <c r="PP511" s="7"/>
      <c r="PQ511" s="7"/>
      <c r="PR511" s="7"/>
      <c r="PS511" s="7"/>
      <c r="PT511" s="7"/>
      <c r="PU511" s="7"/>
      <c r="PV511" s="7"/>
      <c r="PW511" s="7"/>
      <c r="PX511" s="7"/>
      <c r="PY511" s="7"/>
      <c r="PZ511" s="7"/>
      <c r="QA511" s="7"/>
      <c r="QB511" s="7"/>
      <c r="QC511" s="7"/>
      <c r="QD511" s="7"/>
      <c r="QE511" s="7"/>
      <c r="QF511" s="7"/>
      <c r="QG511" s="7"/>
      <c r="QH511" s="7"/>
      <c r="QI511" s="7"/>
      <c r="QJ511" s="7"/>
      <c r="QK511" s="7"/>
      <c r="QL511" s="7"/>
      <c r="QM511" s="7"/>
      <c r="QN511" s="7"/>
      <c r="QO511" s="7"/>
      <c r="QP511" s="7"/>
      <c r="QQ511" s="7"/>
      <c r="QR511" s="7"/>
      <c r="QS511" s="7"/>
      <c r="QT511" s="7"/>
      <c r="QU511" s="7"/>
      <c r="QV511" s="7"/>
      <c r="QW511" s="7"/>
      <c r="QX511" s="7"/>
      <c r="QY511" s="7"/>
      <c r="QZ511" s="7"/>
      <c r="RA511" s="7"/>
      <c r="RB511" s="7"/>
      <c r="RC511" s="7"/>
      <c r="RD511" s="7"/>
      <c r="RE511" s="7"/>
      <c r="RF511" s="7"/>
      <c r="RG511" s="7"/>
      <c r="RH511" s="7"/>
      <c r="RI511" s="7"/>
      <c r="RJ511" s="7"/>
      <c r="RK511" s="7"/>
      <c r="RL511" s="7"/>
      <c r="RM511" s="7"/>
      <c r="RN511" s="7"/>
      <c r="RO511" s="7"/>
      <c r="RP511" s="7"/>
      <c r="RQ511" s="7"/>
      <c r="RR511" s="7"/>
      <c r="RS511" s="7"/>
      <c r="RT511" s="7"/>
      <c r="RU511" s="7"/>
      <c r="RV511" s="7"/>
      <c r="RW511" s="7"/>
      <c r="RX511" s="7"/>
      <c r="RY511" s="7"/>
      <c r="RZ511" s="7"/>
      <c r="SA511" s="7"/>
      <c r="SB511" s="7"/>
      <c r="SC511" s="7"/>
      <c r="SD511" s="7"/>
      <c r="SE511" s="7"/>
      <c r="SF511" s="7"/>
      <c r="SG511" s="7"/>
      <c r="SH511" s="7"/>
      <c r="SI511" s="7"/>
      <c r="SJ511" s="7"/>
      <c r="SK511" s="7"/>
      <c r="SL511" s="7"/>
      <c r="SM511" s="7"/>
      <c r="SN511" s="7"/>
      <c r="SO511" s="7"/>
      <c r="SP511" s="7"/>
      <c r="SQ511" s="7"/>
      <c r="SR511" s="7"/>
      <c r="SS511" s="7"/>
      <c r="ST511" s="7"/>
      <c r="SU511" s="7"/>
      <c r="SV511" s="7"/>
      <c r="SW511" s="7"/>
      <c r="SX511" s="7"/>
      <c r="SY511" s="7"/>
      <c r="SZ511" s="7"/>
      <c r="TA511" s="7"/>
      <c r="TB511" s="7"/>
      <c r="TC511" s="7"/>
      <c r="TD511" s="7"/>
      <c r="TE511" s="7"/>
      <c r="TF511" s="7"/>
      <c r="TG511" s="7"/>
      <c r="TH511" s="7"/>
      <c r="TI511" s="7"/>
      <c r="TJ511" s="7"/>
      <c r="TK511" s="7"/>
      <c r="TL511" s="7"/>
      <c r="TM511" s="7"/>
      <c r="TN511" s="7"/>
      <c r="TO511" s="7"/>
      <c r="TP511" s="7"/>
      <c r="TQ511" s="7"/>
      <c r="TR511" s="7"/>
      <c r="TS511" s="7"/>
      <c r="TT511" s="7"/>
      <c r="TU511" s="7"/>
      <c r="TV511" s="7"/>
      <c r="TW511" s="7"/>
      <c r="TX511" s="7"/>
      <c r="TY511" s="7"/>
      <c r="TZ511" s="7"/>
      <c r="UA511" s="7"/>
      <c r="UB511" s="7"/>
      <c r="UC511" s="7"/>
      <c r="UD511" s="7"/>
      <c r="UE511" s="7"/>
      <c r="UF511" s="7"/>
      <c r="UG511" s="7"/>
      <c r="UH511" s="7"/>
      <c r="UI511" s="7"/>
      <c r="UJ511" s="7"/>
      <c r="UK511" s="7"/>
      <c r="UL511" s="7"/>
      <c r="UM511" s="7"/>
      <c r="UN511" s="7"/>
      <c r="UO511" s="7"/>
      <c r="UP511" s="7"/>
      <c r="UQ511" s="7"/>
      <c r="UR511" s="7"/>
      <c r="US511" s="7"/>
      <c r="UT511" s="7"/>
      <c r="UU511" s="7"/>
      <c r="UV511" s="7"/>
      <c r="UW511" s="7"/>
      <c r="UX511" s="7"/>
      <c r="UY511" s="7"/>
      <c r="UZ511" s="7"/>
      <c r="VA511" s="7"/>
      <c r="VB511" s="7"/>
      <c r="VC511" s="7"/>
      <c r="VD511" s="7"/>
      <c r="VE511" s="7"/>
      <c r="VF511" s="7"/>
      <c r="VG511" s="7"/>
      <c r="VH511" s="7"/>
      <c r="VI511" s="7"/>
      <c r="VJ511" s="7"/>
      <c r="VK511" s="7"/>
      <c r="VL511" s="7"/>
      <c r="VM511" s="7"/>
      <c r="VN511" s="7"/>
      <c r="VO511" s="7"/>
      <c r="VP511" s="7"/>
      <c r="VQ511" s="7"/>
      <c r="VR511" s="7"/>
      <c r="VS511" s="7"/>
      <c r="VT511" s="7"/>
      <c r="VU511" s="7"/>
      <c r="VV511" s="7"/>
      <c r="VW511" s="7"/>
      <c r="VX511" s="7"/>
      <c r="VY511" s="7"/>
      <c r="VZ511" s="7"/>
      <c r="WA511" s="7"/>
      <c r="WB511" s="7"/>
      <c r="WC511" s="7"/>
      <c r="WD511" s="7"/>
      <c r="WE511" s="7"/>
      <c r="WF511" s="7"/>
      <c r="WG511" s="7"/>
      <c r="WH511" s="7"/>
      <c r="WI511" s="7"/>
      <c r="WJ511" s="7"/>
      <c r="WK511" s="7"/>
      <c r="WL511" s="7"/>
      <c r="WM511" s="7"/>
      <c r="WN511" s="7"/>
      <c r="WO511" s="7"/>
      <c r="WP511" s="7"/>
      <c r="WQ511" s="7"/>
      <c r="WR511" s="7"/>
      <c r="WS511" s="7"/>
      <c r="WT511" s="7"/>
      <c r="WU511" s="7"/>
      <c r="WV511" s="7"/>
      <c r="WW511" s="7"/>
      <c r="WX511" s="7"/>
      <c r="WY511" s="7"/>
      <c r="WZ511" s="7"/>
      <c r="XA511" s="7"/>
      <c r="XB511" s="7"/>
      <c r="XC511" s="7"/>
      <c r="XD511" s="7"/>
      <c r="XE511" s="7"/>
      <c r="XF511" s="7"/>
      <c r="XG511" s="7"/>
      <c r="XH511" s="7"/>
      <c r="XI511" s="7"/>
      <c r="XJ511" s="7"/>
      <c r="XK511" s="7"/>
      <c r="XL511" s="7"/>
      <c r="XM511" s="7"/>
      <c r="XN511" s="7"/>
      <c r="XO511" s="7"/>
      <c r="XP511" s="7"/>
      <c r="XQ511" s="7"/>
      <c r="XR511" s="7"/>
      <c r="XS511" s="7"/>
      <c r="XT511" s="7"/>
      <c r="XU511" s="7"/>
      <c r="XV511" s="7"/>
      <c r="XW511" s="7"/>
      <c r="XX511" s="7"/>
      <c r="XY511" s="7"/>
      <c r="XZ511" s="7"/>
      <c r="YA511" s="7"/>
      <c r="YB511" s="7"/>
      <c r="YC511" s="7"/>
      <c r="YD511" s="7"/>
      <c r="YE511" s="7"/>
      <c r="YF511" s="7"/>
      <c r="YG511" s="7"/>
      <c r="YH511" s="7"/>
      <c r="YI511" s="7"/>
      <c r="YJ511" s="7"/>
      <c r="YK511" s="7"/>
      <c r="YL511" s="7"/>
      <c r="YM511" s="7"/>
      <c r="YN511" s="7"/>
      <c r="YO511" s="7"/>
      <c r="YP511" s="7"/>
      <c r="YQ511" s="7"/>
      <c r="YR511" s="7"/>
      <c r="YS511" s="7"/>
      <c r="YT511" s="7"/>
      <c r="YU511" s="7"/>
      <c r="YV511" s="7"/>
      <c r="YW511" s="7"/>
      <c r="YX511" s="7"/>
      <c r="YY511" s="7"/>
      <c r="YZ511" s="7"/>
      <c r="ZA511" s="7"/>
      <c r="ZB511" s="7"/>
      <c r="ZC511" s="7"/>
      <c r="ZD511" s="7"/>
    </row>
    <row r="512" spans="1:680" s="103" customFormat="1" x14ac:dyDescent="0.2">
      <c r="A512" s="27"/>
      <c r="B512" s="27"/>
      <c r="C512" s="4"/>
      <c r="D512" s="7"/>
      <c r="E512" s="4"/>
      <c r="F512" s="6"/>
      <c r="G512" s="6"/>
      <c r="H512" s="6"/>
      <c r="I512" s="6"/>
      <c r="J512" s="6"/>
      <c r="K512" s="101"/>
      <c r="L512" s="101"/>
      <c r="M512" s="101"/>
      <c r="N512" s="101"/>
      <c r="O512" s="7"/>
      <c r="P512" s="101"/>
      <c r="Q512" s="101"/>
      <c r="R512" s="101"/>
      <c r="S512" s="101"/>
      <c r="T512" s="7"/>
      <c r="U512" s="101"/>
      <c r="V512" s="101"/>
      <c r="W512" s="101"/>
      <c r="X512" s="101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/>
      <c r="JB512" s="7"/>
      <c r="JC512" s="7"/>
      <c r="JD512" s="7"/>
      <c r="JE512" s="7"/>
      <c r="JF512" s="7"/>
      <c r="JG512" s="7"/>
      <c r="JH512" s="7"/>
      <c r="JI512" s="7"/>
      <c r="JJ512" s="7"/>
      <c r="JK512" s="7"/>
      <c r="JL512" s="7"/>
      <c r="JM512" s="7"/>
      <c r="JN512" s="7"/>
      <c r="JO512" s="7"/>
      <c r="JP512" s="7"/>
      <c r="JQ512" s="7"/>
      <c r="JR512" s="7"/>
      <c r="JS512" s="7"/>
      <c r="JT512" s="7"/>
      <c r="JU512" s="7"/>
      <c r="JV512" s="7"/>
      <c r="JW512" s="7"/>
      <c r="JX512" s="7"/>
      <c r="JY512" s="7"/>
      <c r="JZ512" s="7"/>
      <c r="KA512" s="7"/>
      <c r="KB512" s="7"/>
      <c r="KC512" s="7"/>
      <c r="KD512" s="7"/>
      <c r="KE512" s="7"/>
      <c r="KF512" s="7"/>
      <c r="KG512" s="7"/>
      <c r="KH512" s="7"/>
      <c r="KI512" s="7"/>
      <c r="KJ512" s="7"/>
      <c r="KK512" s="7"/>
      <c r="KL512" s="7"/>
      <c r="KM512" s="7"/>
      <c r="KN512" s="7"/>
      <c r="KO512" s="7"/>
      <c r="KP512" s="7"/>
      <c r="KQ512" s="7"/>
      <c r="KR512" s="7"/>
      <c r="KS512" s="7"/>
      <c r="KT512" s="7"/>
      <c r="KU512" s="7"/>
      <c r="KV512" s="7"/>
      <c r="KW512" s="7"/>
      <c r="KX512" s="7"/>
      <c r="KY512" s="7"/>
      <c r="KZ512" s="7"/>
      <c r="LA512" s="7"/>
      <c r="LB512" s="7"/>
      <c r="LC512" s="7"/>
      <c r="LD512" s="7"/>
      <c r="LE512" s="7"/>
      <c r="LF512" s="7"/>
      <c r="LG512" s="7"/>
      <c r="LH512" s="7"/>
      <c r="LI512" s="7"/>
      <c r="LJ512" s="7"/>
      <c r="LK512" s="7"/>
      <c r="LL512" s="7"/>
      <c r="LM512" s="7"/>
      <c r="LN512" s="7"/>
      <c r="LO512" s="7"/>
      <c r="LP512" s="7"/>
      <c r="LQ512" s="7"/>
      <c r="LR512" s="7"/>
      <c r="LS512" s="7"/>
      <c r="LT512" s="7"/>
      <c r="LU512" s="7"/>
      <c r="LV512" s="7"/>
      <c r="LW512" s="7"/>
      <c r="LX512" s="7"/>
      <c r="LY512" s="7"/>
      <c r="LZ512" s="7"/>
      <c r="MA512" s="7"/>
      <c r="MB512" s="7"/>
      <c r="MC512" s="7"/>
      <c r="MD512" s="7"/>
      <c r="ME512" s="7"/>
      <c r="MF512" s="7"/>
      <c r="MG512" s="7"/>
      <c r="MH512" s="7"/>
      <c r="MI512" s="7"/>
      <c r="MJ512" s="7"/>
      <c r="MK512" s="7"/>
      <c r="ML512" s="7"/>
      <c r="MM512" s="7"/>
      <c r="MN512" s="7"/>
      <c r="MO512" s="7"/>
      <c r="MP512" s="7"/>
      <c r="MQ512" s="7"/>
      <c r="MR512" s="7"/>
      <c r="MS512" s="7"/>
      <c r="MT512" s="7"/>
      <c r="MU512" s="7"/>
      <c r="MV512" s="7"/>
      <c r="MW512" s="7"/>
      <c r="MX512" s="7"/>
      <c r="MY512" s="7"/>
      <c r="MZ512" s="7"/>
      <c r="NA512" s="7"/>
      <c r="NB512" s="7"/>
      <c r="NC512" s="7"/>
      <c r="ND512" s="7"/>
      <c r="NE512" s="7"/>
      <c r="NF512" s="7"/>
      <c r="NG512" s="7"/>
      <c r="NH512" s="7"/>
      <c r="NI512" s="7"/>
      <c r="NJ512" s="7"/>
      <c r="NK512" s="7"/>
      <c r="NL512" s="7"/>
      <c r="NM512" s="7"/>
      <c r="NN512" s="7"/>
      <c r="NO512" s="7"/>
      <c r="NP512" s="7"/>
      <c r="NQ512" s="7"/>
      <c r="NR512" s="7"/>
      <c r="NS512" s="7"/>
      <c r="NT512" s="7"/>
      <c r="NU512" s="7"/>
      <c r="NV512" s="7"/>
      <c r="NW512" s="7"/>
      <c r="NX512" s="7"/>
      <c r="NY512" s="7"/>
      <c r="NZ512" s="7"/>
      <c r="OA512" s="7"/>
      <c r="OB512" s="7"/>
      <c r="OC512" s="7"/>
      <c r="OD512" s="7"/>
      <c r="OE512" s="7"/>
      <c r="OF512" s="7"/>
      <c r="OG512" s="7"/>
      <c r="OH512" s="7"/>
      <c r="OI512" s="7"/>
      <c r="OJ512" s="7"/>
      <c r="OK512" s="7"/>
      <c r="OL512" s="7"/>
      <c r="OM512" s="7"/>
      <c r="ON512" s="7"/>
      <c r="OO512" s="7"/>
      <c r="OP512" s="7"/>
      <c r="OQ512" s="7"/>
      <c r="OR512" s="7"/>
      <c r="OS512" s="7"/>
      <c r="OT512" s="7"/>
      <c r="OU512" s="7"/>
      <c r="OV512" s="7"/>
      <c r="OW512" s="7"/>
      <c r="OX512" s="7"/>
      <c r="OY512" s="7"/>
      <c r="OZ512" s="7"/>
      <c r="PA512" s="7"/>
      <c r="PB512" s="7"/>
      <c r="PC512" s="7"/>
      <c r="PD512" s="7"/>
      <c r="PE512" s="7"/>
      <c r="PF512" s="7"/>
      <c r="PG512" s="7"/>
      <c r="PH512" s="7"/>
      <c r="PI512" s="7"/>
      <c r="PJ512" s="7"/>
      <c r="PK512" s="7"/>
      <c r="PL512" s="7"/>
      <c r="PM512" s="7"/>
      <c r="PN512" s="7"/>
      <c r="PO512" s="7"/>
      <c r="PP512" s="7"/>
      <c r="PQ512" s="7"/>
      <c r="PR512" s="7"/>
      <c r="PS512" s="7"/>
      <c r="PT512" s="7"/>
      <c r="PU512" s="7"/>
      <c r="PV512" s="7"/>
      <c r="PW512" s="7"/>
      <c r="PX512" s="7"/>
      <c r="PY512" s="7"/>
      <c r="PZ512" s="7"/>
      <c r="QA512" s="7"/>
      <c r="QB512" s="7"/>
      <c r="QC512" s="7"/>
      <c r="QD512" s="7"/>
      <c r="QE512" s="7"/>
      <c r="QF512" s="7"/>
      <c r="QG512" s="7"/>
      <c r="QH512" s="7"/>
      <c r="QI512" s="7"/>
      <c r="QJ512" s="7"/>
      <c r="QK512" s="7"/>
      <c r="QL512" s="7"/>
      <c r="QM512" s="7"/>
      <c r="QN512" s="7"/>
      <c r="QO512" s="7"/>
      <c r="QP512" s="7"/>
      <c r="QQ512" s="7"/>
      <c r="QR512" s="7"/>
      <c r="QS512" s="7"/>
      <c r="QT512" s="7"/>
      <c r="QU512" s="7"/>
      <c r="QV512" s="7"/>
      <c r="QW512" s="7"/>
      <c r="QX512" s="7"/>
      <c r="QY512" s="7"/>
      <c r="QZ512" s="7"/>
      <c r="RA512" s="7"/>
      <c r="RB512" s="7"/>
      <c r="RC512" s="7"/>
      <c r="RD512" s="7"/>
      <c r="RE512" s="7"/>
      <c r="RF512" s="7"/>
      <c r="RG512" s="7"/>
      <c r="RH512" s="7"/>
      <c r="RI512" s="7"/>
      <c r="RJ512" s="7"/>
      <c r="RK512" s="7"/>
      <c r="RL512" s="7"/>
      <c r="RM512" s="7"/>
      <c r="RN512" s="7"/>
      <c r="RO512" s="7"/>
      <c r="RP512" s="7"/>
      <c r="RQ512" s="7"/>
      <c r="RR512" s="7"/>
      <c r="RS512" s="7"/>
      <c r="RT512" s="7"/>
      <c r="RU512" s="7"/>
      <c r="RV512" s="7"/>
      <c r="RW512" s="7"/>
      <c r="RX512" s="7"/>
      <c r="RY512" s="7"/>
      <c r="RZ512" s="7"/>
      <c r="SA512" s="7"/>
      <c r="SB512" s="7"/>
      <c r="SC512" s="7"/>
      <c r="SD512" s="7"/>
      <c r="SE512" s="7"/>
      <c r="SF512" s="7"/>
      <c r="SG512" s="7"/>
      <c r="SH512" s="7"/>
      <c r="SI512" s="7"/>
      <c r="SJ512" s="7"/>
      <c r="SK512" s="7"/>
      <c r="SL512" s="7"/>
      <c r="SM512" s="7"/>
      <c r="SN512" s="7"/>
      <c r="SO512" s="7"/>
      <c r="SP512" s="7"/>
      <c r="SQ512" s="7"/>
      <c r="SR512" s="7"/>
      <c r="SS512" s="7"/>
      <c r="ST512" s="7"/>
      <c r="SU512" s="7"/>
      <c r="SV512" s="7"/>
      <c r="SW512" s="7"/>
      <c r="SX512" s="7"/>
      <c r="SY512" s="7"/>
      <c r="SZ512" s="7"/>
      <c r="TA512" s="7"/>
      <c r="TB512" s="7"/>
      <c r="TC512" s="7"/>
      <c r="TD512" s="7"/>
      <c r="TE512" s="7"/>
      <c r="TF512" s="7"/>
      <c r="TG512" s="7"/>
      <c r="TH512" s="7"/>
      <c r="TI512" s="7"/>
      <c r="TJ512" s="7"/>
      <c r="TK512" s="7"/>
      <c r="TL512" s="7"/>
      <c r="TM512" s="7"/>
      <c r="TN512" s="7"/>
      <c r="TO512" s="7"/>
      <c r="TP512" s="7"/>
      <c r="TQ512" s="7"/>
      <c r="TR512" s="7"/>
      <c r="TS512" s="7"/>
      <c r="TT512" s="7"/>
      <c r="TU512" s="7"/>
      <c r="TV512" s="7"/>
      <c r="TW512" s="7"/>
      <c r="TX512" s="7"/>
      <c r="TY512" s="7"/>
      <c r="TZ512" s="7"/>
      <c r="UA512" s="7"/>
      <c r="UB512" s="7"/>
      <c r="UC512" s="7"/>
      <c r="UD512" s="7"/>
      <c r="UE512" s="7"/>
      <c r="UF512" s="7"/>
      <c r="UG512" s="7"/>
      <c r="UH512" s="7"/>
      <c r="UI512" s="7"/>
      <c r="UJ512" s="7"/>
      <c r="UK512" s="7"/>
      <c r="UL512" s="7"/>
      <c r="UM512" s="7"/>
      <c r="UN512" s="7"/>
      <c r="UO512" s="7"/>
      <c r="UP512" s="7"/>
      <c r="UQ512" s="7"/>
      <c r="UR512" s="7"/>
      <c r="US512" s="7"/>
      <c r="UT512" s="7"/>
      <c r="UU512" s="7"/>
      <c r="UV512" s="7"/>
      <c r="UW512" s="7"/>
      <c r="UX512" s="7"/>
      <c r="UY512" s="7"/>
      <c r="UZ512" s="7"/>
      <c r="VA512" s="7"/>
      <c r="VB512" s="7"/>
      <c r="VC512" s="7"/>
      <c r="VD512" s="7"/>
      <c r="VE512" s="7"/>
      <c r="VF512" s="7"/>
      <c r="VG512" s="7"/>
      <c r="VH512" s="7"/>
      <c r="VI512" s="7"/>
      <c r="VJ512" s="7"/>
      <c r="VK512" s="7"/>
      <c r="VL512" s="7"/>
      <c r="VM512" s="7"/>
      <c r="VN512" s="7"/>
      <c r="VO512" s="7"/>
      <c r="VP512" s="7"/>
      <c r="VQ512" s="7"/>
      <c r="VR512" s="7"/>
      <c r="VS512" s="7"/>
      <c r="VT512" s="7"/>
      <c r="VU512" s="7"/>
      <c r="VV512" s="7"/>
      <c r="VW512" s="7"/>
      <c r="VX512" s="7"/>
      <c r="VY512" s="7"/>
      <c r="VZ512" s="7"/>
      <c r="WA512" s="7"/>
      <c r="WB512" s="7"/>
      <c r="WC512" s="7"/>
      <c r="WD512" s="7"/>
      <c r="WE512" s="7"/>
      <c r="WF512" s="7"/>
      <c r="WG512" s="7"/>
      <c r="WH512" s="7"/>
      <c r="WI512" s="7"/>
      <c r="WJ512" s="7"/>
      <c r="WK512" s="7"/>
      <c r="WL512" s="7"/>
      <c r="WM512" s="7"/>
      <c r="WN512" s="7"/>
      <c r="WO512" s="7"/>
      <c r="WP512" s="7"/>
      <c r="WQ512" s="7"/>
      <c r="WR512" s="7"/>
      <c r="WS512" s="7"/>
      <c r="WT512" s="7"/>
      <c r="WU512" s="7"/>
      <c r="WV512" s="7"/>
      <c r="WW512" s="7"/>
      <c r="WX512" s="7"/>
      <c r="WY512" s="7"/>
      <c r="WZ512" s="7"/>
      <c r="XA512" s="7"/>
      <c r="XB512" s="7"/>
      <c r="XC512" s="7"/>
      <c r="XD512" s="7"/>
      <c r="XE512" s="7"/>
      <c r="XF512" s="7"/>
      <c r="XG512" s="7"/>
      <c r="XH512" s="7"/>
      <c r="XI512" s="7"/>
      <c r="XJ512" s="7"/>
      <c r="XK512" s="7"/>
      <c r="XL512" s="7"/>
      <c r="XM512" s="7"/>
      <c r="XN512" s="7"/>
      <c r="XO512" s="7"/>
      <c r="XP512" s="7"/>
      <c r="XQ512" s="7"/>
      <c r="XR512" s="7"/>
      <c r="XS512" s="7"/>
      <c r="XT512" s="7"/>
      <c r="XU512" s="7"/>
      <c r="XV512" s="7"/>
      <c r="XW512" s="7"/>
      <c r="XX512" s="7"/>
      <c r="XY512" s="7"/>
      <c r="XZ512" s="7"/>
      <c r="YA512" s="7"/>
      <c r="YB512" s="7"/>
      <c r="YC512" s="7"/>
      <c r="YD512" s="7"/>
      <c r="YE512" s="7"/>
      <c r="YF512" s="7"/>
      <c r="YG512" s="7"/>
      <c r="YH512" s="7"/>
      <c r="YI512" s="7"/>
      <c r="YJ512" s="7"/>
      <c r="YK512" s="7"/>
      <c r="YL512" s="7"/>
      <c r="YM512" s="7"/>
      <c r="YN512" s="7"/>
      <c r="YO512" s="7"/>
      <c r="YP512" s="7"/>
      <c r="YQ512" s="7"/>
      <c r="YR512" s="7"/>
      <c r="YS512" s="7"/>
      <c r="YT512" s="7"/>
      <c r="YU512" s="7"/>
      <c r="YV512" s="7"/>
      <c r="YW512" s="7"/>
      <c r="YX512" s="7"/>
      <c r="YY512" s="7"/>
      <c r="YZ512" s="7"/>
      <c r="ZA512" s="7"/>
      <c r="ZB512" s="7"/>
      <c r="ZC512" s="7"/>
      <c r="ZD512" s="7"/>
    </row>
    <row r="513" spans="1:680" s="103" customFormat="1" x14ac:dyDescent="0.2">
      <c r="A513" s="27"/>
      <c r="B513" s="27"/>
      <c r="C513" s="4"/>
      <c r="D513" s="7"/>
      <c r="E513" s="4"/>
      <c r="F513" s="6"/>
      <c r="G513" s="6"/>
      <c r="H513" s="6"/>
      <c r="I513" s="6"/>
      <c r="J513" s="6"/>
      <c r="K513" s="101"/>
      <c r="L513" s="101"/>
      <c r="M513" s="101"/>
      <c r="N513" s="101"/>
      <c r="O513" s="7"/>
      <c r="P513" s="101"/>
      <c r="Q513" s="101"/>
      <c r="R513" s="101"/>
      <c r="S513" s="101"/>
      <c r="T513" s="7"/>
      <c r="U513" s="101"/>
      <c r="V513" s="101"/>
      <c r="W513" s="101"/>
      <c r="X513" s="101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/>
      <c r="JB513" s="7"/>
      <c r="JC513" s="7"/>
      <c r="JD513" s="7"/>
      <c r="JE513" s="7"/>
      <c r="JF513" s="7"/>
      <c r="JG513" s="7"/>
      <c r="JH513" s="7"/>
      <c r="JI513" s="7"/>
      <c r="JJ513" s="7"/>
      <c r="JK513" s="7"/>
      <c r="JL513" s="7"/>
      <c r="JM513" s="7"/>
      <c r="JN513" s="7"/>
      <c r="JO513" s="7"/>
      <c r="JP513" s="7"/>
      <c r="JQ513" s="7"/>
      <c r="JR513" s="7"/>
      <c r="JS513" s="7"/>
      <c r="JT513" s="7"/>
      <c r="JU513" s="7"/>
      <c r="JV513" s="7"/>
      <c r="JW513" s="7"/>
      <c r="JX513" s="7"/>
      <c r="JY513" s="7"/>
      <c r="JZ513" s="7"/>
      <c r="KA513" s="7"/>
      <c r="KB513" s="7"/>
      <c r="KC513" s="7"/>
      <c r="KD513" s="7"/>
      <c r="KE513" s="7"/>
      <c r="KF513" s="7"/>
      <c r="KG513" s="7"/>
      <c r="KH513" s="7"/>
      <c r="KI513" s="7"/>
      <c r="KJ513" s="7"/>
      <c r="KK513" s="7"/>
      <c r="KL513" s="7"/>
      <c r="KM513" s="7"/>
      <c r="KN513" s="7"/>
      <c r="KO513" s="7"/>
      <c r="KP513" s="7"/>
      <c r="KQ513" s="7"/>
      <c r="KR513" s="7"/>
      <c r="KS513" s="7"/>
      <c r="KT513" s="7"/>
      <c r="KU513" s="7"/>
      <c r="KV513" s="7"/>
      <c r="KW513" s="7"/>
      <c r="KX513" s="7"/>
      <c r="KY513" s="7"/>
      <c r="KZ513" s="7"/>
      <c r="LA513" s="7"/>
      <c r="LB513" s="7"/>
      <c r="LC513" s="7"/>
      <c r="LD513" s="7"/>
      <c r="LE513" s="7"/>
      <c r="LF513" s="7"/>
      <c r="LG513" s="7"/>
      <c r="LH513" s="7"/>
      <c r="LI513" s="7"/>
      <c r="LJ513" s="7"/>
      <c r="LK513" s="7"/>
      <c r="LL513" s="7"/>
      <c r="LM513" s="7"/>
      <c r="LN513" s="7"/>
      <c r="LO513" s="7"/>
      <c r="LP513" s="7"/>
      <c r="LQ513" s="7"/>
      <c r="LR513" s="7"/>
      <c r="LS513" s="7"/>
      <c r="LT513" s="7"/>
      <c r="LU513" s="7"/>
      <c r="LV513" s="7"/>
      <c r="LW513" s="7"/>
      <c r="LX513" s="7"/>
      <c r="LY513" s="7"/>
      <c r="LZ513" s="7"/>
      <c r="MA513" s="7"/>
      <c r="MB513" s="7"/>
      <c r="MC513" s="7"/>
      <c r="MD513" s="7"/>
      <c r="ME513" s="7"/>
      <c r="MF513" s="7"/>
      <c r="MG513" s="7"/>
      <c r="MH513" s="7"/>
      <c r="MI513" s="7"/>
      <c r="MJ513" s="7"/>
      <c r="MK513" s="7"/>
      <c r="ML513" s="7"/>
      <c r="MM513" s="7"/>
      <c r="MN513" s="7"/>
      <c r="MO513" s="7"/>
      <c r="MP513" s="7"/>
      <c r="MQ513" s="7"/>
      <c r="MR513" s="7"/>
      <c r="MS513" s="7"/>
      <c r="MT513" s="7"/>
      <c r="MU513" s="7"/>
      <c r="MV513" s="7"/>
      <c r="MW513" s="7"/>
      <c r="MX513" s="7"/>
      <c r="MY513" s="7"/>
      <c r="MZ513" s="7"/>
      <c r="NA513" s="7"/>
      <c r="NB513" s="7"/>
      <c r="NC513" s="7"/>
      <c r="ND513" s="7"/>
      <c r="NE513" s="7"/>
      <c r="NF513" s="7"/>
      <c r="NG513" s="7"/>
      <c r="NH513" s="7"/>
      <c r="NI513" s="7"/>
      <c r="NJ513" s="7"/>
      <c r="NK513" s="7"/>
      <c r="NL513" s="7"/>
      <c r="NM513" s="7"/>
      <c r="NN513" s="7"/>
      <c r="NO513" s="7"/>
      <c r="NP513" s="7"/>
      <c r="NQ513" s="7"/>
      <c r="NR513" s="7"/>
      <c r="NS513" s="7"/>
      <c r="NT513" s="7"/>
      <c r="NU513" s="7"/>
      <c r="NV513" s="7"/>
      <c r="NW513" s="7"/>
      <c r="NX513" s="7"/>
      <c r="NY513" s="7"/>
      <c r="NZ513" s="7"/>
      <c r="OA513" s="7"/>
      <c r="OB513" s="7"/>
      <c r="OC513" s="7"/>
      <c r="OD513" s="7"/>
      <c r="OE513" s="7"/>
      <c r="OF513" s="7"/>
      <c r="OG513" s="7"/>
      <c r="OH513" s="7"/>
      <c r="OI513" s="7"/>
      <c r="OJ513" s="7"/>
      <c r="OK513" s="7"/>
      <c r="OL513" s="7"/>
      <c r="OM513" s="7"/>
      <c r="ON513" s="7"/>
      <c r="OO513" s="7"/>
      <c r="OP513" s="7"/>
      <c r="OQ513" s="7"/>
      <c r="OR513" s="7"/>
      <c r="OS513" s="7"/>
      <c r="OT513" s="7"/>
      <c r="OU513" s="7"/>
      <c r="OV513" s="7"/>
      <c r="OW513" s="7"/>
      <c r="OX513" s="7"/>
      <c r="OY513" s="7"/>
      <c r="OZ513" s="7"/>
      <c r="PA513" s="7"/>
      <c r="PB513" s="7"/>
      <c r="PC513" s="7"/>
      <c r="PD513" s="7"/>
      <c r="PE513" s="7"/>
      <c r="PF513" s="7"/>
      <c r="PG513" s="7"/>
      <c r="PH513" s="7"/>
      <c r="PI513" s="7"/>
      <c r="PJ513" s="7"/>
      <c r="PK513" s="7"/>
      <c r="PL513" s="7"/>
      <c r="PM513" s="7"/>
      <c r="PN513" s="7"/>
      <c r="PO513" s="7"/>
      <c r="PP513" s="7"/>
      <c r="PQ513" s="7"/>
      <c r="PR513" s="7"/>
      <c r="PS513" s="7"/>
      <c r="PT513" s="7"/>
      <c r="PU513" s="7"/>
      <c r="PV513" s="7"/>
      <c r="PW513" s="7"/>
      <c r="PX513" s="7"/>
      <c r="PY513" s="7"/>
      <c r="PZ513" s="7"/>
      <c r="QA513" s="7"/>
      <c r="QB513" s="7"/>
      <c r="QC513" s="7"/>
      <c r="QD513" s="7"/>
      <c r="QE513" s="7"/>
      <c r="QF513" s="7"/>
      <c r="QG513" s="7"/>
      <c r="QH513" s="7"/>
      <c r="QI513" s="7"/>
      <c r="QJ513" s="7"/>
      <c r="QK513" s="7"/>
      <c r="QL513" s="7"/>
      <c r="QM513" s="7"/>
      <c r="QN513" s="7"/>
      <c r="QO513" s="7"/>
      <c r="QP513" s="7"/>
      <c r="QQ513" s="7"/>
      <c r="QR513" s="7"/>
      <c r="QS513" s="7"/>
      <c r="QT513" s="7"/>
      <c r="QU513" s="7"/>
      <c r="QV513" s="7"/>
      <c r="QW513" s="7"/>
      <c r="QX513" s="7"/>
      <c r="QY513" s="7"/>
      <c r="QZ513" s="7"/>
      <c r="RA513" s="7"/>
      <c r="RB513" s="7"/>
      <c r="RC513" s="7"/>
      <c r="RD513" s="7"/>
      <c r="RE513" s="7"/>
      <c r="RF513" s="7"/>
      <c r="RG513" s="7"/>
      <c r="RH513" s="7"/>
      <c r="RI513" s="7"/>
      <c r="RJ513" s="7"/>
      <c r="RK513" s="7"/>
      <c r="RL513" s="7"/>
      <c r="RM513" s="7"/>
      <c r="RN513" s="7"/>
      <c r="RO513" s="7"/>
      <c r="RP513" s="7"/>
      <c r="RQ513" s="7"/>
      <c r="RR513" s="7"/>
      <c r="RS513" s="7"/>
      <c r="RT513" s="7"/>
      <c r="RU513" s="7"/>
      <c r="RV513" s="7"/>
      <c r="RW513" s="7"/>
      <c r="RX513" s="7"/>
      <c r="RY513" s="7"/>
      <c r="RZ513" s="7"/>
      <c r="SA513" s="7"/>
      <c r="SB513" s="7"/>
      <c r="SC513" s="7"/>
      <c r="SD513" s="7"/>
      <c r="SE513" s="7"/>
      <c r="SF513" s="7"/>
      <c r="SG513" s="7"/>
      <c r="SH513" s="7"/>
      <c r="SI513" s="7"/>
      <c r="SJ513" s="7"/>
      <c r="SK513" s="7"/>
      <c r="SL513" s="7"/>
      <c r="SM513" s="7"/>
      <c r="SN513" s="7"/>
      <c r="SO513" s="7"/>
      <c r="SP513" s="7"/>
      <c r="SQ513" s="7"/>
      <c r="SR513" s="7"/>
      <c r="SS513" s="7"/>
      <c r="ST513" s="7"/>
      <c r="SU513" s="7"/>
      <c r="SV513" s="7"/>
      <c r="SW513" s="7"/>
      <c r="SX513" s="7"/>
      <c r="SY513" s="7"/>
      <c r="SZ513" s="7"/>
      <c r="TA513" s="7"/>
      <c r="TB513" s="7"/>
      <c r="TC513" s="7"/>
      <c r="TD513" s="7"/>
      <c r="TE513" s="7"/>
      <c r="TF513" s="7"/>
      <c r="TG513" s="7"/>
      <c r="TH513" s="7"/>
      <c r="TI513" s="7"/>
      <c r="TJ513" s="7"/>
      <c r="TK513" s="7"/>
      <c r="TL513" s="7"/>
      <c r="TM513" s="7"/>
      <c r="TN513" s="7"/>
      <c r="TO513" s="7"/>
      <c r="TP513" s="7"/>
      <c r="TQ513" s="7"/>
      <c r="TR513" s="7"/>
      <c r="TS513" s="7"/>
      <c r="TT513" s="7"/>
      <c r="TU513" s="7"/>
      <c r="TV513" s="7"/>
      <c r="TW513" s="7"/>
      <c r="TX513" s="7"/>
      <c r="TY513" s="7"/>
      <c r="TZ513" s="7"/>
      <c r="UA513" s="7"/>
      <c r="UB513" s="7"/>
      <c r="UC513" s="7"/>
      <c r="UD513" s="7"/>
      <c r="UE513" s="7"/>
      <c r="UF513" s="7"/>
      <c r="UG513" s="7"/>
      <c r="UH513" s="7"/>
      <c r="UI513" s="7"/>
      <c r="UJ513" s="7"/>
      <c r="UK513" s="7"/>
      <c r="UL513" s="7"/>
      <c r="UM513" s="7"/>
      <c r="UN513" s="7"/>
      <c r="UO513" s="7"/>
      <c r="UP513" s="7"/>
      <c r="UQ513" s="7"/>
      <c r="UR513" s="7"/>
      <c r="US513" s="7"/>
      <c r="UT513" s="7"/>
      <c r="UU513" s="7"/>
      <c r="UV513" s="7"/>
      <c r="UW513" s="7"/>
      <c r="UX513" s="7"/>
      <c r="UY513" s="7"/>
      <c r="UZ513" s="7"/>
      <c r="VA513" s="7"/>
      <c r="VB513" s="7"/>
      <c r="VC513" s="7"/>
      <c r="VD513" s="7"/>
      <c r="VE513" s="7"/>
      <c r="VF513" s="7"/>
      <c r="VG513" s="7"/>
      <c r="VH513" s="7"/>
      <c r="VI513" s="7"/>
      <c r="VJ513" s="7"/>
      <c r="VK513" s="7"/>
      <c r="VL513" s="7"/>
      <c r="VM513" s="7"/>
      <c r="VN513" s="7"/>
      <c r="VO513" s="7"/>
      <c r="VP513" s="7"/>
      <c r="VQ513" s="7"/>
      <c r="VR513" s="7"/>
      <c r="VS513" s="7"/>
      <c r="VT513" s="7"/>
      <c r="VU513" s="7"/>
      <c r="VV513" s="7"/>
      <c r="VW513" s="7"/>
      <c r="VX513" s="7"/>
      <c r="VY513" s="7"/>
      <c r="VZ513" s="7"/>
      <c r="WA513" s="7"/>
      <c r="WB513" s="7"/>
      <c r="WC513" s="7"/>
      <c r="WD513" s="7"/>
      <c r="WE513" s="7"/>
      <c r="WF513" s="7"/>
      <c r="WG513" s="7"/>
      <c r="WH513" s="7"/>
      <c r="WI513" s="7"/>
      <c r="WJ513" s="7"/>
      <c r="WK513" s="7"/>
      <c r="WL513" s="7"/>
      <c r="WM513" s="7"/>
      <c r="WN513" s="7"/>
      <c r="WO513" s="7"/>
      <c r="WP513" s="7"/>
      <c r="WQ513" s="7"/>
      <c r="WR513" s="7"/>
      <c r="WS513" s="7"/>
      <c r="WT513" s="7"/>
      <c r="WU513" s="7"/>
      <c r="WV513" s="7"/>
      <c r="WW513" s="7"/>
      <c r="WX513" s="7"/>
      <c r="WY513" s="7"/>
      <c r="WZ513" s="7"/>
      <c r="XA513" s="7"/>
      <c r="XB513" s="7"/>
      <c r="XC513" s="7"/>
      <c r="XD513" s="7"/>
      <c r="XE513" s="7"/>
      <c r="XF513" s="7"/>
      <c r="XG513" s="7"/>
      <c r="XH513" s="7"/>
      <c r="XI513" s="7"/>
      <c r="XJ513" s="7"/>
      <c r="XK513" s="7"/>
      <c r="XL513" s="7"/>
      <c r="XM513" s="7"/>
      <c r="XN513" s="7"/>
      <c r="XO513" s="7"/>
      <c r="XP513" s="7"/>
      <c r="XQ513" s="7"/>
      <c r="XR513" s="7"/>
      <c r="XS513" s="7"/>
      <c r="XT513" s="7"/>
      <c r="XU513" s="7"/>
      <c r="XV513" s="7"/>
      <c r="XW513" s="7"/>
      <c r="XX513" s="7"/>
      <c r="XY513" s="7"/>
      <c r="XZ513" s="7"/>
      <c r="YA513" s="7"/>
      <c r="YB513" s="7"/>
      <c r="YC513" s="7"/>
      <c r="YD513" s="7"/>
      <c r="YE513" s="7"/>
      <c r="YF513" s="7"/>
      <c r="YG513" s="7"/>
      <c r="YH513" s="7"/>
      <c r="YI513" s="7"/>
      <c r="YJ513" s="7"/>
      <c r="YK513" s="7"/>
      <c r="YL513" s="7"/>
      <c r="YM513" s="7"/>
      <c r="YN513" s="7"/>
      <c r="YO513" s="7"/>
      <c r="YP513" s="7"/>
      <c r="YQ513" s="7"/>
      <c r="YR513" s="7"/>
      <c r="YS513" s="7"/>
      <c r="YT513" s="7"/>
      <c r="YU513" s="7"/>
      <c r="YV513" s="7"/>
      <c r="YW513" s="7"/>
      <c r="YX513" s="7"/>
      <c r="YY513" s="7"/>
      <c r="YZ513" s="7"/>
      <c r="ZA513" s="7"/>
      <c r="ZB513" s="7"/>
      <c r="ZC513" s="7"/>
      <c r="ZD513" s="7"/>
    </row>
    <row r="514" spans="1:680" s="103" customFormat="1" x14ac:dyDescent="0.2">
      <c r="A514" s="27"/>
      <c r="B514" s="27"/>
      <c r="C514" s="4"/>
      <c r="D514" s="7"/>
      <c r="E514" s="4"/>
      <c r="F514" s="6"/>
      <c r="G514" s="6"/>
      <c r="H514" s="6"/>
      <c r="I514" s="6"/>
      <c r="J514" s="6"/>
      <c r="K514" s="101"/>
      <c r="L514" s="101"/>
      <c r="M514" s="101"/>
      <c r="N514" s="101"/>
      <c r="O514" s="7"/>
      <c r="P514" s="101"/>
      <c r="Q514" s="101"/>
      <c r="R514" s="101"/>
      <c r="S514" s="101"/>
      <c r="T514" s="7"/>
      <c r="U514" s="101"/>
      <c r="V514" s="101"/>
      <c r="W514" s="101"/>
      <c r="X514" s="101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/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/>
      <c r="JB514" s="7"/>
      <c r="JC514" s="7"/>
      <c r="JD514" s="7"/>
      <c r="JE514" s="7"/>
      <c r="JF514" s="7"/>
      <c r="JG514" s="7"/>
      <c r="JH514" s="7"/>
      <c r="JI514" s="7"/>
      <c r="JJ514" s="7"/>
      <c r="JK514" s="7"/>
      <c r="JL514" s="7"/>
      <c r="JM514" s="7"/>
      <c r="JN514" s="7"/>
      <c r="JO514" s="7"/>
      <c r="JP514" s="7"/>
      <c r="JQ514" s="7"/>
      <c r="JR514" s="7"/>
      <c r="JS514" s="7"/>
      <c r="JT514" s="7"/>
      <c r="JU514" s="7"/>
      <c r="JV514" s="7"/>
      <c r="JW514" s="7"/>
      <c r="JX514" s="7"/>
      <c r="JY514" s="7"/>
      <c r="JZ514" s="7"/>
      <c r="KA514" s="7"/>
      <c r="KB514" s="7"/>
      <c r="KC514" s="7"/>
      <c r="KD514" s="7"/>
      <c r="KE514" s="7"/>
      <c r="KF514" s="7"/>
      <c r="KG514" s="7"/>
      <c r="KH514" s="7"/>
      <c r="KI514" s="7"/>
      <c r="KJ514" s="7"/>
      <c r="KK514" s="7"/>
      <c r="KL514" s="7"/>
      <c r="KM514" s="7"/>
      <c r="KN514" s="7"/>
      <c r="KO514" s="7"/>
      <c r="KP514" s="7"/>
      <c r="KQ514" s="7"/>
      <c r="KR514" s="7"/>
      <c r="KS514" s="7"/>
      <c r="KT514" s="7"/>
      <c r="KU514" s="7"/>
      <c r="KV514" s="7"/>
      <c r="KW514" s="7"/>
      <c r="KX514" s="7"/>
      <c r="KY514" s="7"/>
      <c r="KZ514" s="7"/>
      <c r="LA514" s="7"/>
      <c r="LB514" s="7"/>
      <c r="LC514" s="7"/>
      <c r="LD514" s="7"/>
      <c r="LE514" s="7"/>
      <c r="LF514" s="7"/>
      <c r="LG514" s="7"/>
      <c r="LH514" s="7"/>
      <c r="LI514" s="7"/>
      <c r="LJ514" s="7"/>
      <c r="LK514" s="7"/>
      <c r="LL514" s="7"/>
      <c r="LM514" s="7"/>
      <c r="LN514" s="7"/>
      <c r="LO514" s="7"/>
      <c r="LP514" s="7"/>
      <c r="LQ514" s="7"/>
      <c r="LR514" s="7"/>
      <c r="LS514" s="7"/>
      <c r="LT514" s="7"/>
      <c r="LU514" s="7"/>
      <c r="LV514" s="7"/>
      <c r="LW514" s="7"/>
      <c r="LX514" s="7"/>
      <c r="LY514" s="7"/>
      <c r="LZ514" s="7"/>
      <c r="MA514" s="7"/>
      <c r="MB514" s="7"/>
      <c r="MC514" s="7"/>
      <c r="MD514" s="7"/>
      <c r="ME514" s="7"/>
      <c r="MF514" s="7"/>
      <c r="MG514" s="7"/>
      <c r="MH514" s="7"/>
      <c r="MI514" s="7"/>
      <c r="MJ514" s="7"/>
      <c r="MK514" s="7"/>
      <c r="ML514" s="7"/>
      <c r="MM514" s="7"/>
      <c r="MN514" s="7"/>
      <c r="MO514" s="7"/>
      <c r="MP514" s="7"/>
      <c r="MQ514" s="7"/>
      <c r="MR514" s="7"/>
      <c r="MS514" s="7"/>
      <c r="MT514" s="7"/>
      <c r="MU514" s="7"/>
      <c r="MV514" s="7"/>
      <c r="MW514" s="7"/>
      <c r="MX514" s="7"/>
      <c r="MY514" s="7"/>
      <c r="MZ514" s="7"/>
      <c r="NA514" s="7"/>
      <c r="NB514" s="7"/>
      <c r="NC514" s="7"/>
      <c r="ND514" s="7"/>
      <c r="NE514" s="7"/>
      <c r="NF514" s="7"/>
      <c r="NG514" s="7"/>
      <c r="NH514" s="7"/>
      <c r="NI514" s="7"/>
      <c r="NJ514" s="7"/>
      <c r="NK514" s="7"/>
      <c r="NL514" s="7"/>
      <c r="NM514" s="7"/>
      <c r="NN514" s="7"/>
      <c r="NO514" s="7"/>
      <c r="NP514" s="7"/>
      <c r="NQ514" s="7"/>
      <c r="NR514" s="7"/>
      <c r="NS514" s="7"/>
      <c r="NT514" s="7"/>
      <c r="NU514" s="7"/>
      <c r="NV514" s="7"/>
      <c r="NW514" s="7"/>
      <c r="NX514" s="7"/>
      <c r="NY514" s="7"/>
      <c r="NZ514" s="7"/>
      <c r="OA514" s="7"/>
      <c r="OB514" s="7"/>
      <c r="OC514" s="7"/>
      <c r="OD514" s="7"/>
      <c r="OE514" s="7"/>
      <c r="OF514" s="7"/>
      <c r="OG514" s="7"/>
      <c r="OH514" s="7"/>
      <c r="OI514" s="7"/>
      <c r="OJ514" s="7"/>
      <c r="OK514" s="7"/>
      <c r="OL514" s="7"/>
      <c r="OM514" s="7"/>
      <c r="ON514" s="7"/>
      <c r="OO514" s="7"/>
      <c r="OP514" s="7"/>
      <c r="OQ514" s="7"/>
      <c r="OR514" s="7"/>
      <c r="OS514" s="7"/>
      <c r="OT514" s="7"/>
      <c r="OU514" s="7"/>
      <c r="OV514" s="7"/>
      <c r="OW514" s="7"/>
      <c r="OX514" s="7"/>
      <c r="OY514" s="7"/>
      <c r="OZ514" s="7"/>
      <c r="PA514" s="7"/>
      <c r="PB514" s="7"/>
      <c r="PC514" s="7"/>
      <c r="PD514" s="7"/>
      <c r="PE514" s="7"/>
      <c r="PF514" s="7"/>
      <c r="PG514" s="7"/>
      <c r="PH514" s="7"/>
      <c r="PI514" s="7"/>
      <c r="PJ514" s="7"/>
      <c r="PK514" s="7"/>
      <c r="PL514" s="7"/>
      <c r="PM514" s="7"/>
      <c r="PN514" s="7"/>
      <c r="PO514" s="7"/>
      <c r="PP514" s="7"/>
      <c r="PQ514" s="7"/>
      <c r="PR514" s="7"/>
      <c r="PS514" s="7"/>
      <c r="PT514" s="7"/>
      <c r="PU514" s="7"/>
      <c r="PV514" s="7"/>
      <c r="PW514" s="7"/>
      <c r="PX514" s="7"/>
      <c r="PY514" s="7"/>
      <c r="PZ514" s="7"/>
      <c r="QA514" s="7"/>
      <c r="QB514" s="7"/>
      <c r="QC514" s="7"/>
      <c r="QD514" s="7"/>
      <c r="QE514" s="7"/>
      <c r="QF514" s="7"/>
      <c r="QG514" s="7"/>
      <c r="QH514" s="7"/>
      <c r="QI514" s="7"/>
      <c r="QJ514" s="7"/>
      <c r="QK514" s="7"/>
      <c r="QL514" s="7"/>
      <c r="QM514" s="7"/>
      <c r="QN514" s="7"/>
      <c r="QO514" s="7"/>
      <c r="QP514" s="7"/>
      <c r="QQ514" s="7"/>
      <c r="QR514" s="7"/>
      <c r="QS514" s="7"/>
      <c r="QT514" s="7"/>
      <c r="QU514" s="7"/>
      <c r="QV514" s="7"/>
      <c r="QW514" s="7"/>
      <c r="QX514" s="7"/>
      <c r="QY514" s="7"/>
      <c r="QZ514" s="7"/>
      <c r="RA514" s="7"/>
      <c r="RB514" s="7"/>
      <c r="RC514" s="7"/>
      <c r="RD514" s="7"/>
      <c r="RE514" s="7"/>
      <c r="RF514" s="7"/>
      <c r="RG514" s="7"/>
      <c r="RH514" s="7"/>
      <c r="RI514" s="7"/>
      <c r="RJ514" s="7"/>
      <c r="RK514" s="7"/>
      <c r="RL514" s="7"/>
      <c r="RM514" s="7"/>
      <c r="RN514" s="7"/>
      <c r="RO514" s="7"/>
      <c r="RP514" s="7"/>
      <c r="RQ514" s="7"/>
      <c r="RR514" s="7"/>
      <c r="RS514" s="7"/>
      <c r="RT514" s="7"/>
      <c r="RU514" s="7"/>
      <c r="RV514" s="7"/>
      <c r="RW514" s="7"/>
      <c r="RX514" s="7"/>
      <c r="RY514" s="7"/>
      <c r="RZ514" s="7"/>
      <c r="SA514" s="7"/>
      <c r="SB514" s="7"/>
      <c r="SC514" s="7"/>
      <c r="SD514" s="7"/>
      <c r="SE514" s="7"/>
      <c r="SF514" s="7"/>
      <c r="SG514" s="7"/>
      <c r="SH514" s="7"/>
      <c r="SI514" s="7"/>
      <c r="SJ514" s="7"/>
      <c r="SK514" s="7"/>
      <c r="SL514" s="7"/>
      <c r="SM514" s="7"/>
      <c r="SN514" s="7"/>
      <c r="SO514" s="7"/>
      <c r="SP514" s="7"/>
      <c r="SQ514" s="7"/>
      <c r="SR514" s="7"/>
      <c r="SS514" s="7"/>
      <c r="ST514" s="7"/>
      <c r="SU514" s="7"/>
      <c r="SV514" s="7"/>
      <c r="SW514" s="7"/>
      <c r="SX514" s="7"/>
      <c r="SY514" s="7"/>
      <c r="SZ514" s="7"/>
      <c r="TA514" s="7"/>
      <c r="TB514" s="7"/>
      <c r="TC514" s="7"/>
      <c r="TD514" s="7"/>
      <c r="TE514" s="7"/>
      <c r="TF514" s="7"/>
      <c r="TG514" s="7"/>
      <c r="TH514" s="7"/>
      <c r="TI514" s="7"/>
      <c r="TJ514" s="7"/>
      <c r="TK514" s="7"/>
      <c r="TL514" s="7"/>
      <c r="TM514" s="7"/>
      <c r="TN514" s="7"/>
      <c r="TO514" s="7"/>
      <c r="TP514" s="7"/>
      <c r="TQ514" s="7"/>
      <c r="TR514" s="7"/>
      <c r="TS514" s="7"/>
      <c r="TT514" s="7"/>
      <c r="TU514" s="7"/>
      <c r="TV514" s="7"/>
      <c r="TW514" s="7"/>
      <c r="TX514" s="7"/>
      <c r="TY514" s="7"/>
      <c r="TZ514" s="7"/>
      <c r="UA514" s="7"/>
      <c r="UB514" s="7"/>
      <c r="UC514" s="7"/>
      <c r="UD514" s="7"/>
      <c r="UE514" s="7"/>
      <c r="UF514" s="7"/>
      <c r="UG514" s="7"/>
      <c r="UH514" s="7"/>
      <c r="UI514" s="7"/>
      <c r="UJ514" s="7"/>
      <c r="UK514" s="7"/>
      <c r="UL514" s="7"/>
      <c r="UM514" s="7"/>
      <c r="UN514" s="7"/>
      <c r="UO514" s="7"/>
      <c r="UP514" s="7"/>
      <c r="UQ514" s="7"/>
      <c r="UR514" s="7"/>
      <c r="US514" s="7"/>
      <c r="UT514" s="7"/>
      <c r="UU514" s="7"/>
      <c r="UV514" s="7"/>
      <c r="UW514" s="7"/>
      <c r="UX514" s="7"/>
      <c r="UY514" s="7"/>
      <c r="UZ514" s="7"/>
      <c r="VA514" s="7"/>
      <c r="VB514" s="7"/>
      <c r="VC514" s="7"/>
      <c r="VD514" s="7"/>
      <c r="VE514" s="7"/>
      <c r="VF514" s="7"/>
      <c r="VG514" s="7"/>
      <c r="VH514" s="7"/>
      <c r="VI514" s="7"/>
      <c r="VJ514" s="7"/>
      <c r="VK514" s="7"/>
      <c r="VL514" s="7"/>
      <c r="VM514" s="7"/>
      <c r="VN514" s="7"/>
      <c r="VO514" s="7"/>
      <c r="VP514" s="7"/>
      <c r="VQ514" s="7"/>
      <c r="VR514" s="7"/>
      <c r="VS514" s="7"/>
      <c r="VT514" s="7"/>
      <c r="VU514" s="7"/>
      <c r="VV514" s="7"/>
      <c r="VW514" s="7"/>
      <c r="VX514" s="7"/>
      <c r="VY514" s="7"/>
      <c r="VZ514" s="7"/>
      <c r="WA514" s="7"/>
      <c r="WB514" s="7"/>
      <c r="WC514" s="7"/>
      <c r="WD514" s="7"/>
      <c r="WE514" s="7"/>
      <c r="WF514" s="7"/>
      <c r="WG514" s="7"/>
      <c r="WH514" s="7"/>
      <c r="WI514" s="7"/>
      <c r="WJ514" s="7"/>
      <c r="WK514" s="7"/>
      <c r="WL514" s="7"/>
      <c r="WM514" s="7"/>
      <c r="WN514" s="7"/>
      <c r="WO514" s="7"/>
      <c r="WP514" s="7"/>
      <c r="WQ514" s="7"/>
      <c r="WR514" s="7"/>
      <c r="WS514" s="7"/>
      <c r="WT514" s="7"/>
      <c r="WU514" s="7"/>
      <c r="WV514" s="7"/>
      <c r="WW514" s="7"/>
      <c r="WX514" s="7"/>
      <c r="WY514" s="7"/>
      <c r="WZ514" s="7"/>
      <c r="XA514" s="7"/>
      <c r="XB514" s="7"/>
      <c r="XC514" s="7"/>
      <c r="XD514" s="7"/>
      <c r="XE514" s="7"/>
      <c r="XF514" s="7"/>
      <c r="XG514" s="7"/>
      <c r="XH514" s="7"/>
      <c r="XI514" s="7"/>
      <c r="XJ514" s="7"/>
      <c r="XK514" s="7"/>
      <c r="XL514" s="7"/>
      <c r="XM514" s="7"/>
      <c r="XN514" s="7"/>
      <c r="XO514" s="7"/>
      <c r="XP514" s="7"/>
      <c r="XQ514" s="7"/>
      <c r="XR514" s="7"/>
      <c r="XS514" s="7"/>
      <c r="XT514" s="7"/>
      <c r="XU514" s="7"/>
      <c r="XV514" s="7"/>
      <c r="XW514" s="7"/>
      <c r="XX514" s="7"/>
      <c r="XY514" s="7"/>
      <c r="XZ514" s="7"/>
      <c r="YA514" s="7"/>
      <c r="YB514" s="7"/>
      <c r="YC514" s="7"/>
      <c r="YD514" s="7"/>
      <c r="YE514" s="7"/>
      <c r="YF514" s="7"/>
      <c r="YG514" s="7"/>
      <c r="YH514" s="7"/>
      <c r="YI514" s="7"/>
      <c r="YJ514" s="7"/>
      <c r="YK514" s="7"/>
      <c r="YL514" s="7"/>
      <c r="YM514" s="7"/>
      <c r="YN514" s="7"/>
      <c r="YO514" s="7"/>
      <c r="YP514" s="7"/>
      <c r="YQ514" s="7"/>
      <c r="YR514" s="7"/>
      <c r="YS514" s="7"/>
      <c r="YT514" s="7"/>
      <c r="YU514" s="7"/>
      <c r="YV514" s="7"/>
      <c r="YW514" s="7"/>
      <c r="YX514" s="7"/>
      <c r="YY514" s="7"/>
      <c r="YZ514" s="7"/>
      <c r="ZA514" s="7"/>
      <c r="ZB514" s="7"/>
      <c r="ZC514" s="7"/>
      <c r="ZD514" s="7"/>
    </row>
    <row r="515" spans="1:680" s="103" customFormat="1" x14ac:dyDescent="0.2">
      <c r="A515" s="27"/>
      <c r="B515" s="27"/>
      <c r="C515" s="4"/>
      <c r="D515" s="7"/>
      <c r="E515" s="4"/>
      <c r="F515" s="6"/>
      <c r="G515" s="6"/>
      <c r="H515" s="6"/>
      <c r="I515" s="6"/>
      <c r="J515" s="6"/>
      <c r="K515" s="101"/>
      <c r="L515" s="101"/>
      <c r="M515" s="101"/>
      <c r="N515" s="101"/>
      <c r="O515" s="7"/>
      <c r="P515" s="101"/>
      <c r="Q515" s="101"/>
      <c r="R515" s="101"/>
      <c r="S515" s="101"/>
      <c r="T515" s="7"/>
      <c r="U515" s="101"/>
      <c r="V515" s="101"/>
      <c r="W515" s="101"/>
      <c r="X515" s="101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  <c r="IV515" s="7"/>
      <c r="IW515" s="7"/>
      <c r="IX515" s="7"/>
      <c r="IY515" s="7"/>
      <c r="IZ515" s="7"/>
      <c r="JA515" s="7"/>
      <c r="JB515" s="7"/>
      <c r="JC515" s="7"/>
      <c r="JD515" s="7"/>
      <c r="JE515" s="7"/>
      <c r="JF515" s="7"/>
      <c r="JG515" s="7"/>
      <c r="JH515" s="7"/>
      <c r="JI515" s="7"/>
      <c r="JJ515" s="7"/>
      <c r="JK515" s="7"/>
      <c r="JL515" s="7"/>
      <c r="JM515" s="7"/>
      <c r="JN515" s="7"/>
      <c r="JO515" s="7"/>
      <c r="JP515" s="7"/>
      <c r="JQ515" s="7"/>
      <c r="JR515" s="7"/>
      <c r="JS515" s="7"/>
      <c r="JT515" s="7"/>
      <c r="JU515" s="7"/>
      <c r="JV515" s="7"/>
      <c r="JW515" s="7"/>
      <c r="JX515" s="7"/>
      <c r="JY515" s="7"/>
      <c r="JZ515" s="7"/>
      <c r="KA515" s="7"/>
      <c r="KB515" s="7"/>
      <c r="KC515" s="7"/>
      <c r="KD515" s="7"/>
      <c r="KE515" s="7"/>
      <c r="KF515" s="7"/>
      <c r="KG515" s="7"/>
      <c r="KH515" s="7"/>
      <c r="KI515" s="7"/>
      <c r="KJ515" s="7"/>
      <c r="KK515" s="7"/>
      <c r="KL515" s="7"/>
      <c r="KM515" s="7"/>
      <c r="KN515" s="7"/>
      <c r="KO515" s="7"/>
      <c r="KP515" s="7"/>
      <c r="KQ515" s="7"/>
      <c r="KR515" s="7"/>
      <c r="KS515" s="7"/>
      <c r="KT515" s="7"/>
      <c r="KU515" s="7"/>
      <c r="KV515" s="7"/>
      <c r="KW515" s="7"/>
      <c r="KX515" s="7"/>
      <c r="KY515" s="7"/>
      <c r="KZ515" s="7"/>
      <c r="LA515" s="7"/>
      <c r="LB515" s="7"/>
      <c r="LC515" s="7"/>
      <c r="LD515" s="7"/>
      <c r="LE515" s="7"/>
      <c r="LF515" s="7"/>
      <c r="LG515" s="7"/>
      <c r="LH515" s="7"/>
      <c r="LI515" s="7"/>
      <c r="LJ515" s="7"/>
      <c r="LK515" s="7"/>
      <c r="LL515" s="7"/>
      <c r="LM515" s="7"/>
      <c r="LN515" s="7"/>
      <c r="LO515" s="7"/>
      <c r="LP515" s="7"/>
      <c r="LQ515" s="7"/>
      <c r="LR515" s="7"/>
      <c r="LS515" s="7"/>
      <c r="LT515" s="7"/>
      <c r="LU515" s="7"/>
      <c r="LV515" s="7"/>
      <c r="LW515" s="7"/>
      <c r="LX515" s="7"/>
      <c r="LY515" s="7"/>
      <c r="LZ515" s="7"/>
      <c r="MA515" s="7"/>
      <c r="MB515" s="7"/>
      <c r="MC515" s="7"/>
      <c r="MD515" s="7"/>
      <c r="ME515" s="7"/>
      <c r="MF515" s="7"/>
      <c r="MG515" s="7"/>
      <c r="MH515" s="7"/>
      <c r="MI515" s="7"/>
      <c r="MJ515" s="7"/>
      <c r="MK515" s="7"/>
      <c r="ML515" s="7"/>
      <c r="MM515" s="7"/>
      <c r="MN515" s="7"/>
      <c r="MO515" s="7"/>
      <c r="MP515" s="7"/>
      <c r="MQ515" s="7"/>
      <c r="MR515" s="7"/>
      <c r="MS515" s="7"/>
      <c r="MT515" s="7"/>
      <c r="MU515" s="7"/>
      <c r="MV515" s="7"/>
      <c r="MW515" s="7"/>
      <c r="MX515" s="7"/>
      <c r="MY515" s="7"/>
      <c r="MZ515" s="7"/>
      <c r="NA515" s="7"/>
      <c r="NB515" s="7"/>
      <c r="NC515" s="7"/>
      <c r="ND515" s="7"/>
      <c r="NE515" s="7"/>
      <c r="NF515" s="7"/>
      <c r="NG515" s="7"/>
      <c r="NH515" s="7"/>
      <c r="NI515" s="7"/>
      <c r="NJ515" s="7"/>
      <c r="NK515" s="7"/>
      <c r="NL515" s="7"/>
      <c r="NM515" s="7"/>
      <c r="NN515" s="7"/>
      <c r="NO515" s="7"/>
      <c r="NP515" s="7"/>
      <c r="NQ515" s="7"/>
      <c r="NR515" s="7"/>
      <c r="NS515" s="7"/>
      <c r="NT515" s="7"/>
      <c r="NU515" s="7"/>
      <c r="NV515" s="7"/>
      <c r="NW515" s="7"/>
      <c r="NX515" s="7"/>
      <c r="NY515" s="7"/>
      <c r="NZ515" s="7"/>
      <c r="OA515" s="7"/>
      <c r="OB515" s="7"/>
      <c r="OC515" s="7"/>
      <c r="OD515" s="7"/>
      <c r="OE515" s="7"/>
      <c r="OF515" s="7"/>
      <c r="OG515" s="7"/>
      <c r="OH515" s="7"/>
      <c r="OI515" s="7"/>
      <c r="OJ515" s="7"/>
      <c r="OK515" s="7"/>
      <c r="OL515" s="7"/>
      <c r="OM515" s="7"/>
      <c r="ON515" s="7"/>
      <c r="OO515" s="7"/>
      <c r="OP515" s="7"/>
      <c r="OQ515" s="7"/>
      <c r="OR515" s="7"/>
      <c r="OS515" s="7"/>
      <c r="OT515" s="7"/>
      <c r="OU515" s="7"/>
      <c r="OV515" s="7"/>
      <c r="OW515" s="7"/>
      <c r="OX515" s="7"/>
      <c r="OY515" s="7"/>
      <c r="OZ515" s="7"/>
      <c r="PA515" s="7"/>
      <c r="PB515" s="7"/>
      <c r="PC515" s="7"/>
      <c r="PD515" s="7"/>
      <c r="PE515" s="7"/>
      <c r="PF515" s="7"/>
      <c r="PG515" s="7"/>
      <c r="PH515" s="7"/>
      <c r="PI515" s="7"/>
      <c r="PJ515" s="7"/>
      <c r="PK515" s="7"/>
      <c r="PL515" s="7"/>
      <c r="PM515" s="7"/>
      <c r="PN515" s="7"/>
      <c r="PO515" s="7"/>
      <c r="PP515" s="7"/>
      <c r="PQ515" s="7"/>
      <c r="PR515" s="7"/>
      <c r="PS515" s="7"/>
      <c r="PT515" s="7"/>
      <c r="PU515" s="7"/>
      <c r="PV515" s="7"/>
      <c r="PW515" s="7"/>
      <c r="PX515" s="7"/>
      <c r="PY515" s="7"/>
      <c r="PZ515" s="7"/>
      <c r="QA515" s="7"/>
      <c r="QB515" s="7"/>
      <c r="QC515" s="7"/>
      <c r="QD515" s="7"/>
      <c r="QE515" s="7"/>
      <c r="QF515" s="7"/>
      <c r="QG515" s="7"/>
      <c r="QH515" s="7"/>
      <c r="QI515" s="7"/>
      <c r="QJ515" s="7"/>
      <c r="QK515" s="7"/>
      <c r="QL515" s="7"/>
      <c r="QM515" s="7"/>
      <c r="QN515" s="7"/>
      <c r="QO515" s="7"/>
      <c r="QP515" s="7"/>
      <c r="QQ515" s="7"/>
      <c r="QR515" s="7"/>
      <c r="QS515" s="7"/>
      <c r="QT515" s="7"/>
      <c r="QU515" s="7"/>
      <c r="QV515" s="7"/>
      <c r="QW515" s="7"/>
      <c r="QX515" s="7"/>
      <c r="QY515" s="7"/>
      <c r="QZ515" s="7"/>
      <c r="RA515" s="7"/>
      <c r="RB515" s="7"/>
      <c r="RC515" s="7"/>
      <c r="RD515" s="7"/>
      <c r="RE515" s="7"/>
      <c r="RF515" s="7"/>
      <c r="RG515" s="7"/>
      <c r="RH515" s="7"/>
      <c r="RI515" s="7"/>
      <c r="RJ515" s="7"/>
      <c r="RK515" s="7"/>
      <c r="RL515" s="7"/>
      <c r="RM515" s="7"/>
      <c r="RN515" s="7"/>
      <c r="RO515" s="7"/>
      <c r="RP515" s="7"/>
      <c r="RQ515" s="7"/>
      <c r="RR515" s="7"/>
      <c r="RS515" s="7"/>
      <c r="RT515" s="7"/>
      <c r="RU515" s="7"/>
      <c r="RV515" s="7"/>
      <c r="RW515" s="7"/>
      <c r="RX515" s="7"/>
      <c r="RY515" s="7"/>
      <c r="RZ515" s="7"/>
      <c r="SA515" s="7"/>
      <c r="SB515" s="7"/>
      <c r="SC515" s="7"/>
      <c r="SD515" s="7"/>
      <c r="SE515" s="7"/>
      <c r="SF515" s="7"/>
      <c r="SG515" s="7"/>
      <c r="SH515" s="7"/>
      <c r="SI515" s="7"/>
      <c r="SJ515" s="7"/>
      <c r="SK515" s="7"/>
      <c r="SL515" s="7"/>
      <c r="SM515" s="7"/>
      <c r="SN515" s="7"/>
      <c r="SO515" s="7"/>
      <c r="SP515" s="7"/>
      <c r="SQ515" s="7"/>
      <c r="SR515" s="7"/>
      <c r="SS515" s="7"/>
      <c r="ST515" s="7"/>
      <c r="SU515" s="7"/>
      <c r="SV515" s="7"/>
      <c r="SW515" s="7"/>
      <c r="SX515" s="7"/>
      <c r="SY515" s="7"/>
      <c r="SZ515" s="7"/>
      <c r="TA515" s="7"/>
      <c r="TB515" s="7"/>
      <c r="TC515" s="7"/>
      <c r="TD515" s="7"/>
      <c r="TE515" s="7"/>
      <c r="TF515" s="7"/>
      <c r="TG515" s="7"/>
      <c r="TH515" s="7"/>
      <c r="TI515" s="7"/>
      <c r="TJ515" s="7"/>
      <c r="TK515" s="7"/>
      <c r="TL515" s="7"/>
      <c r="TM515" s="7"/>
      <c r="TN515" s="7"/>
      <c r="TO515" s="7"/>
      <c r="TP515" s="7"/>
      <c r="TQ515" s="7"/>
      <c r="TR515" s="7"/>
      <c r="TS515" s="7"/>
      <c r="TT515" s="7"/>
      <c r="TU515" s="7"/>
      <c r="TV515" s="7"/>
      <c r="TW515" s="7"/>
      <c r="TX515" s="7"/>
      <c r="TY515" s="7"/>
      <c r="TZ515" s="7"/>
      <c r="UA515" s="7"/>
      <c r="UB515" s="7"/>
      <c r="UC515" s="7"/>
      <c r="UD515" s="7"/>
      <c r="UE515" s="7"/>
      <c r="UF515" s="7"/>
      <c r="UG515" s="7"/>
      <c r="UH515" s="7"/>
      <c r="UI515" s="7"/>
      <c r="UJ515" s="7"/>
      <c r="UK515" s="7"/>
      <c r="UL515" s="7"/>
      <c r="UM515" s="7"/>
      <c r="UN515" s="7"/>
      <c r="UO515" s="7"/>
      <c r="UP515" s="7"/>
      <c r="UQ515" s="7"/>
      <c r="UR515" s="7"/>
      <c r="US515" s="7"/>
      <c r="UT515" s="7"/>
      <c r="UU515" s="7"/>
      <c r="UV515" s="7"/>
      <c r="UW515" s="7"/>
      <c r="UX515" s="7"/>
      <c r="UY515" s="7"/>
      <c r="UZ515" s="7"/>
      <c r="VA515" s="7"/>
      <c r="VB515" s="7"/>
      <c r="VC515" s="7"/>
      <c r="VD515" s="7"/>
      <c r="VE515" s="7"/>
      <c r="VF515" s="7"/>
      <c r="VG515" s="7"/>
      <c r="VH515" s="7"/>
      <c r="VI515" s="7"/>
      <c r="VJ515" s="7"/>
      <c r="VK515" s="7"/>
      <c r="VL515" s="7"/>
      <c r="VM515" s="7"/>
      <c r="VN515" s="7"/>
      <c r="VO515" s="7"/>
      <c r="VP515" s="7"/>
      <c r="VQ515" s="7"/>
      <c r="VR515" s="7"/>
      <c r="VS515" s="7"/>
      <c r="VT515" s="7"/>
      <c r="VU515" s="7"/>
      <c r="VV515" s="7"/>
      <c r="VW515" s="7"/>
      <c r="VX515" s="7"/>
      <c r="VY515" s="7"/>
      <c r="VZ515" s="7"/>
      <c r="WA515" s="7"/>
      <c r="WB515" s="7"/>
      <c r="WC515" s="7"/>
      <c r="WD515" s="7"/>
      <c r="WE515" s="7"/>
      <c r="WF515" s="7"/>
      <c r="WG515" s="7"/>
      <c r="WH515" s="7"/>
      <c r="WI515" s="7"/>
      <c r="WJ515" s="7"/>
      <c r="WK515" s="7"/>
      <c r="WL515" s="7"/>
      <c r="WM515" s="7"/>
      <c r="WN515" s="7"/>
      <c r="WO515" s="7"/>
      <c r="WP515" s="7"/>
      <c r="WQ515" s="7"/>
      <c r="WR515" s="7"/>
      <c r="WS515" s="7"/>
      <c r="WT515" s="7"/>
      <c r="WU515" s="7"/>
      <c r="WV515" s="7"/>
      <c r="WW515" s="7"/>
      <c r="WX515" s="7"/>
      <c r="WY515" s="7"/>
      <c r="WZ515" s="7"/>
      <c r="XA515" s="7"/>
      <c r="XB515" s="7"/>
      <c r="XC515" s="7"/>
      <c r="XD515" s="7"/>
      <c r="XE515" s="7"/>
      <c r="XF515" s="7"/>
      <c r="XG515" s="7"/>
      <c r="XH515" s="7"/>
      <c r="XI515" s="7"/>
      <c r="XJ515" s="7"/>
      <c r="XK515" s="7"/>
      <c r="XL515" s="7"/>
      <c r="XM515" s="7"/>
      <c r="XN515" s="7"/>
      <c r="XO515" s="7"/>
      <c r="XP515" s="7"/>
      <c r="XQ515" s="7"/>
      <c r="XR515" s="7"/>
      <c r="XS515" s="7"/>
      <c r="XT515" s="7"/>
      <c r="XU515" s="7"/>
      <c r="XV515" s="7"/>
      <c r="XW515" s="7"/>
      <c r="XX515" s="7"/>
      <c r="XY515" s="7"/>
      <c r="XZ515" s="7"/>
      <c r="YA515" s="7"/>
      <c r="YB515" s="7"/>
      <c r="YC515" s="7"/>
      <c r="YD515" s="7"/>
      <c r="YE515" s="7"/>
      <c r="YF515" s="7"/>
      <c r="YG515" s="7"/>
      <c r="YH515" s="7"/>
      <c r="YI515" s="7"/>
      <c r="YJ515" s="7"/>
      <c r="YK515" s="7"/>
      <c r="YL515" s="7"/>
      <c r="YM515" s="7"/>
      <c r="YN515" s="7"/>
      <c r="YO515" s="7"/>
      <c r="YP515" s="7"/>
      <c r="YQ515" s="7"/>
      <c r="YR515" s="7"/>
      <c r="YS515" s="7"/>
      <c r="YT515" s="7"/>
      <c r="YU515" s="7"/>
      <c r="YV515" s="7"/>
      <c r="YW515" s="7"/>
      <c r="YX515" s="7"/>
      <c r="YY515" s="7"/>
      <c r="YZ515" s="7"/>
      <c r="ZA515" s="7"/>
      <c r="ZB515" s="7"/>
      <c r="ZC515" s="7"/>
      <c r="ZD515" s="7"/>
    </row>
    <row r="516" spans="1:680" s="103" customFormat="1" x14ac:dyDescent="0.2">
      <c r="A516" s="27"/>
      <c r="B516" s="27"/>
      <c r="C516" s="4"/>
      <c r="D516" s="7"/>
      <c r="E516" s="4"/>
      <c r="F516" s="6"/>
      <c r="G516" s="6"/>
      <c r="H516" s="6"/>
      <c r="I516" s="6"/>
      <c r="J516" s="6"/>
      <c r="K516" s="101"/>
      <c r="L516" s="101"/>
      <c r="M516" s="101"/>
      <c r="N516" s="101"/>
      <c r="O516" s="7"/>
      <c r="P516" s="101"/>
      <c r="Q516" s="101"/>
      <c r="R516" s="101"/>
      <c r="S516" s="101"/>
      <c r="T516" s="7"/>
      <c r="U516" s="101"/>
      <c r="V516" s="101"/>
      <c r="W516" s="101"/>
      <c r="X516" s="101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/>
      <c r="JB516" s="7"/>
      <c r="JC516" s="7"/>
      <c r="JD516" s="7"/>
      <c r="JE516" s="7"/>
      <c r="JF516" s="7"/>
      <c r="JG516" s="7"/>
      <c r="JH516" s="7"/>
      <c r="JI516" s="7"/>
      <c r="JJ516" s="7"/>
      <c r="JK516" s="7"/>
      <c r="JL516" s="7"/>
      <c r="JM516" s="7"/>
      <c r="JN516" s="7"/>
      <c r="JO516" s="7"/>
      <c r="JP516" s="7"/>
      <c r="JQ516" s="7"/>
      <c r="JR516" s="7"/>
      <c r="JS516" s="7"/>
      <c r="JT516" s="7"/>
      <c r="JU516" s="7"/>
      <c r="JV516" s="7"/>
      <c r="JW516" s="7"/>
      <c r="JX516" s="7"/>
      <c r="JY516" s="7"/>
      <c r="JZ516" s="7"/>
      <c r="KA516" s="7"/>
      <c r="KB516" s="7"/>
      <c r="KC516" s="7"/>
      <c r="KD516" s="7"/>
      <c r="KE516" s="7"/>
      <c r="KF516" s="7"/>
      <c r="KG516" s="7"/>
      <c r="KH516" s="7"/>
      <c r="KI516" s="7"/>
      <c r="KJ516" s="7"/>
      <c r="KK516" s="7"/>
      <c r="KL516" s="7"/>
      <c r="KM516" s="7"/>
      <c r="KN516" s="7"/>
      <c r="KO516" s="7"/>
      <c r="KP516" s="7"/>
      <c r="KQ516" s="7"/>
      <c r="KR516" s="7"/>
      <c r="KS516" s="7"/>
      <c r="KT516" s="7"/>
      <c r="KU516" s="7"/>
      <c r="KV516" s="7"/>
      <c r="KW516" s="7"/>
      <c r="KX516" s="7"/>
      <c r="KY516" s="7"/>
      <c r="KZ516" s="7"/>
      <c r="LA516" s="7"/>
      <c r="LB516" s="7"/>
      <c r="LC516" s="7"/>
      <c r="LD516" s="7"/>
      <c r="LE516" s="7"/>
      <c r="LF516" s="7"/>
      <c r="LG516" s="7"/>
      <c r="LH516" s="7"/>
      <c r="LI516" s="7"/>
      <c r="LJ516" s="7"/>
      <c r="LK516" s="7"/>
      <c r="LL516" s="7"/>
      <c r="LM516" s="7"/>
      <c r="LN516" s="7"/>
      <c r="LO516" s="7"/>
      <c r="LP516" s="7"/>
      <c r="LQ516" s="7"/>
      <c r="LR516" s="7"/>
      <c r="LS516" s="7"/>
      <c r="LT516" s="7"/>
      <c r="LU516" s="7"/>
      <c r="LV516" s="7"/>
      <c r="LW516" s="7"/>
      <c r="LX516" s="7"/>
      <c r="LY516" s="7"/>
      <c r="LZ516" s="7"/>
      <c r="MA516" s="7"/>
      <c r="MB516" s="7"/>
      <c r="MC516" s="7"/>
      <c r="MD516" s="7"/>
      <c r="ME516" s="7"/>
      <c r="MF516" s="7"/>
      <c r="MG516" s="7"/>
      <c r="MH516" s="7"/>
      <c r="MI516" s="7"/>
      <c r="MJ516" s="7"/>
      <c r="MK516" s="7"/>
      <c r="ML516" s="7"/>
      <c r="MM516" s="7"/>
      <c r="MN516" s="7"/>
      <c r="MO516" s="7"/>
      <c r="MP516" s="7"/>
      <c r="MQ516" s="7"/>
      <c r="MR516" s="7"/>
      <c r="MS516" s="7"/>
      <c r="MT516" s="7"/>
      <c r="MU516" s="7"/>
      <c r="MV516" s="7"/>
      <c r="MW516" s="7"/>
      <c r="MX516" s="7"/>
      <c r="MY516" s="7"/>
      <c r="MZ516" s="7"/>
      <c r="NA516" s="7"/>
      <c r="NB516" s="7"/>
      <c r="NC516" s="7"/>
      <c r="ND516" s="7"/>
      <c r="NE516" s="7"/>
      <c r="NF516" s="7"/>
      <c r="NG516" s="7"/>
      <c r="NH516" s="7"/>
      <c r="NI516" s="7"/>
      <c r="NJ516" s="7"/>
      <c r="NK516" s="7"/>
      <c r="NL516" s="7"/>
      <c r="NM516" s="7"/>
      <c r="NN516" s="7"/>
      <c r="NO516" s="7"/>
      <c r="NP516" s="7"/>
      <c r="NQ516" s="7"/>
      <c r="NR516" s="7"/>
      <c r="NS516" s="7"/>
      <c r="NT516" s="7"/>
      <c r="NU516" s="7"/>
      <c r="NV516" s="7"/>
      <c r="NW516" s="7"/>
      <c r="NX516" s="7"/>
      <c r="NY516" s="7"/>
      <c r="NZ516" s="7"/>
      <c r="OA516" s="7"/>
      <c r="OB516" s="7"/>
      <c r="OC516" s="7"/>
      <c r="OD516" s="7"/>
      <c r="OE516" s="7"/>
      <c r="OF516" s="7"/>
      <c r="OG516" s="7"/>
      <c r="OH516" s="7"/>
      <c r="OI516" s="7"/>
      <c r="OJ516" s="7"/>
      <c r="OK516" s="7"/>
      <c r="OL516" s="7"/>
      <c r="OM516" s="7"/>
      <c r="ON516" s="7"/>
      <c r="OO516" s="7"/>
      <c r="OP516" s="7"/>
      <c r="OQ516" s="7"/>
      <c r="OR516" s="7"/>
      <c r="OS516" s="7"/>
      <c r="OT516" s="7"/>
      <c r="OU516" s="7"/>
      <c r="OV516" s="7"/>
      <c r="OW516" s="7"/>
      <c r="OX516" s="7"/>
      <c r="OY516" s="7"/>
      <c r="OZ516" s="7"/>
      <c r="PA516" s="7"/>
      <c r="PB516" s="7"/>
      <c r="PC516" s="7"/>
      <c r="PD516" s="7"/>
      <c r="PE516" s="7"/>
      <c r="PF516" s="7"/>
      <c r="PG516" s="7"/>
      <c r="PH516" s="7"/>
      <c r="PI516" s="7"/>
      <c r="PJ516" s="7"/>
      <c r="PK516" s="7"/>
      <c r="PL516" s="7"/>
      <c r="PM516" s="7"/>
      <c r="PN516" s="7"/>
      <c r="PO516" s="7"/>
      <c r="PP516" s="7"/>
      <c r="PQ516" s="7"/>
      <c r="PR516" s="7"/>
      <c r="PS516" s="7"/>
      <c r="PT516" s="7"/>
      <c r="PU516" s="7"/>
      <c r="PV516" s="7"/>
      <c r="PW516" s="7"/>
      <c r="PX516" s="7"/>
      <c r="PY516" s="7"/>
      <c r="PZ516" s="7"/>
      <c r="QA516" s="7"/>
      <c r="QB516" s="7"/>
      <c r="QC516" s="7"/>
      <c r="QD516" s="7"/>
      <c r="QE516" s="7"/>
      <c r="QF516" s="7"/>
      <c r="QG516" s="7"/>
      <c r="QH516" s="7"/>
      <c r="QI516" s="7"/>
      <c r="QJ516" s="7"/>
      <c r="QK516" s="7"/>
      <c r="QL516" s="7"/>
      <c r="QM516" s="7"/>
      <c r="QN516" s="7"/>
      <c r="QO516" s="7"/>
      <c r="QP516" s="7"/>
      <c r="QQ516" s="7"/>
      <c r="QR516" s="7"/>
      <c r="QS516" s="7"/>
      <c r="QT516" s="7"/>
      <c r="QU516" s="7"/>
      <c r="QV516" s="7"/>
      <c r="QW516" s="7"/>
      <c r="QX516" s="7"/>
      <c r="QY516" s="7"/>
      <c r="QZ516" s="7"/>
      <c r="RA516" s="7"/>
      <c r="RB516" s="7"/>
      <c r="RC516" s="7"/>
      <c r="RD516" s="7"/>
      <c r="RE516" s="7"/>
      <c r="RF516" s="7"/>
      <c r="RG516" s="7"/>
      <c r="RH516" s="7"/>
      <c r="RI516" s="7"/>
      <c r="RJ516" s="7"/>
      <c r="RK516" s="7"/>
      <c r="RL516" s="7"/>
      <c r="RM516" s="7"/>
      <c r="RN516" s="7"/>
      <c r="RO516" s="7"/>
      <c r="RP516" s="7"/>
      <c r="RQ516" s="7"/>
      <c r="RR516" s="7"/>
      <c r="RS516" s="7"/>
      <c r="RT516" s="7"/>
      <c r="RU516" s="7"/>
      <c r="RV516" s="7"/>
      <c r="RW516" s="7"/>
      <c r="RX516" s="7"/>
      <c r="RY516" s="7"/>
      <c r="RZ516" s="7"/>
      <c r="SA516" s="7"/>
      <c r="SB516" s="7"/>
      <c r="SC516" s="7"/>
      <c r="SD516" s="7"/>
      <c r="SE516" s="7"/>
      <c r="SF516" s="7"/>
      <c r="SG516" s="7"/>
      <c r="SH516" s="7"/>
      <c r="SI516" s="7"/>
      <c r="SJ516" s="7"/>
      <c r="SK516" s="7"/>
      <c r="SL516" s="7"/>
      <c r="SM516" s="7"/>
      <c r="SN516" s="7"/>
      <c r="SO516" s="7"/>
      <c r="SP516" s="7"/>
      <c r="SQ516" s="7"/>
      <c r="SR516" s="7"/>
      <c r="SS516" s="7"/>
      <c r="ST516" s="7"/>
      <c r="SU516" s="7"/>
      <c r="SV516" s="7"/>
      <c r="SW516" s="7"/>
      <c r="SX516" s="7"/>
      <c r="SY516" s="7"/>
      <c r="SZ516" s="7"/>
      <c r="TA516" s="7"/>
      <c r="TB516" s="7"/>
      <c r="TC516" s="7"/>
      <c r="TD516" s="7"/>
      <c r="TE516" s="7"/>
      <c r="TF516" s="7"/>
      <c r="TG516" s="7"/>
      <c r="TH516" s="7"/>
      <c r="TI516" s="7"/>
      <c r="TJ516" s="7"/>
      <c r="TK516" s="7"/>
      <c r="TL516" s="7"/>
      <c r="TM516" s="7"/>
      <c r="TN516" s="7"/>
      <c r="TO516" s="7"/>
      <c r="TP516" s="7"/>
      <c r="TQ516" s="7"/>
      <c r="TR516" s="7"/>
      <c r="TS516" s="7"/>
      <c r="TT516" s="7"/>
      <c r="TU516" s="7"/>
      <c r="TV516" s="7"/>
      <c r="TW516" s="7"/>
      <c r="TX516" s="7"/>
      <c r="TY516" s="7"/>
      <c r="TZ516" s="7"/>
      <c r="UA516" s="7"/>
      <c r="UB516" s="7"/>
      <c r="UC516" s="7"/>
      <c r="UD516" s="7"/>
      <c r="UE516" s="7"/>
      <c r="UF516" s="7"/>
      <c r="UG516" s="7"/>
      <c r="UH516" s="7"/>
      <c r="UI516" s="7"/>
      <c r="UJ516" s="7"/>
      <c r="UK516" s="7"/>
      <c r="UL516" s="7"/>
      <c r="UM516" s="7"/>
      <c r="UN516" s="7"/>
      <c r="UO516" s="7"/>
      <c r="UP516" s="7"/>
      <c r="UQ516" s="7"/>
      <c r="UR516" s="7"/>
      <c r="US516" s="7"/>
      <c r="UT516" s="7"/>
      <c r="UU516" s="7"/>
      <c r="UV516" s="7"/>
      <c r="UW516" s="7"/>
      <c r="UX516" s="7"/>
      <c r="UY516" s="7"/>
      <c r="UZ516" s="7"/>
      <c r="VA516" s="7"/>
      <c r="VB516" s="7"/>
      <c r="VC516" s="7"/>
      <c r="VD516" s="7"/>
      <c r="VE516" s="7"/>
      <c r="VF516" s="7"/>
      <c r="VG516" s="7"/>
      <c r="VH516" s="7"/>
      <c r="VI516" s="7"/>
      <c r="VJ516" s="7"/>
      <c r="VK516" s="7"/>
      <c r="VL516" s="7"/>
      <c r="VM516" s="7"/>
      <c r="VN516" s="7"/>
      <c r="VO516" s="7"/>
      <c r="VP516" s="7"/>
      <c r="VQ516" s="7"/>
      <c r="VR516" s="7"/>
      <c r="VS516" s="7"/>
      <c r="VT516" s="7"/>
      <c r="VU516" s="7"/>
      <c r="VV516" s="7"/>
      <c r="VW516" s="7"/>
      <c r="VX516" s="7"/>
      <c r="VY516" s="7"/>
      <c r="VZ516" s="7"/>
      <c r="WA516" s="7"/>
      <c r="WB516" s="7"/>
      <c r="WC516" s="7"/>
      <c r="WD516" s="7"/>
      <c r="WE516" s="7"/>
      <c r="WF516" s="7"/>
      <c r="WG516" s="7"/>
      <c r="WH516" s="7"/>
      <c r="WI516" s="7"/>
      <c r="WJ516" s="7"/>
      <c r="WK516" s="7"/>
      <c r="WL516" s="7"/>
      <c r="WM516" s="7"/>
      <c r="WN516" s="7"/>
      <c r="WO516" s="7"/>
      <c r="WP516" s="7"/>
      <c r="WQ516" s="7"/>
      <c r="WR516" s="7"/>
      <c r="WS516" s="7"/>
      <c r="WT516" s="7"/>
      <c r="WU516" s="7"/>
      <c r="WV516" s="7"/>
      <c r="WW516" s="7"/>
      <c r="WX516" s="7"/>
      <c r="WY516" s="7"/>
      <c r="WZ516" s="7"/>
      <c r="XA516" s="7"/>
      <c r="XB516" s="7"/>
      <c r="XC516" s="7"/>
      <c r="XD516" s="7"/>
      <c r="XE516" s="7"/>
      <c r="XF516" s="7"/>
      <c r="XG516" s="7"/>
      <c r="XH516" s="7"/>
      <c r="XI516" s="7"/>
      <c r="XJ516" s="7"/>
      <c r="XK516" s="7"/>
      <c r="XL516" s="7"/>
      <c r="XM516" s="7"/>
      <c r="XN516" s="7"/>
      <c r="XO516" s="7"/>
      <c r="XP516" s="7"/>
      <c r="XQ516" s="7"/>
      <c r="XR516" s="7"/>
      <c r="XS516" s="7"/>
      <c r="XT516" s="7"/>
      <c r="XU516" s="7"/>
      <c r="XV516" s="7"/>
      <c r="XW516" s="7"/>
      <c r="XX516" s="7"/>
      <c r="XY516" s="7"/>
      <c r="XZ516" s="7"/>
      <c r="YA516" s="7"/>
      <c r="YB516" s="7"/>
      <c r="YC516" s="7"/>
      <c r="YD516" s="7"/>
      <c r="YE516" s="7"/>
      <c r="YF516" s="7"/>
      <c r="YG516" s="7"/>
      <c r="YH516" s="7"/>
      <c r="YI516" s="7"/>
      <c r="YJ516" s="7"/>
      <c r="YK516" s="7"/>
      <c r="YL516" s="7"/>
      <c r="YM516" s="7"/>
      <c r="YN516" s="7"/>
      <c r="YO516" s="7"/>
      <c r="YP516" s="7"/>
      <c r="YQ516" s="7"/>
      <c r="YR516" s="7"/>
      <c r="YS516" s="7"/>
      <c r="YT516" s="7"/>
      <c r="YU516" s="7"/>
      <c r="YV516" s="7"/>
      <c r="YW516" s="7"/>
      <c r="YX516" s="7"/>
      <c r="YY516" s="7"/>
      <c r="YZ516" s="7"/>
      <c r="ZA516" s="7"/>
      <c r="ZB516" s="7"/>
      <c r="ZC516" s="7"/>
      <c r="ZD516" s="7"/>
    </row>
    <row r="517" spans="1:680" s="103" customFormat="1" x14ac:dyDescent="0.2">
      <c r="A517" s="27"/>
      <c r="B517" s="27"/>
      <c r="C517" s="4"/>
      <c r="D517" s="7"/>
      <c r="E517" s="4"/>
      <c r="F517" s="6"/>
      <c r="G517" s="6"/>
      <c r="H517" s="6"/>
      <c r="I517" s="6"/>
      <c r="J517" s="6"/>
      <c r="K517" s="101"/>
      <c r="L517" s="101"/>
      <c r="M517" s="101"/>
      <c r="N517" s="101"/>
      <c r="O517" s="7"/>
      <c r="P517" s="101"/>
      <c r="Q517" s="101"/>
      <c r="R517" s="101"/>
      <c r="S517" s="101"/>
      <c r="T517" s="7"/>
      <c r="U517" s="101"/>
      <c r="V517" s="101"/>
      <c r="W517" s="101"/>
      <c r="X517" s="101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/>
      <c r="JB517" s="7"/>
      <c r="JC517" s="7"/>
      <c r="JD517" s="7"/>
      <c r="JE517" s="7"/>
      <c r="JF517" s="7"/>
      <c r="JG517" s="7"/>
      <c r="JH517" s="7"/>
      <c r="JI517" s="7"/>
      <c r="JJ517" s="7"/>
      <c r="JK517" s="7"/>
      <c r="JL517" s="7"/>
      <c r="JM517" s="7"/>
      <c r="JN517" s="7"/>
      <c r="JO517" s="7"/>
      <c r="JP517" s="7"/>
      <c r="JQ517" s="7"/>
      <c r="JR517" s="7"/>
      <c r="JS517" s="7"/>
      <c r="JT517" s="7"/>
      <c r="JU517" s="7"/>
      <c r="JV517" s="7"/>
      <c r="JW517" s="7"/>
      <c r="JX517" s="7"/>
      <c r="JY517" s="7"/>
      <c r="JZ517" s="7"/>
      <c r="KA517" s="7"/>
      <c r="KB517" s="7"/>
      <c r="KC517" s="7"/>
      <c r="KD517" s="7"/>
      <c r="KE517" s="7"/>
      <c r="KF517" s="7"/>
      <c r="KG517" s="7"/>
      <c r="KH517" s="7"/>
      <c r="KI517" s="7"/>
      <c r="KJ517" s="7"/>
      <c r="KK517" s="7"/>
      <c r="KL517" s="7"/>
      <c r="KM517" s="7"/>
      <c r="KN517" s="7"/>
      <c r="KO517" s="7"/>
      <c r="KP517" s="7"/>
      <c r="KQ517" s="7"/>
      <c r="KR517" s="7"/>
      <c r="KS517" s="7"/>
      <c r="KT517" s="7"/>
      <c r="KU517" s="7"/>
      <c r="KV517" s="7"/>
      <c r="KW517" s="7"/>
      <c r="KX517" s="7"/>
      <c r="KY517" s="7"/>
      <c r="KZ517" s="7"/>
      <c r="LA517" s="7"/>
      <c r="LB517" s="7"/>
      <c r="LC517" s="7"/>
      <c r="LD517" s="7"/>
      <c r="LE517" s="7"/>
      <c r="LF517" s="7"/>
      <c r="LG517" s="7"/>
      <c r="LH517" s="7"/>
      <c r="LI517" s="7"/>
      <c r="LJ517" s="7"/>
      <c r="LK517" s="7"/>
      <c r="LL517" s="7"/>
      <c r="LM517" s="7"/>
      <c r="LN517" s="7"/>
      <c r="LO517" s="7"/>
      <c r="LP517" s="7"/>
      <c r="LQ517" s="7"/>
      <c r="LR517" s="7"/>
      <c r="LS517" s="7"/>
      <c r="LT517" s="7"/>
      <c r="LU517" s="7"/>
      <c r="LV517" s="7"/>
      <c r="LW517" s="7"/>
      <c r="LX517" s="7"/>
      <c r="LY517" s="7"/>
      <c r="LZ517" s="7"/>
      <c r="MA517" s="7"/>
      <c r="MB517" s="7"/>
      <c r="MC517" s="7"/>
      <c r="MD517" s="7"/>
      <c r="ME517" s="7"/>
      <c r="MF517" s="7"/>
      <c r="MG517" s="7"/>
      <c r="MH517" s="7"/>
      <c r="MI517" s="7"/>
      <c r="MJ517" s="7"/>
      <c r="MK517" s="7"/>
      <c r="ML517" s="7"/>
      <c r="MM517" s="7"/>
      <c r="MN517" s="7"/>
      <c r="MO517" s="7"/>
      <c r="MP517" s="7"/>
      <c r="MQ517" s="7"/>
      <c r="MR517" s="7"/>
      <c r="MS517" s="7"/>
      <c r="MT517" s="7"/>
      <c r="MU517" s="7"/>
      <c r="MV517" s="7"/>
      <c r="MW517" s="7"/>
      <c r="MX517" s="7"/>
      <c r="MY517" s="7"/>
      <c r="MZ517" s="7"/>
      <c r="NA517" s="7"/>
      <c r="NB517" s="7"/>
      <c r="NC517" s="7"/>
      <c r="ND517" s="7"/>
      <c r="NE517" s="7"/>
      <c r="NF517" s="7"/>
      <c r="NG517" s="7"/>
      <c r="NH517" s="7"/>
      <c r="NI517" s="7"/>
      <c r="NJ517" s="7"/>
      <c r="NK517" s="7"/>
      <c r="NL517" s="7"/>
      <c r="NM517" s="7"/>
      <c r="NN517" s="7"/>
      <c r="NO517" s="7"/>
      <c r="NP517" s="7"/>
      <c r="NQ517" s="7"/>
      <c r="NR517" s="7"/>
      <c r="NS517" s="7"/>
      <c r="NT517" s="7"/>
      <c r="NU517" s="7"/>
      <c r="NV517" s="7"/>
      <c r="NW517" s="7"/>
      <c r="NX517" s="7"/>
      <c r="NY517" s="7"/>
      <c r="NZ517" s="7"/>
      <c r="OA517" s="7"/>
      <c r="OB517" s="7"/>
      <c r="OC517" s="7"/>
      <c r="OD517" s="7"/>
      <c r="OE517" s="7"/>
      <c r="OF517" s="7"/>
      <c r="OG517" s="7"/>
      <c r="OH517" s="7"/>
      <c r="OI517" s="7"/>
      <c r="OJ517" s="7"/>
      <c r="OK517" s="7"/>
      <c r="OL517" s="7"/>
      <c r="OM517" s="7"/>
      <c r="ON517" s="7"/>
      <c r="OO517" s="7"/>
      <c r="OP517" s="7"/>
      <c r="OQ517" s="7"/>
      <c r="OR517" s="7"/>
      <c r="OS517" s="7"/>
      <c r="OT517" s="7"/>
      <c r="OU517" s="7"/>
      <c r="OV517" s="7"/>
      <c r="OW517" s="7"/>
      <c r="OX517" s="7"/>
      <c r="OY517" s="7"/>
      <c r="OZ517" s="7"/>
      <c r="PA517" s="7"/>
      <c r="PB517" s="7"/>
      <c r="PC517" s="7"/>
      <c r="PD517" s="7"/>
      <c r="PE517" s="7"/>
      <c r="PF517" s="7"/>
      <c r="PG517" s="7"/>
      <c r="PH517" s="7"/>
      <c r="PI517" s="7"/>
      <c r="PJ517" s="7"/>
      <c r="PK517" s="7"/>
      <c r="PL517" s="7"/>
      <c r="PM517" s="7"/>
      <c r="PN517" s="7"/>
      <c r="PO517" s="7"/>
      <c r="PP517" s="7"/>
      <c r="PQ517" s="7"/>
      <c r="PR517" s="7"/>
      <c r="PS517" s="7"/>
      <c r="PT517" s="7"/>
      <c r="PU517" s="7"/>
      <c r="PV517" s="7"/>
      <c r="PW517" s="7"/>
      <c r="PX517" s="7"/>
      <c r="PY517" s="7"/>
      <c r="PZ517" s="7"/>
      <c r="QA517" s="7"/>
      <c r="QB517" s="7"/>
      <c r="QC517" s="7"/>
      <c r="QD517" s="7"/>
      <c r="QE517" s="7"/>
      <c r="QF517" s="7"/>
      <c r="QG517" s="7"/>
      <c r="QH517" s="7"/>
      <c r="QI517" s="7"/>
      <c r="QJ517" s="7"/>
      <c r="QK517" s="7"/>
      <c r="QL517" s="7"/>
      <c r="QM517" s="7"/>
      <c r="QN517" s="7"/>
      <c r="QO517" s="7"/>
      <c r="QP517" s="7"/>
      <c r="QQ517" s="7"/>
      <c r="QR517" s="7"/>
      <c r="QS517" s="7"/>
      <c r="QT517" s="7"/>
      <c r="QU517" s="7"/>
      <c r="QV517" s="7"/>
      <c r="QW517" s="7"/>
      <c r="QX517" s="7"/>
      <c r="QY517" s="7"/>
      <c r="QZ517" s="7"/>
      <c r="RA517" s="7"/>
      <c r="RB517" s="7"/>
      <c r="RC517" s="7"/>
      <c r="RD517" s="7"/>
      <c r="RE517" s="7"/>
      <c r="RF517" s="7"/>
      <c r="RG517" s="7"/>
      <c r="RH517" s="7"/>
      <c r="RI517" s="7"/>
      <c r="RJ517" s="7"/>
      <c r="RK517" s="7"/>
      <c r="RL517" s="7"/>
      <c r="RM517" s="7"/>
      <c r="RN517" s="7"/>
      <c r="RO517" s="7"/>
      <c r="RP517" s="7"/>
      <c r="RQ517" s="7"/>
      <c r="RR517" s="7"/>
      <c r="RS517" s="7"/>
      <c r="RT517" s="7"/>
      <c r="RU517" s="7"/>
      <c r="RV517" s="7"/>
      <c r="RW517" s="7"/>
      <c r="RX517" s="7"/>
      <c r="RY517" s="7"/>
      <c r="RZ517" s="7"/>
      <c r="SA517" s="7"/>
      <c r="SB517" s="7"/>
      <c r="SC517" s="7"/>
      <c r="SD517" s="7"/>
      <c r="SE517" s="7"/>
      <c r="SF517" s="7"/>
      <c r="SG517" s="7"/>
      <c r="SH517" s="7"/>
      <c r="SI517" s="7"/>
      <c r="SJ517" s="7"/>
      <c r="SK517" s="7"/>
      <c r="SL517" s="7"/>
      <c r="SM517" s="7"/>
      <c r="SN517" s="7"/>
      <c r="SO517" s="7"/>
      <c r="SP517" s="7"/>
      <c r="SQ517" s="7"/>
      <c r="SR517" s="7"/>
      <c r="SS517" s="7"/>
      <c r="ST517" s="7"/>
      <c r="SU517" s="7"/>
      <c r="SV517" s="7"/>
      <c r="SW517" s="7"/>
      <c r="SX517" s="7"/>
      <c r="SY517" s="7"/>
      <c r="SZ517" s="7"/>
      <c r="TA517" s="7"/>
      <c r="TB517" s="7"/>
      <c r="TC517" s="7"/>
      <c r="TD517" s="7"/>
      <c r="TE517" s="7"/>
      <c r="TF517" s="7"/>
      <c r="TG517" s="7"/>
      <c r="TH517" s="7"/>
      <c r="TI517" s="7"/>
      <c r="TJ517" s="7"/>
      <c r="TK517" s="7"/>
      <c r="TL517" s="7"/>
      <c r="TM517" s="7"/>
      <c r="TN517" s="7"/>
      <c r="TO517" s="7"/>
      <c r="TP517" s="7"/>
      <c r="TQ517" s="7"/>
      <c r="TR517" s="7"/>
      <c r="TS517" s="7"/>
      <c r="TT517" s="7"/>
      <c r="TU517" s="7"/>
      <c r="TV517" s="7"/>
      <c r="TW517" s="7"/>
      <c r="TX517" s="7"/>
      <c r="TY517" s="7"/>
      <c r="TZ517" s="7"/>
      <c r="UA517" s="7"/>
      <c r="UB517" s="7"/>
      <c r="UC517" s="7"/>
      <c r="UD517" s="7"/>
      <c r="UE517" s="7"/>
      <c r="UF517" s="7"/>
      <c r="UG517" s="7"/>
      <c r="UH517" s="7"/>
      <c r="UI517" s="7"/>
      <c r="UJ517" s="7"/>
      <c r="UK517" s="7"/>
      <c r="UL517" s="7"/>
      <c r="UM517" s="7"/>
      <c r="UN517" s="7"/>
      <c r="UO517" s="7"/>
      <c r="UP517" s="7"/>
      <c r="UQ517" s="7"/>
      <c r="UR517" s="7"/>
      <c r="US517" s="7"/>
      <c r="UT517" s="7"/>
      <c r="UU517" s="7"/>
      <c r="UV517" s="7"/>
      <c r="UW517" s="7"/>
      <c r="UX517" s="7"/>
      <c r="UY517" s="7"/>
      <c r="UZ517" s="7"/>
      <c r="VA517" s="7"/>
      <c r="VB517" s="7"/>
      <c r="VC517" s="7"/>
      <c r="VD517" s="7"/>
      <c r="VE517" s="7"/>
      <c r="VF517" s="7"/>
      <c r="VG517" s="7"/>
      <c r="VH517" s="7"/>
      <c r="VI517" s="7"/>
      <c r="VJ517" s="7"/>
      <c r="VK517" s="7"/>
      <c r="VL517" s="7"/>
      <c r="VM517" s="7"/>
      <c r="VN517" s="7"/>
      <c r="VO517" s="7"/>
      <c r="VP517" s="7"/>
      <c r="VQ517" s="7"/>
      <c r="VR517" s="7"/>
      <c r="VS517" s="7"/>
      <c r="VT517" s="7"/>
      <c r="VU517" s="7"/>
      <c r="VV517" s="7"/>
      <c r="VW517" s="7"/>
      <c r="VX517" s="7"/>
      <c r="VY517" s="7"/>
      <c r="VZ517" s="7"/>
      <c r="WA517" s="7"/>
      <c r="WB517" s="7"/>
      <c r="WC517" s="7"/>
      <c r="WD517" s="7"/>
      <c r="WE517" s="7"/>
      <c r="WF517" s="7"/>
      <c r="WG517" s="7"/>
      <c r="WH517" s="7"/>
      <c r="WI517" s="7"/>
      <c r="WJ517" s="7"/>
      <c r="WK517" s="7"/>
      <c r="WL517" s="7"/>
      <c r="WM517" s="7"/>
      <c r="WN517" s="7"/>
      <c r="WO517" s="7"/>
      <c r="WP517" s="7"/>
      <c r="WQ517" s="7"/>
      <c r="WR517" s="7"/>
      <c r="WS517" s="7"/>
      <c r="WT517" s="7"/>
      <c r="WU517" s="7"/>
      <c r="WV517" s="7"/>
      <c r="WW517" s="7"/>
      <c r="WX517" s="7"/>
      <c r="WY517" s="7"/>
      <c r="WZ517" s="7"/>
      <c r="XA517" s="7"/>
      <c r="XB517" s="7"/>
      <c r="XC517" s="7"/>
      <c r="XD517" s="7"/>
      <c r="XE517" s="7"/>
      <c r="XF517" s="7"/>
      <c r="XG517" s="7"/>
      <c r="XH517" s="7"/>
      <c r="XI517" s="7"/>
      <c r="XJ517" s="7"/>
      <c r="XK517" s="7"/>
      <c r="XL517" s="7"/>
      <c r="XM517" s="7"/>
      <c r="XN517" s="7"/>
      <c r="XO517" s="7"/>
      <c r="XP517" s="7"/>
      <c r="XQ517" s="7"/>
      <c r="XR517" s="7"/>
      <c r="XS517" s="7"/>
      <c r="XT517" s="7"/>
      <c r="XU517" s="7"/>
      <c r="XV517" s="7"/>
      <c r="XW517" s="7"/>
      <c r="XX517" s="7"/>
      <c r="XY517" s="7"/>
      <c r="XZ517" s="7"/>
      <c r="YA517" s="7"/>
      <c r="YB517" s="7"/>
      <c r="YC517" s="7"/>
      <c r="YD517" s="7"/>
      <c r="YE517" s="7"/>
      <c r="YF517" s="7"/>
      <c r="YG517" s="7"/>
      <c r="YH517" s="7"/>
      <c r="YI517" s="7"/>
      <c r="YJ517" s="7"/>
      <c r="YK517" s="7"/>
      <c r="YL517" s="7"/>
      <c r="YM517" s="7"/>
      <c r="YN517" s="7"/>
      <c r="YO517" s="7"/>
      <c r="YP517" s="7"/>
      <c r="YQ517" s="7"/>
      <c r="YR517" s="7"/>
      <c r="YS517" s="7"/>
      <c r="YT517" s="7"/>
      <c r="YU517" s="7"/>
      <c r="YV517" s="7"/>
      <c r="YW517" s="7"/>
      <c r="YX517" s="7"/>
      <c r="YY517" s="7"/>
      <c r="YZ517" s="7"/>
      <c r="ZA517" s="7"/>
      <c r="ZB517" s="7"/>
      <c r="ZC517" s="7"/>
      <c r="ZD517" s="7"/>
    </row>
    <row r="518" spans="1:680" s="103" customFormat="1" x14ac:dyDescent="0.2">
      <c r="A518" s="27"/>
      <c r="B518" s="27"/>
      <c r="C518" s="4"/>
      <c r="D518" s="7"/>
      <c r="E518" s="4"/>
      <c r="F518" s="6"/>
      <c r="G518" s="6"/>
      <c r="H518" s="6"/>
      <c r="I518" s="6"/>
      <c r="J518" s="6"/>
      <c r="K518" s="101"/>
      <c r="L518" s="101"/>
      <c r="M518" s="101"/>
      <c r="N518" s="101"/>
      <c r="O518" s="7"/>
      <c r="P518" s="101"/>
      <c r="Q518" s="101"/>
      <c r="R518" s="101"/>
      <c r="S518" s="101"/>
      <c r="T518" s="7"/>
      <c r="U518" s="101"/>
      <c r="V518" s="101"/>
      <c r="W518" s="101"/>
      <c r="X518" s="101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/>
      <c r="JB518" s="7"/>
      <c r="JC518" s="7"/>
      <c r="JD518" s="7"/>
      <c r="JE518" s="7"/>
      <c r="JF518" s="7"/>
      <c r="JG518" s="7"/>
      <c r="JH518" s="7"/>
      <c r="JI518" s="7"/>
      <c r="JJ518" s="7"/>
      <c r="JK518" s="7"/>
      <c r="JL518" s="7"/>
      <c r="JM518" s="7"/>
      <c r="JN518" s="7"/>
      <c r="JO518" s="7"/>
      <c r="JP518" s="7"/>
      <c r="JQ518" s="7"/>
      <c r="JR518" s="7"/>
      <c r="JS518" s="7"/>
      <c r="JT518" s="7"/>
      <c r="JU518" s="7"/>
      <c r="JV518" s="7"/>
      <c r="JW518" s="7"/>
      <c r="JX518" s="7"/>
      <c r="JY518" s="7"/>
      <c r="JZ518" s="7"/>
      <c r="KA518" s="7"/>
      <c r="KB518" s="7"/>
      <c r="KC518" s="7"/>
      <c r="KD518" s="7"/>
      <c r="KE518" s="7"/>
      <c r="KF518" s="7"/>
      <c r="KG518" s="7"/>
      <c r="KH518" s="7"/>
      <c r="KI518" s="7"/>
      <c r="KJ518" s="7"/>
      <c r="KK518" s="7"/>
      <c r="KL518" s="7"/>
      <c r="KM518" s="7"/>
      <c r="KN518" s="7"/>
      <c r="KO518" s="7"/>
      <c r="KP518" s="7"/>
      <c r="KQ518" s="7"/>
      <c r="KR518" s="7"/>
      <c r="KS518" s="7"/>
      <c r="KT518" s="7"/>
      <c r="KU518" s="7"/>
      <c r="KV518" s="7"/>
      <c r="KW518" s="7"/>
      <c r="KX518" s="7"/>
      <c r="KY518" s="7"/>
      <c r="KZ518" s="7"/>
      <c r="LA518" s="7"/>
      <c r="LB518" s="7"/>
      <c r="LC518" s="7"/>
      <c r="LD518" s="7"/>
      <c r="LE518" s="7"/>
      <c r="LF518" s="7"/>
      <c r="LG518" s="7"/>
      <c r="LH518" s="7"/>
      <c r="LI518" s="7"/>
      <c r="LJ518" s="7"/>
      <c r="LK518" s="7"/>
      <c r="LL518" s="7"/>
      <c r="LM518" s="7"/>
      <c r="LN518" s="7"/>
      <c r="LO518" s="7"/>
      <c r="LP518" s="7"/>
      <c r="LQ518" s="7"/>
      <c r="LR518" s="7"/>
      <c r="LS518" s="7"/>
      <c r="LT518" s="7"/>
      <c r="LU518" s="7"/>
      <c r="LV518" s="7"/>
      <c r="LW518" s="7"/>
      <c r="LX518" s="7"/>
      <c r="LY518" s="7"/>
      <c r="LZ518" s="7"/>
      <c r="MA518" s="7"/>
      <c r="MB518" s="7"/>
      <c r="MC518" s="7"/>
      <c r="MD518" s="7"/>
      <c r="ME518" s="7"/>
      <c r="MF518" s="7"/>
      <c r="MG518" s="7"/>
      <c r="MH518" s="7"/>
      <c r="MI518" s="7"/>
      <c r="MJ518" s="7"/>
      <c r="MK518" s="7"/>
      <c r="ML518" s="7"/>
      <c r="MM518" s="7"/>
      <c r="MN518" s="7"/>
      <c r="MO518" s="7"/>
      <c r="MP518" s="7"/>
      <c r="MQ518" s="7"/>
      <c r="MR518" s="7"/>
      <c r="MS518" s="7"/>
      <c r="MT518" s="7"/>
      <c r="MU518" s="7"/>
      <c r="MV518" s="7"/>
      <c r="MW518" s="7"/>
      <c r="MX518" s="7"/>
      <c r="MY518" s="7"/>
      <c r="MZ518" s="7"/>
      <c r="NA518" s="7"/>
      <c r="NB518" s="7"/>
      <c r="NC518" s="7"/>
      <c r="ND518" s="7"/>
      <c r="NE518" s="7"/>
      <c r="NF518" s="7"/>
      <c r="NG518" s="7"/>
      <c r="NH518" s="7"/>
      <c r="NI518" s="7"/>
      <c r="NJ518" s="7"/>
      <c r="NK518" s="7"/>
      <c r="NL518" s="7"/>
      <c r="NM518" s="7"/>
      <c r="NN518" s="7"/>
      <c r="NO518" s="7"/>
      <c r="NP518" s="7"/>
      <c r="NQ518" s="7"/>
      <c r="NR518" s="7"/>
      <c r="NS518" s="7"/>
      <c r="NT518" s="7"/>
      <c r="NU518" s="7"/>
      <c r="NV518" s="7"/>
      <c r="NW518" s="7"/>
      <c r="NX518" s="7"/>
      <c r="NY518" s="7"/>
      <c r="NZ518" s="7"/>
      <c r="OA518" s="7"/>
      <c r="OB518" s="7"/>
      <c r="OC518" s="7"/>
      <c r="OD518" s="7"/>
      <c r="OE518" s="7"/>
      <c r="OF518" s="7"/>
      <c r="OG518" s="7"/>
      <c r="OH518" s="7"/>
      <c r="OI518" s="7"/>
      <c r="OJ518" s="7"/>
      <c r="OK518" s="7"/>
      <c r="OL518" s="7"/>
      <c r="OM518" s="7"/>
      <c r="ON518" s="7"/>
      <c r="OO518" s="7"/>
      <c r="OP518" s="7"/>
      <c r="OQ518" s="7"/>
      <c r="OR518" s="7"/>
      <c r="OS518" s="7"/>
      <c r="OT518" s="7"/>
      <c r="OU518" s="7"/>
      <c r="OV518" s="7"/>
      <c r="OW518" s="7"/>
      <c r="OX518" s="7"/>
      <c r="OY518" s="7"/>
      <c r="OZ518" s="7"/>
      <c r="PA518" s="7"/>
      <c r="PB518" s="7"/>
      <c r="PC518" s="7"/>
      <c r="PD518" s="7"/>
      <c r="PE518" s="7"/>
      <c r="PF518" s="7"/>
      <c r="PG518" s="7"/>
      <c r="PH518" s="7"/>
      <c r="PI518" s="7"/>
      <c r="PJ518" s="7"/>
      <c r="PK518" s="7"/>
      <c r="PL518" s="7"/>
      <c r="PM518" s="7"/>
      <c r="PN518" s="7"/>
      <c r="PO518" s="7"/>
      <c r="PP518" s="7"/>
      <c r="PQ518" s="7"/>
      <c r="PR518" s="7"/>
      <c r="PS518" s="7"/>
      <c r="PT518" s="7"/>
      <c r="PU518" s="7"/>
      <c r="PV518" s="7"/>
      <c r="PW518" s="7"/>
      <c r="PX518" s="7"/>
      <c r="PY518" s="7"/>
      <c r="PZ518" s="7"/>
      <c r="QA518" s="7"/>
      <c r="QB518" s="7"/>
      <c r="QC518" s="7"/>
      <c r="QD518" s="7"/>
      <c r="QE518" s="7"/>
      <c r="QF518" s="7"/>
      <c r="QG518" s="7"/>
      <c r="QH518" s="7"/>
      <c r="QI518" s="7"/>
      <c r="QJ518" s="7"/>
      <c r="QK518" s="7"/>
      <c r="QL518" s="7"/>
      <c r="QM518" s="7"/>
      <c r="QN518" s="7"/>
      <c r="QO518" s="7"/>
      <c r="QP518" s="7"/>
      <c r="QQ518" s="7"/>
      <c r="QR518" s="7"/>
      <c r="QS518" s="7"/>
      <c r="QT518" s="7"/>
      <c r="QU518" s="7"/>
      <c r="QV518" s="7"/>
      <c r="QW518" s="7"/>
      <c r="QX518" s="7"/>
      <c r="QY518" s="7"/>
      <c r="QZ518" s="7"/>
      <c r="RA518" s="7"/>
      <c r="RB518" s="7"/>
      <c r="RC518" s="7"/>
      <c r="RD518" s="7"/>
      <c r="RE518" s="7"/>
      <c r="RF518" s="7"/>
      <c r="RG518" s="7"/>
      <c r="RH518" s="7"/>
      <c r="RI518" s="7"/>
      <c r="RJ518" s="7"/>
      <c r="RK518" s="7"/>
      <c r="RL518" s="7"/>
      <c r="RM518" s="7"/>
      <c r="RN518" s="7"/>
      <c r="RO518" s="7"/>
      <c r="RP518" s="7"/>
      <c r="RQ518" s="7"/>
      <c r="RR518" s="7"/>
      <c r="RS518" s="7"/>
      <c r="RT518" s="7"/>
      <c r="RU518" s="7"/>
      <c r="RV518" s="7"/>
      <c r="RW518" s="7"/>
      <c r="RX518" s="7"/>
      <c r="RY518" s="7"/>
      <c r="RZ518" s="7"/>
      <c r="SA518" s="7"/>
      <c r="SB518" s="7"/>
      <c r="SC518" s="7"/>
      <c r="SD518" s="7"/>
      <c r="SE518" s="7"/>
      <c r="SF518" s="7"/>
      <c r="SG518" s="7"/>
      <c r="SH518" s="7"/>
      <c r="SI518" s="7"/>
      <c r="SJ518" s="7"/>
      <c r="SK518" s="7"/>
      <c r="SL518" s="7"/>
      <c r="SM518" s="7"/>
      <c r="SN518" s="7"/>
      <c r="SO518" s="7"/>
      <c r="SP518" s="7"/>
      <c r="SQ518" s="7"/>
      <c r="SR518" s="7"/>
      <c r="SS518" s="7"/>
      <c r="ST518" s="7"/>
      <c r="SU518" s="7"/>
      <c r="SV518" s="7"/>
      <c r="SW518" s="7"/>
      <c r="SX518" s="7"/>
      <c r="SY518" s="7"/>
      <c r="SZ518" s="7"/>
      <c r="TA518" s="7"/>
      <c r="TB518" s="7"/>
      <c r="TC518" s="7"/>
      <c r="TD518" s="7"/>
      <c r="TE518" s="7"/>
      <c r="TF518" s="7"/>
      <c r="TG518" s="7"/>
      <c r="TH518" s="7"/>
      <c r="TI518" s="7"/>
      <c r="TJ518" s="7"/>
      <c r="TK518" s="7"/>
      <c r="TL518" s="7"/>
      <c r="TM518" s="7"/>
      <c r="TN518" s="7"/>
      <c r="TO518" s="7"/>
      <c r="TP518" s="7"/>
      <c r="TQ518" s="7"/>
      <c r="TR518" s="7"/>
      <c r="TS518" s="7"/>
      <c r="TT518" s="7"/>
      <c r="TU518" s="7"/>
      <c r="TV518" s="7"/>
      <c r="TW518" s="7"/>
      <c r="TX518" s="7"/>
      <c r="TY518" s="7"/>
      <c r="TZ518" s="7"/>
      <c r="UA518" s="7"/>
      <c r="UB518" s="7"/>
      <c r="UC518" s="7"/>
      <c r="UD518" s="7"/>
      <c r="UE518" s="7"/>
      <c r="UF518" s="7"/>
      <c r="UG518" s="7"/>
      <c r="UH518" s="7"/>
      <c r="UI518" s="7"/>
      <c r="UJ518" s="7"/>
      <c r="UK518" s="7"/>
      <c r="UL518" s="7"/>
      <c r="UM518" s="7"/>
      <c r="UN518" s="7"/>
      <c r="UO518" s="7"/>
      <c r="UP518" s="7"/>
      <c r="UQ518" s="7"/>
      <c r="UR518" s="7"/>
      <c r="US518" s="7"/>
      <c r="UT518" s="7"/>
      <c r="UU518" s="7"/>
      <c r="UV518" s="7"/>
      <c r="UW518" s="7"/>
      <c r="UX518" s="7"/>
      <c r="UY518" s="7"/>
      <c r="UZ518" s="7"/>
      <c r="VA518" s="7"/>
      <c r="VB518" s="7"/>
      <c r="VC518" s="7"/>
      <c r="VD518" s="7"/>
      <c r="VE518" s="7"/>
      <c r="VF518" s="7"/>
      <c r="VG518" s="7"/>
      <c r="VH518" s="7"/>
      <c r="VI518" s="7"/>
      <c r="VJ518" s="7"/>
      <c r="VK518" s="7"/>
      <c r="VL518" s="7"/>
      <c r="VM518" s="7"/>
      <c r="VN518" s="7"/>
      <c r="VO518" s="7"/>
      <c r="VP518" s="7"/>
      <c r="VQ518" s="7"/>
      <c r="VR518" s="7"/>
      <c r="VS518" s="7"/>
      <c r="VT518" s="7"/>
      <c r="VU518" s="7"/>
      <c r="VV518" s="7"/>
      <c r="VW518" s="7"/>
      <c r="VX518" s="7"/>
      <c r="VY518" s="7"/>
      <c r="VZ518" s="7"/>
      <c r="WA518" s="7"/>
      <c r="WB518" s="7"/>
      <c r="WC518" s="7"/>
      <c r="WD518" s="7"/>
      <c r="WE518" s="7"/>
      <c r="WF518" s="7"/>
      <c r="WG518" s="7"/>
      <c r="WH518" s="7"/>
      <c r="WI518" s="7"/>
      <c r="WJ518" s="7"/>
      <c r="WK518" s="7"/>
      <c r="WL518" s="7"/>
      <c r="WM518" s="7"/>
      <c r="WN518" s="7"/>
      <c r="WO518" s="7"/>
      <c r="WP518" s="7"/>
      <c r="WQ518" s="7"/>
      <c r="WR518" s="7"/>
      <c r="WS518" s="7"/>
      <c r="WT518" s="7"/>
      <c r="WU518" s="7"/>
      <c r="WV518" s="7"/>
      <c r="WW518" s="7"/>
      <c r="WX518" s="7"/>
      <c r="WY518" s="7"/>
      <c r="WZ518" s="7"/>
      <c r="XA518" s="7"/>
      <c r="XB518" s="7"/>
      <c r="XC518" s="7"/>
      <c r="XD518" s="7"/>
      <c r="XE518" s="7"/>
      <c r="XF518" s="7"/>
      <c r="XG518" s="7"/>
      <c r="XH518" s="7"/>
      <c r="XI518" s="7"/>
      <c r="XJ518" s="7"/>
      <c r="XK518" s="7"/>
      <c r="XL518" s="7"/>
      <c r="XM518" s="7"/>
      <c r="XN518" s="7"/>
      <c r="XO518" s="7"/>
      <c r="XP518" s="7"/>
      <c r="XQ518" s="7"/>
      <c r="XR518" s="7"/>
      <c r="XS518" s="7"/>
      <c r="XT518" s="7"/>
      <c r="XU518" s="7"/>
      <c r="XV518" s="7"/>
      <c r="XW518" s="7"/>
      <c r="XX518" s="7"/>
      <c r="XY518" s="7"/>
      <c r="XZ518" s="7"/>
      <c r="YA518" s="7"/>
      <c r="YB518" s="7"/>
      <c r="YC518" s="7"/>
      <c r="YD518" s="7"/>
      <c r="YE518" s="7"/>
      <c r="YF518" s="7"/>
      <c r="YG518" s="7"/>
      <c r="YH518" s="7"/>
      <c r="YI518" s="7"/>
      <c r="YJ518" s="7"/>
      <c r="YK518" s="7"/>
      <c r="YL518" s="7"/>
      <c r="YM518" s="7"/>
      <c r="YN518" s="7"/>
      <c r="YO518" s="7"/>
      <c r="YP518" s="7"/>
      <c r="YQ518" s="7"/>
      <c r="YR518" s="7"/>
      <c r="YS518" s="7"/>
      <c r="YT518" s="7"/>
      <c r="YU518" s="7"/>
      <c r="YV518" s="7"/>
      <c r="YW518" s="7"/>
      <c r="YX518" s="7"/>
      <c r="YY518" s="7"/>
      <c r="YZ518" s="7"/>
      <c r="ZA518" s="7"/>
      <c r="ZB518" s="7"/>
      <c r="ZC518" s="7"/>
      <c r="ZD518" s="7"/>
    </row>
  </sheetData>
  <mergeCells count="6">
    <mergeCell ref="A3:B3"/>
    <mergeCell ref="L3:N3"/>
    <mergeCell ref="P3:S3"/>
    <mergeCell ref="U3:X3"/>
    <mergeCell ref="A4:B4"/>
    <mergeCell ref="F4:J4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4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81C3-0CB9-4C5B-883B-193A71974447}">
  <sheetPr>
    <tabColor theme="9"/>
  </sheetPr>
  <dimension ref="A1:Z514"/>
  <sheetViews>
    <sheetView zoomScale="110" zoomScaleNormal="110" workbookViewId="0">
      <selection sqref="A1:B1"/>
    </sheetView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hidden="1" customWidth="1"/>
    <col min="4" max="4" width="15" style="4" hidden="1" customWidth="1"/>
    <col min="5" max="9" width="10.7109375" style="6" customWidth="1"/>
    <col min="10" max="10" width="12.7109375" style="101" customWidth="1"/>
    <col min="11" max="11" width="13.28515625" style="4" customWidth="1"/>
    <col min="12" max="12" width="16.5703125" style="28" customWidth="1"/>
    <col min="13" max="13" width="19" style="7" customWidth="1"/>
    <col min="14" max="15" width="16.5703125" style="105" customWidth="1"/>
    <col min="16" max="16" width="16.5703125" style="7" customWidth="1"/>
    <col min="17" max="17" width="6.140625" style="7" customWidth="1"/>
    <col min="18" max="18" width="32.42578125" style="7" customWidth="1"/>
    <col min="19" max="19" width="29.5703125" style="7" customWidth="1"/>
    <col min="20" max="22" width="13.28515625" style="7" customWidth="1"/>
    <col min="23" max="26" width="9.140625" style="7"/>
    <col min="27" max="16384" width="9.140625" style="6"/>
  </cols>
  <sheetData>
    <row r="1" spans="1:26" ht="16.149999999999999" customHeight="1" x14ac:dyDescent="0.2">
      <c r="A1" s="215"/>
      <c r="B1" s="216"/>
      <c r="C1" s="1" t="s">
        <v>1</v>
      </c>
      <c r="D1" s="1" t="s">
        <v>2</v>
      </c>
      <c r="E1" s="184"/>
      <c r="F1" s="184"/>
      <c r="G1" s="184"/>
      <c r="H1" s="184"/>
      <c r="I1" s="184"/>
      <c r="J1" s="3"/>
      <c r="L1" s="193" t="s">
        <v>258</v>
      </c>
      <c r="M1" s="6"/>
      <c r="N1" s="199">
        <f>'Summary $2020'!$X$1</f>
        <v>1.0487511291779583</v>
      </c>
    </row>
    <row r="2" spans="1:26" ht="15.75" x14ac:dyDescent="0.2">
      <c r="A2" s="212" t="s">
        <v>257</v>
      </c>
      <c r="B2" s="213"/>
      <c r="C2" s="8"/>
      <c r="D2" s="9"/>
      <c r="E2" s="214"/>
      <c r="F2" s="214"/>
      <c r="G2" s="214"/>
      <c r="H2" s="214"/>
      <c r="I2" s="214"/>
      <c r="J2" s="10"/>
      <c r="L2" s="11" t="s">
        <v>3</v>
      </c>
      <c r="M2" s="12"/>
      <c r="N2" s="105" t="s">
        <v>231</v>
      </c>
      <c r="O2" s="105" t="s">
        <v>263</v>
      </c>
      <c r="P2" s="7" t="s">
        <v>11</v>
      </c>
    </row>
    <row r="3" spans="1:26" ht="13.35" customHeight="1" x14ac:dyDescent="0.2">
      <c r="A3" s="13"/>
      <c r="B3" s="14"/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L3" s="20">
        <v>5.0728102027329802E-2</v>
      </c>
      <c r="M3" s="21"/>
    </row>
    <row r="4" spans="1:26" ht="13.35" customHeight="1" x14ac:dyDescent="0.2">
      <c r="A4" s="22" t="s">
        <v>12</v>
      </c>
      <c r="B4" s="22"/>
      <c r="C4" s="23" t="s">
        <v>13</v>
      </c>
      <c r="D4" s="24" t="s">
        <v>14</v>
      </c>
      <c r="E4" s="25" t="s">
        <v>15</v>
      </c>
      <c r="F4" s="25" t="str">
        <f t="shared" ref="F4:I4" si="0">E4</f>
        <v>Jul-Jun</v>
      </c>
      <c r="G4" s="25" t="str">
        <f t="shared" si="0"/>
        <v>Jul-Jun</v>
      </c>
      <c r="H4" s="25" t="str">
        <f t="shared" si="0"/>
        <v>Jul-Jun</v>
      </c>
      <c r="I4" s="25" t="str">
        <f t="shared" si="0"/>
        <v>Jul-Jun</v>
      </c>
      <c r="J4" s="26"/>
      <c r="K4" s="27" t="s">
        <v>16</v>
      </c>
      <c r="R4" s="164" t="s">
        <v>269</v>
      </c>
      <c r="S4" s="164" t="s">
        <v>270</v>
      </c>
    </row>
    <row r="5" spans="1:26" x14ac:dyDescent="0.2">
      <c r="A5" s="22" t="s">
        <v>17</v>
      </c>
      <c r="B5" s="22"/>
      <c r="C5" s="15"/>
      <c r="D5" s="29"/>
      <c r="E5" s="30"/>
      <c r="F5" s="30"/>
      <c r="G5" s="30"/>
      <c r="H5" s="30"/>
      <c r="I5" s="30"/>
      <c r="J5" s="31"/>
    </row>
    <row r="6" spans="1:26" ht="15.75" x14ac:dyDescent="0.2">
      <c r="A6" s="22"/>
      <c r="B6" s="70" t="s">
        <v>18</v>
      </c>
      <c r="C6" s="32" t="s">
        <v>19</v>
      </c>
      <c r="D6" s="33" t="s">
        <v>20</v>
      </c>
      <c r="E6" s="34">
        <f>'Revised Proposal'!E6*'Revised Proposal $2020'!$N$1</f>
        <v>4326.5041717238437</v>
      </c>
      <c r="F6" s="34">
        <f>'Revised Proposal'!F6*'Revised Proposal $2020'!$N$1</f>
        <v>5253.9246817394696</v>
      </c>
      <c r="G6" s="34">
        <f>'Revised Proposal'!G6*'Revised Proposal $2020'!$N$1</f>
        <v>1544.2426416769633</v>
      </c>
      <c r="H6" s="34">
        <f>'Revised Proposal'!H6*'Revised Proposal $2020'!$N$1</f>
        <v>0</v>
      </c>
      <c r="I6" s="34">
        <f>'Revised Proposal'!I6*'Revised Proposal $2020'!$N$1</f>
        <v>0</v>
      </c>
      <c r="J6" s="35">
        <f t="shared" ref="J6:J15" si="1">SUM(E6:I6)</f>
        <v>11124.671495140276</v>
      </c>
      <c r="K6" s="4" t="s">
        <v>21</v>
      </c>
      <c r="M6" s="36"/>
      <c r="N6" s="106">
        <f>'Revised Proposal'!N6*'Revised Proposal $2020'!$N$1</f>
        <v>563.86814999247349</v>
      </c>
      <c r="O6" s="106">
        <f>'Revised Proposal'!O6*'Revised Proposal $2020'!$N$1</f>
        <v>155.52044956127185</v>
      </c>
      <c r="P6" s="104">
        <f>SUM(J6,N6:O6)</f>
        <v>11844.060094694021</v>
      </c>
      <c r="R6" s="165" t="s">
        <v>271</v>
      </c>
      <c r="S6" s="166" t="s">
        <v>272</v>
      </c>
    </row>
    <row r="7" spans="1:26" ht="15.75" x14ac:dyDescent="0.2">
      <c r="A7" s="37"/>
      <c r="B7" s="38" t="s">
        <v>22</v>
      </c>
      <c r="C7" s="32" t="s">
        <v>19</v>
      </c>
      <c r="D7" s="33" t="s">
        <v>20</v>
      </c>
      <c r="E7" s="34">
        <f>'Revised Proposal'!E7*'Revised Proposal $2020'!$N$1</f>
        <v>7603.2811094409171</v>
      </c>
      <c r="F7" s="34">
        <f>'Revised Proposal'!F7*'Revised Proposal $2020'!$N$1</f>
        <v>7774.1413590912753</v>
      </c>
      <c r="G7" s="34">
        <f>'Revised Proposal'!G7*'Revised Proposal $2020'!$N$1</f>
        <v>7945.0016087416334</v>
      </c>
      <c r="H7" s="34">
        <f>'Revised Proposal'!H7*'Revised Proposal $2020'!$N$1</f>
        <v>7945.0016087416334</v>
      </c>
      <c r="I7" s="34">
        <f>'Revised Proposal'!I7*'Revised Proposal $2020'!$N$1</f>
        <v>8115.8618583919924</v>
      </c>
      <c r="J7" s="35">
        <f t="shared" si="1"/>
        <v>39383.287544407453</v>
      </c>
      <c r="K7" s="4" t="s">
        <v>21</v>
      </c>
      <c r="N7" s="106">
        <f>'Revised Proposal'!N7*'Revised Proposal $2020'!$N$1</f>
        <v>1983.108502089163</v>
      </c>
      <c r="O7" s="106">
        <f>'Revised Proposal'!O7*'Revised Proposal $2020'!$N$1</f>
        <v>786.84493396170842</v>
      </c>
      <c r="P7" s="104">
        <f t="shared" ref="P7:P15" si="2">SUM(J7,N7:O7)</f>
        <v>42153.240980458322</v>
      </c>
      <c r="R7" s="165" t="s">
        <v>273</v>
      </c>
      <c r="S7" s="166" t="s">
        <v>272</v>
      </c>
    </row>
    <row r="8" spans="1:26" ht="15.75" x14ac:dyDescent="0.2">
      <c r="A8" s="37"/>
      <c r="B8" s="38" t="s">
        <v>23</v>
      </c>
      <c r="C8" s="32" t="s">
        <v>19</v>
      </c>
      <c r="D8" s="33" t="s">
        <v>20</v>
      </c>
      <c r="E8" s="34">
        <f>'Revised Proposal'!E8*'Revised Proposal $2020'!$N$1</f>
        <v>2406.0437759839374</v>
      </c>
      <c r="F8" s="34">
        <f>'Revised Proposal'!F8*'Revised Proposal $2020'!$N$1</f>
        <v>288.72525311807249</v>
      </c>
      <c r="G8" s="34">
        <f>'Revised Proposal'!G8*'Revised Proposal $2020'!$N$1</f>
        <v>74.368625803139892</v>
      </c>
      <c r="H8" s="34">
        <f>'Revised Proposal'!H8*'Revised Proposal $2020'!$N$1</f>
        <v>546.82813090544028</v>
      </c>
      <c r="I8" s="34">
        <f>'Revised Proposal'!I8*'Revised Proposal $2020'!$N$1</f>
        <v>791.80713355107753</v>
      </c>
      <c r="J8" s="35">
        <f t="shared" si="1"/>
        <v>4107.7729193616678</v>
      </c>
      <c r="K8" s="4" t="s">
        <v>21</v>
      </c>
      <c r="N8" s="106">
        <f>'Revised Proposal'!N8*'Revised Proposal $2020'!$N$1</f>
        <v>208.10637764718552</v>
      </c>
      <c r="O8" s="106">
        <f>'Revised Proposal'!O8*'Revised Proposal $2020'!$N$1</f>
        <v>68.581555688151198</v>
      </c>
      <c r="P8" s="104">
        <f t="shared" si="2"/>
        <v>4384.4608526970051</v>
      </c>
      <c r="R8" s="165" t="s">
        <v>274</v>
      </c>
      <c r="S8" s="166" t="s">
        <v>272</v>
      </c>
    </row>
    <row r="9" spans="1:26" ht="15.75" x14ac:dyDescent="0.2">
      <c r="A9" s="37"/>
      <c r="B9" s="38" t="s">
        <v>24</v>
      </c>
      <c r="C9" s="32" t="s">
        <v>19</v>
      </c>
      <c r="D9" s="33" t="s">
        <v>20</v>
      </c>
      <c r="E9" s="34">
        <f>'Revised Proposal'!E9*'Revised Proposal $2020'!$N$1</f>
        <v>3587.1925387396882</v>
      </c>
      <c r="F9" s="34">
        <f>'Revised Proposal'!F9*'Revised Proposal $2020'!$N$1</f>
        <v>3587.1925387396882</v>
      </c>
      <c r="G9" s="34">
        <f>'Revised Proposal'!G9*'Revised Proposal $2020'!$N$1</f>
        <v>3587.1925387396882</v>
      </c>
      <c r="H9" s="34">
        <f>'Revised Proposal'!H9*'Revised Proposal $2020'!$N$1</f>
        <v>3587.1925387396882</v>
      </c>
      <c r="I9" s="34">
        <f>'Revised Proposal'!I9*'Revised Proposal $2020'!$N$1</f>
        <v>3587.1925387396882</v>
      </c>
      <c r="J9" s="35">
        <f t="shared" si="1"/>
        <v>17935.962693698442</v>
      </c>
      <c r="K9" s="4" t="s">
        <v>21</v>
      </c>
      <c r="N9" s="106">
        <f>'Revised Proposal'!N9*'Revised Proposal $2020'!$N$1</f>
        <v>903.26469689745443</v>
      </c>
      <c r="O9" s="106">
        <f>'Revised Proposal'!O9*'Revised Proposal $2020'!$N$1</f>
        <v>355.83996692680199</v>
      </c>
      <c r="P9" s="104">
        <f t="shared" si="2"/>
        <v>19195.067357522701</v>
      </c>
      <c r="R9" s="165" t="s">
        <v>274</v>
      </c>
      <c r="S9" s="166" t="s">
        <v>272</v>
      </c>
    </row>
    <row r="10" spans="1:26" ht="15.75" x14ac:dyDescent="0.2">
      <c r="A10" s="37"/>
      <c r="B10" s="38" t="s">
        <v>25</v>
      </c>
      <c r="C10" s="32" t="s">
        <v>19</v>
      </c>
      <c r="D10" s="33" t="s">
        <v>20</v>
      </c>
      <c r="E10" s="34">
        <f>'Revised Proposal'!E10*'Revised Proposal $2020'!$N$1</f>
        <v>3127.8569087791184</v>
      </c>
      <c r="F10" s="34">
        <f>'Revised Proposal'!F10*'Revised Proposal $2020'!$N$1</f>
        <v>2134.8170230548385</v>
      </c>
      <c r="G10" s="34">
        <f>'Revised Proposal'!G10*'Revised Proposal $2020'!$N$1</f>
        <v>2904.7510313696989</v>
      </c>
      <c r="H10" s="34">
        <f>'Revised Proposal'!H10*'Revised Proposal $2020'!$N$1</f>
        <v>2104.194647724134</v>
      </c>
      <c r="I10" s="34">
        <f>'Revised Proposal'!I10*'Revised Proposal $2020'!$N$1</f>
        <v>699.94000755896354</v>
      </c>
      <c r="J10" s="35">
        <f t="shared" si="1"/>
        <v>10971.559618486754</v>
      </c>
      <c r="K10" s="4" t="s">
        <v>21</v>
      </c>
      <c r="N10" s="106">
        <f>'Revised Proposal'!N10*'Revised Proposal $2020'!$N$1</f>
        <v>552.59222814983241</v>
      </c>
      <c r="O10" s="106">
        <f>'Revised Proposal'!O10*'Revised Proposal $2020'!$N$1</f>
        <v>194.90290378246445</v>
      </c>
      <c r="P10" s="104">
        <f t="shared" si="2"/>
        <v>11719.054750419049</v>
      </c>
      <c r="R10" s="165" t="s">
        <v>275</v>
      </c>
      <c r="S10" s="166" t="s">
        <v>272</v>
      </c>
    </row>
    <row r="11" spans="1:26" ht="15.75" x14ac:dyDescent="0.2">
      <c r="A11" s="37"/>
      <c r="B11" s="38" t="s">
        <v>26</v>
      </c>
      <c r="C11" s="32" t="s">
        <v>19</v>
      </c>
      <c r="D11" s="33" t="s">
        <v>20</v>
      </c>
      <c r="E11" s="34">
        <f>'Revised Proposal'!E11*'Revised Proposal $2020'!$N$1</f>
        <v>0</v>
      </c>
      <c r="F11" s="34">
        <f>'Revised Proposal'!F11*'Revised Proposal $2020'!$N$1</f>
        <v>498.70725538576153</v>
      </c>
      <c r="G11" s="34">
        <f>'Revised Proposal'!G11*'Revised Proposal $2020'!$N$1</f>
        <v>997.41451077152306</v>
      </c>
      <c r="H11" s="34">
        <f>'Revised Proposal'!H11*'Revised Proposal $2020'!$N$1</f>
        <v>4020.86705395953</v>
      </c>
      <c r="I11" s="34">
        <f>'Revised Proposal'!I11*'Revised Proposal $2020'!$N$1</f>
        <v>5757.8278519323021</v>
      </c>
      <c r="J11" s="35">
        <f t="shared" si="1"/>
        <v>11274.816672049117</v>
      </c>
      <c r="K11" s="4" t="s">
        <v>21</v>
      </c>
      <c r="N11" s="106">
        <f>'Revised Proposal'!N11*'Revised Proposal $2020'!$N$1</f>
        <v>565.99881588332448</v>
      </c>
      <c r="O11" s="106">
        <f>'Revised Proposal'!O11*'Revised Proposal $2020'!$N$1</f>
        <v>294.42969438803169</v>
      </c>
      <c r="P11" s="104">
        <f t="shared" si="2"/>
        <v>12135.245182320472</v>
      </c>
      <c r="R11" s="165" t="s">
        <v>276</v>
      </c>
      <c r="S11" s="166" t="s">
        <v>272</v>
      </c>
    </row>
    <row r="12" spans="1:26" ht="15.75" x14ac:dyDescent="0.2">
      <c r="A12" s="37"/>
      <c r="B12" s="38" t="s">
        <v>27</v>
      </c>
      <c r="C12" s="32" t="s">
        <v>19</v>
      </c>
      <c r="D12" s="33" t="s">
        <v>20</v>
      </c>
      <c r="E12" s="34">
        <f>'Revised Proposal'!E12*'Revised Proposal $2020'!$N$1</f>
        <v>612.44750661409319</v>
      </c>
      <c r="F12" s="34">
        <f>'Revised Proposal'!F12*'Revised Proposal $2020'!$N$1</f>
        <v>612.44750661409319</v>
      </c>
      <c r="G12" s="34">
        <f>'Revised Proposal'!G12*'Revised Proposal $2020'!$N$1</f>
        <v>612.44750661409319</v>
      </c>
      <c r="H12" s="34">
        <f>'Revised Proposal'!H12*'Revised Proposal $2020'!$N$1</f>
        <v>612.44750661409319</v>
      </c>
      <c r="I12" s="34">
        <f>'Revised Proposal'!I12*'Revised Proposal $2020'!$N$1</f>
        <v>612.44750661409319</v>
      </c>
      <c r="J12" s="35">
        <f t="shared" si="1"/>
        <v>3062.2375330704658</v>
      </c>
      <c r="K12" s="4" t="s">
        <v>21</v>
      </c>
      <c r="N12" s="106">
        <f>'Revised Proposal'!N12*'Revised Proposal $2020'!$N$1</f>
        <v>154.21592386054101</v>
      </c>
      <c r="O12" s="106">
        <f>'Revised Proposal'!O12*'Revised Proposal $2020'!$N$1</f>
        <v>60.753165085063763</v>
      </c>
      <c r="P12" s="104">
        <f t="shared" si="2"/>
        <v>3277.2066220160705</v>
      </c>
      <c r="R12" s="165" t="s">
        <v>274</v>
      </c>
      <c r="S12" s="166" t="s">
        <v>272</v>
      </c>
    </row>
    <row r="13" spans="1:26" s="39" customFormat="1" ht="15.75" x14ac:dyDescent="0.2">
      <c r="A13" s="37"/>
      <c r="B13" s="38" t="s">
        <v>28</v>
      </c>
      <c r="C13" s="32" t="s">
        <v>19</v>
      </c>
      <c r="D13" s="33" t="s">
        <v>20</v>
      </c>
      <c r="E13" s="34">
        <f>'Revised Proposal'!E13*'Revised Proposal $2020'!$N$1</f>
        <v>1382.7179770804607</v>
      </c>
      <c r="F13" s="34">
        <f>'Revised Proposal'!F13*'Revised Proposal $2020'!$N$1</f>
        <v>1382.7179770804607</v>
      </c>
      <c r="G13" s="34">
        <f>'Revised Proposal'!G13*'Revised Proposal $2020'!$N$1</f>
        <v>1382.7179770804607</v>
      </c>
      <c r="H13" s="34">
        <f>'Revised Proposal'!H13*'Revised Proposal $2020'!$N$1</f>
        <v>1382.7179770804607</v>
      </c>
      <c r="I13" s="34">
        <f>'Revised Proposal'!I13*'Revised Proposal $2020'!$N$1</f>
        <v>1382.7179770804607</v>
      </c>
      <c r="J13" s="35">
        <f t="shared" si="1"/>
        <v>6913.5898854023035</v>
      </c>
      <c r="K13" s="4" t="s">
        <v>21</v>
      </c>
      <c r="L13" s="28"/>
      <c r="M13" s="7"/>
      <c r="N13" s="106">
        <f>'Revised Proposal'!N13*'Revised Proposal $2020'!$N$1</f>
        <v>348.17209307115957</v>
      </c>
      <c r="O13" s="106">
        <f>'Revised Proposal'!O13*'Revised Proposal $2020'!$N$1</f>
        <v>137.16194877185836</v>
      </c>
      <c r="P13" s="104">
        <f t="shared" si="2"/>
        <v>7398.9239272453215</v>
      </c>
      <c r="Q13" s="7"/>
      <c r="R13" s="165" t="s">
        <v>277</v>
      </c>
      <c r="S13" s="166" t="s">
        <v>272</v>
      </c>
      <c r="T13" s="7"/>
      <c r="U13" s="7"/>
      <c r="V13" s="7"/>
      <c r="W13" s="7"/>
      <c r="X13" s="7"/>
      <c r="Y13" s="7"/>
      <c r="Z13" s="7"/>
    </row>
    <row r="14" spans="1:26" s="39" customFormat="1" ht="15.75" x14ac:dyDescent="0.2">
      <c r="A14" s="37"/>
      <c r="B14" s="38" t="s">
        <v>29</v>
      </c>
      <c r="C14" s="32" t="s">
        <v>19</v>
      </c>
      <c r="D14" s="33" t="s">
        <v>20</v>
      </c>
      <c r="E14" s="34">
        <f>'Revised Proposal'!E14*'Revised Proposal $2020'!$N$1</f>
        <v>0</v>
      </c>
      <c r="F14" s="34">
        <f>'Revised Proposal'!F14*'Revised Proposal $2020'!$N$1</f>
        <v>0</v>
      </c>
      <c r="G14" s="34">
        <f>'Revised Proposal'!G14*'Revised Proposal $2020'!$N$1</f>
        <v>0</v>
      </c>
      <c r="H14" s="34">
        <f>'Revised Proposal'!H14*'Revised Proposal $2020'!$N$1</f>
        <v>1356.133764645492</v>
      </c>
      <c r="I14" s="34">
        <f>'Revised Proposal'!I14*'Revised Proposal $2020'!$N$1</f>
        <v>1356.133764645492</v>
      </c>
      <c r="J14" s="35">
        <f>SUM(E14:I14)</f>
        <v>2712.2675292909839</v>
      </c>
      <c r="K14" s="4" t="s">
        <v>21</v>
      </c>
      <c r="L14" s="28"/>
      <c r="M14" s="7"/>
      <c r="N14" s="106">
        <f>'Revised Proposal'!N14*'Revised Proposal $2020'!$N$1</f>
        <v>136.0940846564061</v>
      </c>
      <c r="O14" s="106">
        <f>'Revised Proposal'!O14*'Revised Proposal $2020'!$N$1</f>
        <v>73.138904751966962</v>
      </c>
      <c r="P14" s="104">
        <f t="shared" si="2"/>
        <v>2921.5005186993571</v>
      </c>
      <c r="Q14" s="7"/>
      <c r="R14" s="165" t="s">
        <v>278</v>
      </c>
      <c r="S14" s="166" t="s">
        <v>272</v>
      </c>
      <c r="T14" s="7"/>
      <c r="U14" s="7"/>
      <c r="V14" s="7"/>
      <c r="W14" s="7"/>
      <c r="X14" s="7"/>
      <c r="Y14" s="7"/>
      <c r="Z14" s="7"/>
    </row>
    <row r="15" spans="1:26" s="39" customFormat="1" ht="15.75" x14ac:dyDescent="0.2">
      <c r="A15" s="37"/>
      <c r="B15" s="38" t="s">
        <v>30</v>
      </c>
      <c r="C15" s="32" t="s">
        <v>19</v>
      </c>
      <c r="D15" s="33" t="s">
        <v>20</v>
      </c>
      <c r="E15" s="34">
        <f>'Revised Proposal'!E15*'Revised Proposal $2020'!$N$1</f>
        <v>606.55388625876981</v>
      </c>
      <c r="F15" s="34">
        <f>'Revised Proposal'!F15*'Revised Proposal $2020'!$N$1</f>
        <v>1648.801409125952</v>
      </c>
      <c r="G15" s="34">
        <f>'Revised Proposal'!G15*'Revised Proposal $2020'!$N$1</f>
        <v>1956.3498584965957</v>
      </c>
      <c r="H15" s="34">
        <f>'Revised Proposal'!H15*'Revised Proposal $2020'!$N$1</f>
        <v>615.09689874128765</v>
      </c>
      <c r="I15" s="34">
        <f>'Revised Proposal'!I15*'Revised Proposal $2020'!$N$1</f>
        <v>0</v>
      </c>
      <c r="J15" s="35">
        <f t="shared" si="1"/>
        <v>4826.8020526226055</v>
      </c>
      <c r="K15" s="4" t="s">
        <v>21</v>
      </c>
      <c r="L15" s="28"/>
      <c r="M15" s="7"/>
      <c r="N15" s="106">
        <f>'Revised Proposal'!N15*'Revised Proposal $2020'!$N$1</f>
        <v>242.66478457062269</v>
      </c>
      <c r="O15" s="106">
        <f>'Revised Proposal'!O15*'Revised Proposal $2020'!$N$1</f>
        <v>84.49059883547676</v>
      </c>
      <c r="P15" s="104">
        <f t="shared" si="2"/>
        <v>5153.9574360287052</v>
      </c>
      <c r="Q15" s="7"/>
      <c r="R15" s="165" t="s">
        <v>279</v>
      </c>
      <c r="S15" s="166" t="s">
        <v>272</v>
      </c>
      <c r="T15" s="7"/>
      <c r="U15" s="7"/>
      <c r="V15" s="7"/>
      <c r="W15" s="7"/>
      <c r="X15" s="7"/>
      <c r="Y15" s="7"/>
      <c r="Z15" s="7"/>
    </row>
    <row r="16" spans="1:26" ht="15.75" x14ac:dyDescent="0.2">
      <c r="A16" s="37"/>
      <c r="B16" s="38"/>
      <c r="C16" s="32"/>
      <c r="D16" s="33"/>
      <c r="E16" s="34"/>
      <c r="F16" s="34"/>
      <c r="G16" s="34"/>
      <c r="H16" s="34"/>
      <c r="I16" s="34"/>
      <c r="J16" s="40"/>
      <c r="N16" s="106"/>
      <c r="O16" s="106"/>
      <c r="P16" s="104"/>
      <c r="R16" s="165"/>
    </row>
    <row r="17" spans="1:26" ht="15.75" x14ac:dyDescent="0.2">
      <c r="A17" s="41"/>
      <c r="B17" s="42" t="s">
        <v>31</v>
      </c>
      <c r="C17" s="43"/>
      <c r="D17" s="44" t="s">
        <v>11</v>
      </c>
      <c r="E17" s="45">
        <f>SUM(E6:E16)</f>
        <v>23652.597874620831</v>
      </c>
      <c r="F17" s="45">
        <f>SUM(F6:F16)</f>
        <v>23181.475003949614</v>
      </c>
      <c r="G17" s="45">
        <f>SUM(G6:G16)</f>
        <v>21004.4862992938</v>
      </c>
      <c r="H17" s="45">
        <f>SUM(H6:H16)</f>
        <v>22170.480127151764</v>
      </c>
      <c r="I17" s="45">
        <f>SUM(I6:I16)</f>
        <v>22303.928638514073</v>
      </c>
      <c r="J17" s="46">
        <f>SUM(E17:I17)</f>
        <v>112312.96794353008</v>
      </c>
      <c r="K17" s="47" t="str">
        <f>K15</f>
        <v>C-2</v>
      </c>
      <c r="N17" s="107">
        <f>SUM(N6:N16)</f>
        <v>5658.0856568181644</v>
      </c>
      <c r="O17" s="107">
        <f>SUM(O6:O16)</f>
        <v>2211.6641217527954</v>
      </c>
      <c r="P17" s="107">
        <f>SUM(P6:P16)</f>
        <v>120182.71772210102</v>
      </c>
      <c r="R17" s="165"/>
    </row>
    <row r="18" spans="1:26" ht="15.75" x14ac:dyDescent="0.2">
      <c r="A18" s="48" t="s">
        <v>32</v>
      </c>
      <c r="B18" s="10"/>
      <c r="C18" s="32"/>
      <c r="D18" s="33"/>
      <c r="E18" s="49"/>
      <c r="F18" s="49"/>
      <c r="G18" s="49"/>
      <c r="H18" s="49"/>
      <c r="I18" s="49"/>
      <c r="J18" s="40"/>
      <c r="N18" s="106"/>
      <c r="O18" s="106"/>
      <c r="P18" s="104"/>
      <c r="R18" s="165"/>
    </row>
    <row r="19" spans="1:26" ht="15.75" x14ac:dyDescent="0.25">
      <c r="A19" s="50"/>
      <c r="B19" s="51" t="s">
        <v>33</v>
      </c>
      <c r="C19" s="32" t="s">
        <v>34</v>
      </c>
      <c r="D19" s="33" t="s">
        <v>35</v>
      </c>
      <c r="E19" s="34">
        <f>'Revised Proposal'!E19*'Revised Proposal $2020'!$N$1</f>
        <v>20387.204895612831</v>
      </c>
      <c r="F19" s="34">
        <f>'Revised Proposal'!F19*'Revised Proposal $2020'!$N$1</f>
        <v>22260.030010580555</v>
      </c>
      <c r="G19" s="34">
        <f>'Revised Proposal'!G19*'Revised Proposal $2020'!$N$1</f>
        <v>22786.833916193707</v>
      </c>
      <c r="H19" s="34">
        <f>'Revised Proposal'!H19*'Revised Proposal $2020'!$N$1</f>
        <v>21794.78352032584</v>
      </c>
      <c r="I19" s="34">
        <f>'Revised Proposal'!I19*'Revised Proposal $2020'!$N$1</f>
        <v>19830.427256232229</v>
      </c>
      <c r="J19" s="35">
        <f>E19+F19+G19+H19+I19</f>
        <v>107059.27959894517</v>
      </c>
      <c r="K19" s="4" t="s">
        <v>36</v>
      </c>
      <c r="N19" s="106">
        <f>'Revised Proposal'!N19*'Revised Proposal $2020'!$N$1</f>
        <v>5390.2894186232897</v>
      </c>
      <c r="O19" s="106">
        <f>'Revised Proposal'!O19*'Revised Proposal $2020'!$N$1</f>
        <v>2539.4483152819821</v>
      </c>
      <c r="P19" s="104">
        <f t="shared" ref="P19:P23" si="3">SUM(J19,N19:O19)</f>
        <v>114989.01733285045</v>
      </c>
      <c r="R19" s="165" t="s">
        <v>280</v>
      </c>
      <c r="S19" t="s">
        <v>34</v>
      </c>
    </row>
    <row r="20" spans="1:26" ht="15.75" x14ac:dyDescent="0.25">
      <c r="A20" s="50"/>
      <c r="B20" s="51" t="s">
        <v>37</v>
      </c>
      <c r="C20" s="32" t="s">
        <v>34</v>
      </c>
      <c r="D20" s="33" t="s">
        <v>35</v>
      </c>
      <c r="E20" s="34">
        <f>'Revised Proposal'!E20*'Revised Proposal $2020'!$N$1</f>
        <v>27156.467660340844</v>
      </c>
      <c r="F20" s="34">
        <f>'Revised Proposal'!F20*'Revised Proposal $2020'!$N$1</f>
        <v>28995.956569884991</v>
      </c>
      <c r="G20" s="34">
        <f>'Revised Proposal'!G20*'Revised Proposal $2020'!$N$1</f>
        <v>29722.992309521505</v>
      </c>
      <c r="H20" s="34">
        <f>'Revised Proposal'!H20*'Revised Proposal $2020'!$N$1</f>
        <v>29138.505156732095</v>
      </c>
      <c r="I20" s="34">
        <f>'Revised Proposal'!I20*'Revised Proposal $2020'!$N$1</f>
        <v>28272.41929163129</v>
      </c>
      <c r="J20" s="35">
        <f>E20+F20+G20+H20+I20</f>
        <v>143286.34098811072</v>
      </c>
      <c r="K20" s="4" t="s">
        <v>36</v>
      </c>
      <c r="N20" s="106">
        <f>'Revised Proposal'!N20*'Revised Proposal $2020'!$N$1</f>
        <v>7214.4202382382209</v>
      </c>
      <c r="O20" s="106">
        <f>'Revised Proposal'!O20*'Revised Proposal $2020'!$N$1</f>
        <v>3424.3362912686666</v>
      </c>
      <c r="P20" s="104">
        <f t="shared" si="3"/>
        <v>153925.0975176176</v>
      </c>
      <c r="R20" s="165" t="s">
        <v>274</v>
      </c>
      <c r="S20" t="s">
        <v>34</v>
      </c>
    </row>
    <row r="21" spans="1:26" ht="15.75" x14ac:dyDescent="0.25">
      <c r="A21" s="50"/>
      <c r="B21" s="51" t="s">
        <v>38</v>
      </c>
      <c r="C21" s="32" t="s">
        <v>34</v>
      </c>
      <c r="D21" s="33" t="s">
        <v>35</v>
      </c>
      <c r="E21" s="34">
        <f>'Revised Proposal'!E21*'Revised Proposal $2020'!$N$1</f>
        <v>34135.938635735598</v>
      </c>
      <c r="F21" s="34">
        <f>'Revised Proposal'!F21*'Revised Proposal $2020'!$N$1</f>
        <v>32180.524324431717</v>
      </c>
      <c r="G21" s="34">
        <f>'Revised Proposal'!G21*'Revised Proposal $2020'!$N$1</f>
        <v>37994.593318242449</v>
      </c>
      <c r="H21" s="34">
        <f>'Revised Proposal'!H21*'Revised Proposal $2020'!$N$1</f>
        <v>33660.721943042066</v>
      </c>
      <c r="I21" s="34">
        <f>'Revised Proposal'!I21*'Revised Proposal $2020'!$N$1</f>
        <v>32946.452810459326</v>
      </c>
      <c r="J21" s="35">
        <f>E21+F21+G21+H21+I21</f>
        <v>170918.23103191119</v>
      </c>
      <c r="K21" s="4" t="s">
        <v>36</v>
      </c>
      <c r="N21" s="106">
        <f>'Revised Proposal'!N21*'Revised Proposal $2020'!$N$1</f>
        <v>8604.5871794592495</v>
      </c>
      <c r="O21" s="106">
        <f>'Revised Proposal'!O21*'Revised Proposal $2020'!$N$1</f>
        <v>4063.9343060541337</v>
      </c>
      <c r="P21" s="104">
        <f t="shared" si="3"/>
        <v>183586.75251742458</v>
      </c>
      <c r="R21" s="165" t="s">
        <v>274</v>
      </c>
      <c r="S21" t="s">
        <v>34</v>
      </c>
    </row>
    <row r="22" spans="1:26" ht="15.75" x14ac:dyDescent="0.25">
      <c r="A22" s="50"/>
      <c r="B22" s="52" t="s">
        <v>39</v>
      </c>
      <c r="C22" s="32" t="s">
        <v>34</v>
      </c>
      <c r="D22" s="33" t="s">
        <v>40</v>
      </c>
      <c r="E22" s="34">
        <f>'Revised Proposal'!E22*'Revised Proposal $2020'!$N$1</f>
        <v>25944.093479678933</v>
      </c>
      <c r="F22" s="34">
        <f>'Revised Proposal'!F22*'Revised Proposal $2020'!$N$1</f>
        <v>25944.093479678933</v>
      </c>
      <c r="G22" s="34">
        <f>'Revised Proposal'!G22*'Revised Proposal $2020'!$N$1</f>
        <v>25944.093479678933</v>
      </c>
      <c r="H22" s="34">
        <f>'Revised Proposal'!H22*'Revised Proposal $2020'!$N$1</f>
        <v>25944.093479678933</v>
      </c>
      <c r="I22" s="34">
        <f>'Revised Proposal'!I22*'Revised Proposal $2020'!$N$1</f>
        <v>25944.093479678933</v>
      </c>
      <c r="J22" s="35">
        <f>E22+F22+G22+H22+I22</f>
        <v>129720.46739839467</v>
      </c>
      <c r="K22" s="4" t="s">
        <v>36</v>
      </c>
      <c r="M22" s="53"/>
      <c r="N22" s="106">
        <f>'Revised Proposal'!N22*'Revised Proposal $2020'!$N$1</f>
        <v>6532.7922825783899</v>
      </c>
      <c r="O22" s="106">
        <f>'Revised Proposal'!O22*'Revised Proposal $2020'!$N$1</f>
        <v>3089.1818893060758</v>
      </c>
      <c r="P22" s="104">
        <f t="shared" si="3"/>
        <v>139342.44157027916</v>
      </c>
      <c r="R22" s="165" t="s">
        <v>274</v>
      </c>
      <c r="S22" t="s">
        <v>34</v>
      </c>
    </row>
    <row r="23" spans="1:26" ht="15.75" x14ac:dyDescent="0.25">
      <c r="A23" s="50"/>
      <c r="B23" s="51" t="s">
        <v>41</v>
      </c>
      <c r="C23" s="32" t="s">
        <v>34</v>
      </c>
      <c r="D23" s="33" t="s">
        <v>35</v>
      </c>
      <c r="E23" s="34">
        <f>'Revised Proposal'!E23*'Revised Proposal $2020'!$N$1</f>
        <v>5575.8744839187875</v>
      </c>
      <c r="F23" s="34">
        <f>'Revised Proposal'!F23*'Revised Proposal $2020'!$N$1</f>
        <v>6106.9101490539106</v>
      </c>
      <c r="G23" s="34">
        <f>'Revised Proposal'!G23*'Revised Proposal $2020'!$N$1</f>
        <v>6460.9339258106584</v>
      </c>
      <c r="H23" s="34">
        <f>'Revised Proposal'!H23*'Revised Proposal $2020'!$N$1</f>
        <v>6106.9101490539106</v>
      </c>
      <c r="I23" s="34">
        <f>'Revised Proposal'!I23*'Revised Proposal $2020'!$N$1</f>
        <v>5510.78397708388</v>
      </c>
      <c r="J23" s="35">
        <f>E23+F23+G23+H23+I23</f>
        <v>29761.412684921146</v>
      </c>
      <c r="K23" s="4" t="s">
        <v>36</v>
      </c>
      <c r="N23" s="106">
        <f>'Revised Proposal'!N23*'Revised Proposal $2020'!$N$1</f>
        <v>1498.2673495234374</v>
      </c>
      <c r="O23" s="106">
        <f>'Revised Proposal'!O23*'Revised Proposal $2020'!$N$1</f>
        <v>707.59971219791646</v>
      </c>
      <c r="P23" s="104">
        <f t="shared" si="3"/>
        <v>31967.2797466425</v>
      </c>
      <c r="R23" s="165" t="s">
        <v>281</v>
      </c>
      <c r="S23" t="s">
        <v>34</v>
      </c>
    </row>
    <row r="24" spans="1:26" ht="15.75" x14ac:dyDescent="0.2">
      <c r="A24" s="50"/>
      <c r="B24" s="51"/>
      <c r="C24" s="32"/>
      <c r="D24" s="33"/>
      <c r="E24" s="54"/>
      <c r="F24" s="54"/>
      <c r="G24" s="54"/>
      <c r="H24" s="54"/>
      <c r="I24" s="54"/>
      <c r="J24" s="40"/>
      <c r="N24" s="106"/>
      <c r="O24" s="106"/>
      <c r="P24" s="104"/>
      <c r="R24" s="165"/>
    </row>
    <row r="25" spans="1:26" ht="15.75" x14ac:dyDescent="0.2">
      <c r="A25" s="41"/>
      <c r="B25" s="42" t="s">
        <v>42</v>
      </c>
      <c r="C25" s="43"/>
      <c r="D25" s="44" t="s">
        <v>11</v>
      </c>
      <c r="E25" s="45">
        <f t="shared" ref="E25:I25" si="4">SUM(E19:E24)</f>
        <v>113199.57915528699</v>
      </c>
      <c r="F25" s="45">
        <f t="shared" si="4"/>
        <v>115487.51453363011</v>
      </c>
      <c r="G25" s="45">
        <f t="shared" si="4"/>
        <v>122909.44694944726</v>
      </c>
      <c r="H25" s="45">
        <f t="shared" si="4"/>
        <v>116645.01424883286</v>
      </c>
      <c r="I25" s="45">
        <f t="shared" si="4"/>
        <v>112504.17681508565</v>
      </c>
      <c r="J25" s="46">
        <f>SUM(J19:J24)</f>
        <v>580745.73170228291</v>
      </c>
      <c r="K25" s="47" t="str">
        <f>K23</f>
        <v>C-3</v>
      </c>
      <c r="N25" s="107">
        <f t="shared" ref="N25:P25" si="5">SUM(N19:N24)</f>
        <v>29240.356468422589</v>
      </c>
      <c r="O25" s="107">
        <f t="shared" si="5"/>
        <v>13824.500514108775</v>
      </c>
      <c r="P25" s="107">
        <f t="shared" si="5"/>
        <v>623810.58868481428</v>
      </c>
      <c r="R25" s="165"/>
    </row>
    <row r="26" spans="1:26" ht="15.75" x14ac:dyDescent="0.2">
      <c r="A26" s="55" t="s">
        <v>43</v>
      </c>
      <c r="B26" s="56"/>
      <c r="C26" s="15"/>
      <c r="D26" s="29"/>
      <c r="E26" s="57"/>
      <c r="F26" s="49"/>
      <c r="G26" s="49"/>
      <c r="H26" s="49"/>
      <c r="I26" s="49"/>
      <c r="J26" s="58"/>
      <c r="N26" s="106"/>
      <c r="O26" s="106"/>
      <c r="P26" s="104"/>
      <c r="R26" s="165"/>
    </row>
    <row r="27" spans="1:26" s="39" customFormat="1" ht="15.75" x14ac:dyDescent="0.25">
      <c r="A27" s="50"/>
      <c r="B27" s="59" t="s">
        <v>44</v>
      </c>
      <c r="C27" s="32" t="s">
        <v>19</v>
      </c>
      <c r="D27" s="33" t="s">
        <v>45</v>
      </c>
      <c r="E27" s="34">
        <f>'Revised Proposal'!E27*'Revised Proposal $2020'!$N$1</f>
        <v>1341.5516811546804</v>
      </c>
      <c r="F27" s="34">
        <f>'Revised Proposal'!F27*'Revised Proposal $2020'!$N$1</f>
        <v>1341.5516811546804</v>
      </c>
      <c r="G27" s="34">
        <f>'Revised Proposal'!G27*'Revised Proposal $2020'!$N$1</f>
        <v>1341.5516811546804</v>
      </c>
      <c r="H27" s="34">
        <f>'Revised Proposal'!H27*'Revised Proposal $2020'!$N$1</f>
        <v>1341.5516811546804</v>
      </c>
      <c r="I27" s="34">
        <f>'Revised Proposal'!I27*'Revised Proposal $2020'!$N$1</f>
        <v>1341.5516811546804</v>
      </c>
      <c r="J27" s="35">
        <f>SUM(E27:I27)</f>
        <v>6707.758405773402</v>
      </c>
      <c r="K27" s="4" t="s">
        <v>46</v>
      </c>
      <c r="L27" s="28"/>
      <c r="M27" s="7"/>
      <c r="N27" s="106">
        <f>'Revised Proposal'!N27*'Revised Proposal $2020'!$N$1</f>
        <v>337.80630940880417</v>
      </c>
      <c r="O27" s="106">
        <f>'Revised Proposal'!O27*'Revised Proposal $2020'!$N$1</f>
        <v>244.12954203881375</v>
      </c>
      <c r="P27" s="104">
        <f t="shared" ref="P27:P31" si="6">SUM(J27,N27:O27)</f>
        <v>7289.6942572210201</v>
      </c>
      <c r="Q27" s="7"/>
      <c r="R27" s="165" t="s">
        <v>282</v>
      </c>
      <c r="S27" t="s">
        <v>283</v>
      </c>
      <c r="T27" s="7"/>
      <c r="U27" s="7"/>
      <c r="V27" s="7"/>
      <c r="W27" s="7"/>
      <c r="X27" s="7"/>
      <c r="Y27" s="7"/>
      <c r="Z27" s="7"/>
    </row>
    <row r="28" spans="1:26" ht="15.75" x14ac:dyDescent="0.25">
      <c r="A28" s="50"/>
      <c r="B28" s="59" t="s">
        <v>47</v>
      </c>
      <c r="C28" s="32" t="s">
        <v>19</v>
      </c>
      <c r="D28" s="33" t="s">
        <v>48</v>
      </c>
      <c r="E28" s="34">
        <f>'Revised Proposal'!E28*'Revised Proposal $2020'!$N$1</f>
        <v>4527.7369238970468</v>
      </c>
      <c r="F28" s="34">
        <f>'Revised Proposal'!F28*'Revised Proposal $2020'!$N$1</f>
        <v>4527.7369238970468</v>
      </c>
      <c r="G28" s="34">
        <f>'Revised Proposal'!G28*'Revised Proposal $2020'!$N$1</f>
        <v>4527.7369238970468</v>
      </c>
      <c r="H28" s="34">
        <f>'Revised Proposal'!H28*'Revised Proposal $2020'!$N$1</f>
        <v>4527.7369238970468</v>
      </c>
      <c r="I28" s="34">
        <f>'Revised Proposal'!I28*'Revised Proposal $2020'!$N$1</f>
        <v>4527.7369238970468</v>
      </c>
      <c r="J28" s="35">
        <f>SUM(E28:I28)</f>
        <v>22638.684619485233</v>
      </c>
      <c r="K28" s="4" t="s">
        <v>46</v>
      </c>
      <c r="N28" s="106">
        <f>'Revised Proposal'!N28*'Revised Proposal $2020'!$N$1</f>
        <v>1140.0962942547142</v>
      </c>
      <c r="O28" s="106">
        <f>'Revised Proposal'!O28*'Revised Proposal $2020'!$N$1</f>
        <v>823.93720438099649</v>
      </c>
      <c r="P28" s="104">
        <f t="shared" si="6"/>
        <v>24602.718118120945</v>
      </c>
      <c r="R28" s="165" t="s">
        <v>276</v>
      </c>
      <c r="S28" t="s">
        <v>283</v>
      </c>
    </row>
    <row r="29" spans="1:26" s="39" customFormat="1" ht="15.75" x14ac:dyDescent="0.25">
      <c r="A29" s="50"/>
      <c r="B29" s="59" t="s">
        <v>49</v>
      </c>
      <c r="C29" s="32" t="s">
        <v>19</v>
      </c>
      <c r="D29" s="33" t="s">
        <v>50</v>
      </c>
      <c r="E29" s="34">
        <f>'Revised Proposal'!E29*'Revised Proposal $2020'!$N$1</f>
        <v>167.69396014433505</v>
      </c>
      <c r="F29" s="34">
        <f>'Revised Proposal'!F29*'Revised Proposal $2020'!$N$1</f>
        <v>167.69396014433505</v>
      </c>
      <c r="G29" s="34">
        <f>'Revised Proposal'!G29*'Revised Proposal $2020'!$N$1</f>
        <v>167.69396014433505</v>
      </c>
      <c r="H29" s="34">
        <f>'Revised Proposal'!H29*'Revised Proposal $2020'!$N$1</f>
        <v>167.69396014433505</v>
      </c>
      <c r="I29" s="34">
        <f>'Revised Proposal'!I29*'Revised Proposal $2020'!$N$1</f>
        <v>167.69396014433505</v>
      </c>
      <c r="J29" s="35">
        <f>SUM(E29:I29)</f>
        <v>838.46980072167526</v>
      </c>
      <c r="K29" s="4" t="s">
        <v>46</v>
      </c>
      <c r="L29" s="28"/>
      <c r="M29" s="7"/>
      <c r="N29" s="106">
        <f>'Revised Proposal'!N29*'Revised Proposal $2020'!$N$1</f>
        <v>42.225788676100521</v>
      </c>
      <c r="O29" s="106">
        <f>'Revised Proposal'!O29*'Revised Proposal $2020'!$N$1</f>
        <v>30.516192754851719</v>
      </c>
      <c r="P29" s="104">
        <f t="shared" si="6"/>
        <v>911.21178215262751</v>
      </c>
      <c r="Q29" s="7"/>
      <c r="R29" s="165" t="s">
        <v>279</v>
      </c>
      <c r="S29" t="s">
        <v>283</v>
      </c>
      <c r="T29" s="7"/>
      <c r="U29" s="7"/>
      <c r="V29" s="7"/>
      <c r="W29" s="7"/>
      <c r="X29" s="7"/>
      <c r="Y29" s="7"/>
      <c r="Z29" s="7"/>
    </row>
    <row r="30" spans="1:26" ht="15.75" x14ac:dyDescent="0.25">
      <c r="A30" s="50"/>
      <c r="B30" s="59" t="s">
        <v>51</v>
      </c>
      <c r="C30" s="32" t="s">
        <v>19</v>
      </c>
      <c r="D30" s="33" t="s">
        <v>52</v>
      </c>
      <c r="E30" s="34">
        <f>'Revised Proposal'!E30*'Revised Proposal $2020'!$N$1</f>
        <v>2817.7278388590153</v>
      </c>
      <c r="F30" s="34">
        <f>'Revised Proposal'!F30*'Revised Proposal $2020'!$N$1</f>
        <v>2817.7278388590153</v>
      </c>
      <c r="G30" s="34">
        <f>'Revised Proposal'!G30*'Revised Proposal $2020'!$N$1</f>
        <v>2817.7278388590153</v>
      </c>
      <c r="H30" s="34">
        <f>'Revised Proposal'!H30*'Revised Proposal $2020'!$N$1</f>
        <v>2817.7278388590153</v>
      </c>
      <c r="I30" s="34">
        <f>'Revised Proposal'!I30*'Revised Proposal $2020'!$N$1</f>
        <v>2817.7278388590153</v>
      </c>
      <c r="J30" s="35">
        <f>SUM(E30:I30)</f>
        <v>14088.639194295076</v>
      </c>
      <c r="K30" s="4" t="s">
        <v>46</v>
      </c>
      <c r="N30" s="106">
        <f>'Revised Proposal'!N30*'Revised Proposal $2020'!$N$1</f>
        <v>709.51142288022095</v>
      </c>
      <c r="O30" s="106">
        <f>'Revised Proposal'!O30*'Revised Proposal $2020'!$N$1</f>
        <v>512.75744091990327</v>
      </c>
      <c r="P30" s="104">
        <f t="shared" si="6"/>
        <v>15310.9080580952</v>
      </c>
      <c r="R30" s="165" t="s">
        <v>276</v>
      </c>
      <c r="S30" t="s">
        <v>283</v>
      </c>
    </row>
    <row r="31" spans="1:26" ht="15.75" x14ac:dyDescent="0.25">
      <c r="A31" s="60"/>
      <c r="B31" s="59" t="s">
        <v>53</v>
      </c>
      <c r="C31" s="32" t="s">
        <v>19</v>
      </c>
      <c r="D31" s="33" t="s">
        <v>54</v>
      </c>
      <c r="E31" s="34">
        <f>'Revised Proposal'!E31*'Revised Proposal $2020'!$N$1</f>
        <v>2729.6738438946713</v>
      </c>
      <c r="F31" s="34">
        <f>'Revised Proposal'!F31*'Revised Proposal $2020'!$N$1</f>
        <v>2729.6738438946713</v>
      </c>
      <c r="G31" s="34">
        <f>'Revised Proposal'!G31*'Revised Proposal $2020'!$N$1</f>
        <v>2729.6738438946713</v>
      </c>
      <c r="H31" s="34">
        <f>'Revised Proposal'!H31*'Revised Proposal $2020'!$N$1</f>
        <v>2729.6738438946713</v>
      </c>
      <c r="I31" s="34">
        <f>'Revised Proposal'!I31*'Revised Proposal $2020'!$N$1</f>
        <v>2729.6738438946713</v>
      </c>
      <c r="J31" s="35">
        <f>SUM(E31:I31)</f>
        <v>13648.369219473356</v>
      </c>
      <c r="K31" s="4" t="s">
        <v>46</v>
      </c>
      <c r="N31" s="106">
        <f>'Revised Proposal'!N31*'Revised Proposal $2020'!$N$1</f>
        <v>687.33919091521398</v>
      </c>
      <c r="O31" s="106">
        <f>'Revised Proposal'!O31*'Revised Proposal $2020'!$N$1</f>
        <v>496.73377089115627</v>
      </c>
      <c r="P31" s="104">
        <f t="shared" si="6"/>
        <v>14832.442181279726</v>
      </c>
      <c r="R31" s="165" t="s">
        <v>274</v>
      </c>
      <c r="S31" t="s">
        <v>283</v>
      </c>
    </row>
    <row r="32" spans="1:26" ht="15.75" x14ac:dyDescent="0.2">
      <c r="A32" s="61"/>
      <c r="B32" s="51"/>
      <c r="C32" s="32"/>
      <c r="D32" s="33"/>
      <c r="E32" s="54"/>
      <c r="F32" s="54"/>
      <c r="G32" s="54"/>
      <c r="H32" s="54"/>
      <c r="I32" s="54"/>
      <c r="J32" s="40"/>
      <c r="N32" s="106"/>
      <c r="O32" s="106"/>
      <c r="P32" s="104"/>
      <c r="R32" s="165"/>
    </row>
    <row r="33" spans="1:26" ht="15.75" x14ac:dyDescent="0.2">
      <c r="A33" s="41"/>
      <c r="B33" s="42" t="s">
        <v>55</v>
      </c>
      <c r="C33" s="43"/>
      <c r="D33" s="44" t="s">
        <v>56</v>
      </c>
      <c r="E33" s="45">
        <f t="shared" ref="E33:J33" si="7">SUM(E27:E32)</f>
        <v>11584.384247949747</v>
      </c>
      <c r="F33" s="45">
        <f t="shared" si="7"/>
        <v>11584.384247949747</v>
      </c>
      <c r="G33" s="45">
        <f t="shared" si="7"/>
        <v>11584.384247949747</v>
      </c>
      <c r="H33" s="45">
        <f t="shared" si="7"/>
        <v>11584.384247949747</v>
      </c>
      <c r="I33" s="45">
        <f t="shared" si="7"/>
        <v>11584.384247949747</v>
      </c>
      <c r="J33" s="46">
        <f t="shared" si="7"/>
        <v>57921.921239748743</v>
      </c>
      <c r="K33" s="47" t="str">
        <f>K31</f>
        <v>C-5</v>
      </c>
      <c r="N33" s="107">
        <f t="shared" ref="N33:P33" si="8">SUM(N27:N32)</f>
        <v>2916.9790061350541</v>
      </c>
      <c r="O33" s="107">
        <f t="shared" si="8"/>
        <v>2108.0741509857216</v>
      </c>
      <c r="P33" s="107">
        <f t="shared" si="8"/>
        <v>62946.974396869526</v>
      </c>
      <c r="R33" s="165"/>
    </row>
    <row r="34" spans="1:26" ht="15.75" x14ac:dyDescent="0.2">
      <c r="A34" s="55" t="s">
        <v>57</v>
      </c>
      <c r="B34" s="62"/>
      <c r="C34" s="15"/>
      <c r="D34" s="29"/>
      <c r="E34" s="57"/>
      <c r="F34" s="57"/>
      <c r="G34" s="57"/>
      <c r="H34" s="57"/>
      <c r="I34" s="57"/>
      <c r="J34" s="58"/>
      <c r="K34" s="63"/>
      <c r="N34" s="106"/>
      <c r="O34" s="106"/>
      <c r="P34" s="104"/>
      <c r="R34" s="165"/>
    </row>
    <row r="35" spans="1:26" ht="15.75" x14ac:dyDescent="0.2">
      <c r="A35" s="64"/>
      <c r="B35" s="10" t="s">
        <v>58</v>
      </c>
      <c r="C35" s="32"/>
      <c r="D35" s="33"/>
      <c r="E35" s="49"/>
      <c r="F35" s="49"/>
      <c r="G35" s="49"/>
      <c r="H35" s="49"/>
      <c r="I35" s="49"/>
      <c r="J35" s="40"/>
      <c r="K35" s="63"/>
      <c r="N35" s="106"/>
      <c r="O35" s="106"/>
      <c r="P35" s="104"/>
      <c r="R35" s="165"/>
    </row>
    <row r="36" spans="1:26" s="39" customFormat="1" ht="15.75" x14ac:dyDescent="0.2">
      <c r="A36" s="51"/>
      <c r="B36" s="51" t="s">
        <v>59</v>
      </c>
      <c r="C36" s="32" t="s">
        <v>60</v>
      </c>
      <c r="D36" s="33" t="s">
        <v>61</v>
      </c>
      <c r="E36" s="34">
        <f>'Revised Proposal'!E36*'Revised Proposal $2020'!$N$1</f>
        <v>959.81017730177575</v>
      </c>
      <c r="F36" s="34">
        <f>'Revised Proposal'!F36*'Revised Proposal $2020'!$N$1</f>
        <v>959.81017730177575</v>
      </c>
      <c r="G36" s="34">
        <f>'Revised Proposal'!G36*'Revised Proposal $2020'!$N$1</f>
        <v>959.81017730177575</v>
      </c>
      <c r="H36" s="34">
        <f>'Revised Proposal'!H36*'Revised Proposal $2020'!$N$1</f>
        <v>959.81017730177575</v>
      </c>
      <c r="I36" s="34">
        <f>'Revised Proposal'!I36*'Revised Proposal $2020'!$N$1</f>
        <v>959.81017730177575</v>
      </c>
      <c r="J36" s="35">
        <f t="shared" ref="J36:J50" si="9">SUM(E36:I36)</f>
        <v>4799.0508865088786</v>
      </c>
      <c r="K36" s="63" t="s">
        <v>62</v>
      </c>
      <c r="L36" s="28"/>
      <c r="M36" s="7"/>
      <c r="N36" s="106">
        <f>'Revised Proposal'!N36*'Revised Proposal $2020'!$N$1</f>
        <v>241.68277546211004</v>
      </c>
      <c r="O36" s="106">
        <f>'Revised Proposal'!O36*'Revised Proposal $2020'!$N$1</f>
        <v>113.79709660870832</v>
      </c>
      <c r="P36" s="104">
        <f t="shared" ref="P36:P50" si="10">SUM(J36,N36:O36)</f>
        <v>5154.5307585796972</v>
      </c>
      <c r="Q36" s="7"/>
      <c r="R36" s="165" t="s">
        <v>281</v>
      </c>
      <c r="S36" s="166" t="s">
        <v>284</v>
      </c>
      <c r="T36" s="7"/>
      <c r="U36" s="7"/>
      <c r="V36" s="7"/>
      <c r="W36" s="7"/>
      <c r="X36" s="7"/>
      <c r="Y36" s="7"/>
      <c r="Z36" s="7"/>
    </row>
    <row r="37" spans="1:26" s="39" customFormat="1" ht="15.75" x14ac:dyDescent="0.2">
      <c r="A37" s="51"/>
      <c r="B37" s="51" t="s">
        <v>63</v>
      </c>
      <c r="C37" s="32" t="s">
        <v>60</v>
      </c>
      <c r="D37" s="33" t="s">
        <v>64</v>
      </c>
      <c r="E37" s="34">
        <f>'Revised Proposal'!E37*'Revised Proposal $2020'!$N$1</f>
        <v>2232.4589139311965</v>
      </c>
      <c r="F37" s="34">
        <f>'Revised Proposal'!F37*'Revised Proposal $2020'!$N$1</f>
        <v>2232.4589139311965</v>
      </c>
      <c r="G37" s="34">
        <f>'Revised Proposal'!G37*'Revised Proposal $2020'!$N$1</f>
        <v>2232.4589139311965</v>
      </c>
      <c r="H37" s="34">
        <f>'Revised Proposal'!H37*'Revised Proposal $2020'!$N$1</f>
        <v>2232.4589139311965</v>
      </c>
      <c r="I37" s="34">
        <f>'Revised Proposal'!I37*'Revised Proposal $2020'!$N$1</f>
        <v>2232.4589139311965</v>
      </c>
      <c r="J37" s="35">
        <f t="shared" si="9"/>
        <v>11162.294569655984</v>
      </c>
      <c r="K37" s="63" t="s">
        <v>62</v>
      </c>
      <c r="L37" s="28"/>
      <c r="M37" s="7"/>
      <c r="N37" s="106">
        <f>'Revised Proposal'!N37*'Revised Proposal $2020'!$N$1</f>
        <v>562.13913874178411</v>
      </c>
      <c r="O37" s="106">
        <f>'Revised Proposal'!O37*'Revised Proposal $2020'!$N$1</f>
        <v>264.68498533510012</v>
      </c>
      <c r="P37" s="104">
        <f t="shared" si="10"/>
        <v>11989.118693732868</v>
      </c>
      <c r="Q37" s="7"/>
      <c r="R37" s="165" t="s">
        <v>282</v>
      </c>
      <c r="S37" s="166" t="s">
        <v>284</v>
      </c>
      <c r="T37" s="7"/>
      <c r="U37" s="7"/>
      <c r="V37" s="7"/>
      <c r="W37" s="7"/>
      <c r="X37" s="7"/>
      <c r="Y37" s="7"/>
      <c r="Z37" s="7"/>
    </row>
    <row r="38" spans="1:26" s="39" customFormat="1" ht="15.75" x14ac:dyDescent="0.2">
      <c r="A38" s="51"/>
      <c r="B38" s="51" t="s">
        <v>65</v>
      </c>
      <c r="C38" s="32" t="s">
        <v>60</v>
      </c>
      <c r="D38" s="33" t="s">
        <v>66</v>
      </c>
      <c r="E38" s="34">
        <f>'Revised Proposal'!E38*'Revised Proposal $2020'!$N$1</f>
        <v>374.70503248195445</v>
      </c>
      <c r="F38" s="34">
        <f>'Revised Proposal'!F38*'Revised Proposal $2020'!$N$1</f>
        <v>499.60670997593922</v>
      </c>
      <c r="G38" s="34">
        <f>'Revised Proposal'!G38*'Revised Proposal $2020'!$N$1</f>
        <v>499.60670997593922</v>
      </c>
      <c r="H38" s="34">
        <f>'Revised Proposal'!H38*'Revised Proposal $2020'!$N$1</f>
        <v>499.60670997593922</v>
      </c>
      <c r="I38" s="34">
        <f>'Revised Proposal'!I38*'Revised Proposal $2020'!$N$1</f>
        <v>499.60670997593922</v>
      </c>
      <c r="J38" s="35">
        <f t="shared" si="9"/>
        <v>2373.1318723857116</v>
      </c>
      <c r="K38" s="63" t="s">
        <v>62</v>
      </c>
      <c r="L38" s="28"/>
      <c r="M38" s="7"/>
      <c r="N38" s="106">
        <f>'Revised Proposal'!N38*'Revised Proposal $2020'!$N$1</f>
        <v>119.44175799840478</v>
      </c>
      <c r="O38" s="106">
        <f>'Revised Proposal'!O38*'Revised Proposal $2020'!$N$1</f>
        <v>57.704269753442482</v>
      </c>
      <c r="P38" s="104">
        <f t="shared" si="10"/>
        <v>2550.2779001375588</v>
      </c>
      <c r="Q38" s="7"/>
      <c r="R38" s="165" t="s">
        <v>282</v>
      </c>
      <c r="S38" s="166" t="s">
        <v>284</v>
      </c>
      <c r="T38" s="7"/>
      <c r="U38" s="7"/>
      <c r="V38" s="7"/>
      <c r="W38" s="7"/>
      <c r="X38" s="7"/>
      <c r="Y38" s="7"/>
      <c r="Z38" s="7"/>
    </row>
    <row r="39" spans="1:26" s="39" customFormat="1" ht="15.75" x14ac:dyDescent="0.2">
      <c r="A39" s="51"/>
      <c r="B39" s="51" t="s">
        <v>67</v>
      </c>
      <c r="C39" s="32" t="s">
        <v>60</v>
      </c>
      <c r="D39" s="33" t="s">
        <v>68</v>
      </c>
      <c r="E39" s="34">
        <f>'Revised Proposal'!E39*'Revised Proposal $2020'!$N$1</f>
        <v>758.82246069486143</v>
      </c>
      <c r="F39" s="34">
        <f>'Revised Proposal'!F39*'Revised Proposal $2020'!$N$1</f>
        <v>1011.763280926482</v>
      </c>
      <c r="G39" s="34">
        <f>'Revised Proposal'!G39*'Revised Proposal $2020'!$N$1</f>
        <v>1011.763280926482</v>
      </c>
      <c r="H39" s="34">
        <f>'Revised Proposal'!H39*'Revised Proposal $2020'!$N$1</f>
        <v>1020.5125310209689</v>
      </c>
      <c r="I39" s="34">
        <f>'Revised Proposal'!I39*'Revised Proposal $2020'!$N$1</f>
        <v>1029.261781115456</v>
      </c>
      <c r="J39" s="35">
        <f t="shared" si="9"/>
        <v>4832.12333468425</v>
      </c>
      <c r="K39" s="63" t="s">
        <v>62</v>
      </c>
      <c r="L39" s="28"/>
      <c r="M39" s="7"/>
      <c r="N39" s="106">
        <f>'Revised Proposal'!N39*'Revised Proposal $2020'!$N$1</f>
        <v>243.2027965429786</v>
      </c>
      <c r="O39" s="106">
        <f>'Revised Proposal'!O39*'Revised Proposal $2020'!$N$1</f>
        <v>117.74651916462162</v>
      </c>
      <c r="P39" s="104">
        <f t="shared" si="10"/>
        <v>5193.0726503918504</v>
      </c>
      <c r="Q39" s="7"/>
      <c r="R39" s="165" t="s">
        <v>282</v>
      </c>
      <c r="S39" s="166" t="s">
        <v>284</v>
      </c>
      <c r="T39" s="7"/>
      <c r="U39" s="7"/>
      <c r="V39" s="7"/>
      <c r="W39" s="7"/>
      <c r="X39" s="7"/>
      <c r="Y39" s="7"/>
      <c r="Z39" s="7"/>
    </row>
    <row r="40" spans="1:26" ht="15.75" x14ac:dyDescent="0.2">
      <c r="A40" s="51"/>
      <c r="B40" s="51" t="s">
        <v>69</v>
      </c>
      <c r="C40" s="32" t="s">
        <v>60</v>
      </c>
      <c r="D40" s="33" t="s">
        <v>70</v>
      </c>
      <c r="E40" s="34">
        <f>'Revised Proposal'!E40*'Revised Proposal $2020'!$N$1</f>
        <v>13610.532013511694</v>
      </c>
      <c r="F40" s="34">
        <f>'Revised Proposal'!F40*'Revised Proposal $2020'!$N$1</f>
        <v>13610.532013511694</v>
      </c>
      <c r="G40" s="34">
        <f>'Revised Proposal'!G40*'Revised Proposal $2020'!$N$1</f>
        <v>13610.532013511694</v>
      </c>
      <c r="H40" s="34">
        <f>'Revised Proposal'!H40*'Revised Proposal $2020'!$N$1</f>
        <v>13610.532013511694</v>
      </c>
      <c r="I40" s="34">
        <f>'Revised Proposal'!I40*'Revised Proposal $2020'!$N$1</f>
        <v>13610.532013511694</v>
      </c>
      <c r="J40" s="35">
        <f t="shared" si="9"/>
        <v>68052.660067558478</v>
      </c>
      <c r="K40" s="63" t="s">
        <v>62</v>
      </c>
      <c r="N40" s="106">
        <f>'Revised Proposal'!N40*'Revised Proposal $2020'!$N$1</f>
        <v>3427.1684446904665</v>
      </c>
      <c r="O40" s="106">
        <f>'Revised Proposal'!O40*'Revised Proposal $2020'!$N$1</f>
        <v>1613.6930645928483</v>
      </c>
      <c r="P40" s="104">
        <f t="shared" si="10"/>
        <v>73093.521576841798</v>
      </c>
      <c r="R40" s="165" t="s">
        <v>274</v>
      </c>
      <c r="S40" s="166" t="s">
        <v>284</v>
      </c>
    </row>
    <row r="41" spans="1:26" ht="15.75" x14ac:dyDescent="0.2">
      <c r="A41" s="51"/>
      <c r="B41" s="51" t="s">
        <v>71</v>
      </c>
      <c r="C41" s="32" t="s">
        <v>60</v>
      </c>
      <c r="D41" s="33" t="s">
        <v>72</v>
      </c>
      <c r="E41" s="34">
        <f>'Revised Proposal'!E41*'Revised Proposal $2020'!$N$1</f>
        <v>21638.693498742668</v>
      </c>
      <c r="F41" s="34">
        <f>'Revised Proposal'!F41*'Revised Proposal $2020'!$N$1</f>
        <v>21750.636517101128</v>
      </c>
      <c r="G41" s="34">
        <f>'Revised Proposal'!G41*'Revised Proposal $2020'!$N$1</f>
        <v>21750.636517101128</v>
      </c>
      <c r="H41" s="34">
        <f>'Revised Proposal'!H41*'Revised Proposal $2020'!$N$1</f>
        <v>21750.636517101128</v>
      </c>
      <c r="I41" s="34">
        <f>'Revised Proposal'!I41*'Revised Proposal $2020'!$N$1</f>
        <v>21750.636517101128</v>
      </c>
      <c r="J41" s="35">
        <f t="shared" si="9"/>
        <v>108641.23956714717</v>
      </c>
      <c r="K41" s="63" t="s">
        <v>62</v>
      </c>
      <c r="N41" s="106">
        <f>'Revised Proposal'!N41*'Revised Proposal $2020'!$N$1</f>
        <v>5471.1679405953682</v>
      </c>
      <c r="O41" s="106">
        <f>'Revised Proposal'!O41*'Revised Proposal $2020'!$N$1</f>
        <v>2577.4294432079009</v>
      </c>
      <c r="P41" s="104">
        <f t="shared" si="10"/>
        <v>116689.83695095044</v>
      </c>
      <c r="R41" s="165" t="s">
        <v>274</v>
      </c>
      <c r="S41" s="166" t="s">
        <v>284</v>
      </c>
    </row>
    <row r="42" spans="1:26" s="39" customFormat="1" ht="15.75" x14ac:dyDescent="0.2">
      <c r="A42" s="51"/>
      <c r="B42" s="51" t="s">
        <v>73</v>
      </c>
      <c r="C42" s="32" t="s">
        <v>60</v>
      </c>
      <c r="D42" s="33" t="s">
        <v>74</v>
      </c>
      <c r="E42" s="34">
        <f>'Revised Proposal'!E42*'Revised Proposal $2020'!$N$1</f>
        <v>473.06800423678931</v>
      </c>
      <c r="F42" s="34">
        <f>'Revised Proposal'!F42*'Revised Proposal $2020'!$N$1</f>
        <v>473.06800423678931</v>
      </c>
      <c r="G42" s="34">
        <f>'Revised Proposal'!G42*'Revised Proposal $2020'!$N$1</f>
        <v>473.06800423678931</v>
      </c>
      <c r="H42" s="34">
        <f>'Revised Proposal'!H42*'Revised Proposal $2020'!$N$1</f>
        <v>473.06800423678931</v>
      </c>
      <c r="I42" s="34">
        <f>'Revised Proposal'!I42*'Revised Proposal $2020'!$N$1</f>
        <v>473.06800423678931</v>
      </c>
      <c r="J42" s="35">
        <f t="shared" si="9"/>
        <v>2365.3400211839466</v>
      </c>
      <c r="K42" s="63" t="s">
        <v>62</v>
      </c>
      <c r="L42" s="28"/>
      <c r="M42" s="7"/>
      <c r="N42" s="106">
        <f>'Revised Proposal'!N42*'Revised Proposal $2020'!$N$1</f>
        <v>119.11979154845011</v>
      </c>
      <c r="O42" s="106">
        <f>'Revised Proposal'!O42*'Revised Proposal $2020'!$N$1</f>
        <v>56.087929315315819</v>
      </c>
      <c r="P42" s="104">
        <f t="shared" si="10"/>
        <v>2540.5477420477123</v>
      </c>
      <c r="Q42" s="7"/>
      <c r="R42" s="165" t="s">
        <v>282</v>
      </c>
      <c r="S42" s="166" t="s">
        <v>284</v>
      </c>
      <c r="T42" s="7"/>
      <c r="U42" s="7"/>
      <c r="V42" s="7"/>
      <c r="W42" s="7"/>
      <c r="X42" s="7"/>
      <c r="Y42" s="7"/>
      <c r="Z42" s="7"/>
    </row>
    <row r="43" spans="1:26" s="39" customFormat="1" ht="15.75" x14ac:dyDescent="0.2">
      <c r="A43" s="51"/>
      <c r="B43" s="51" t="s">
        <v>75</v>
      </c>
      <c r="C43" s="32" t="s">
        <v>60</v>
      </c>
      <c r="D43" s="33" t="s">
        <v>74</v>
      </c>
      <c r="E43" s="34">
        <f>'Revised Proposal'!E43*'Revised Proposal $2020'!$N$1</f>
        <v>1347.6642086319389</v>
      </c>
      <c r="F43" s="34">
        <f>'Revised Proposal'!F43*'Revised Proposal $2020'!$N$1</f>
        <v>1347.6642086319389</v>
      </c>
      <c r="G43" s="34">
        <f>'Revised Proposal'!G43*'Revised Proposal $2020'!$N$1</f>
        <v>1347.6642086319389</v>
      </c>
      <c r="H43" s="34">
        <f>'Revised Proposal'!H43*'Revised Proposal $2020'!$N$1</f>
        <v>1347.6642086319389</v>
      </c>
      <c r="I43" s="34">
        <f>'Revised Proposal'!I43*'Revised Proposal $2020'!$N$1</f>
        <v>1347.6642086319389</v>
      </c>
      <c r="J43" s="35">
        <f t="shared" si="9"/>
        <v>6738.3210431596945</v>
      </c>
      <c r="K43" s="63" t="s">
        <v>62</v>
      </c>
      <c r="L43" s="28"/>
      <c r="M43" s="7"/>
      <c r="N43" s="106">
        <f>'Revised Proposal'!N43*'Revised Proposal $2020'!$N$1</f>
        <v>339.34546021250293</v>
      </c>
      <c r="O43" s="106">
        <f>'Revised Proposal'!O43*'Revised Proposal $2020'!$N$1</f>
        <v>159.78187955551221</v>
      </c>
      <c r="P43" s="104">
        <f t="shared" si="10"/>
        <v>7237.4483829277096</v>
      </c>
      <c r="Q43" s="7"/>
      <c r="R43" s="165" t="s">
        <v>282</v>
      </c>
      <c r="S43" s="166" t="s">
        <v>284</v>
      </c>
      <c r="T43" s="7"/>
      <c r="U43" s="7"/>
      <c r="V43" s="7"/>
      <c r="W43" s="7"/>
      <c r="X43" s="7"/>
      <c r="Y43" s="7"/>
      <c r="Z43" s="7"/>
    </row>
    <row r="44" spans="1:26" ht="15.75" x14ac:dyDescent="0.2">
      <c r="A44" s="51"/>
      <c r="B44" s="51" t="s">
        <v>76</v>
      </c>
      <c r="C44" s="32" t="s">
        <v>60</v>
      </c>
      <c r="D44" s="33" t="s">
        <v>77</v>
      </c>
      <c r="E44" s="34">
        <f>'Revised Proposal'!E44*'Revised Proposal $2020'!$N$1</f>
        <v>3712.8546384450797</v>
      </c>
      <c r="F44" s="34">
        <f>'Revised Proposal'!F44*'Revised Proposal $2020'!$N$1</f>
        <v>3712.8546384450797</v>
      </c>
      <c r="G44" s="34">
        <f>'Revised Proposal'!G44*'Revised Proposal $2020'!$N$1</f>
        <v>3712.8546384450797</v>
      </c>
      <c r="H44" s="34">
        <f>'Revised Proposal'!H44*'Revised Proposal $2020'!$N$1</f>
        <v>3712.8546384450797</v>
      </c>
      <c r="I44" s="34">
        <f>'Revised Proposal'!I44*'Revised Proposal $2020'!$N$1</f>
        <v>3712.8546384450797</v>
      </c>
      <c r="J44" s="35">
        <f t="shared" si="9"/>
        <v>18564.273192225399</v>
      </c>
      <c r="K44" s="63" t="s">
        <v>62</v>
      </c>
      <c r="N44" s="106">
        <f>'Revised Proposal'!N44*'Revised Proposal $2020'!$N$1</f>
        <v>934.90675044659781</v>
      </c>
      <c r="O44" s="106">
        <f>'Revised Proposal'!O44*'Revised Proposal $2020'!$N$1</f>
        <v>440.20379026714846</v>
      </c>
      <c r="P44" s="104">
        <f t="shared" si="10"/>
        <v>19939.383732939143</v>
      </c>
      <c r="R44" s="165" t="s">
        <v>274</v>
      </c>
      <c r="S44" s="166" t="s">
        <v>284</v>
      </c>
    </row>
    <row r="45" spans="1:26" ht="15.75" x14ac:dyDescent="0.2">
      <c r="A45" s="51"/>
      <c r="B45" s="51" t="s">
        <v>78</v>
      </c>
      <c r="C45" s="32" t="s">
        <v>60</v>
      </c>
      <c r="D45" s="33" t="s">
        <v>79</v>
      </c>
      <c r="E45" s="34">
        <f>'Revised Proposal'!E45*'Revised Proposal $2020'!$N$1</f>
        <v>3049.3986841877613</v>
      </c>
      <c r="F45" s="34">
        <f>'Revised Proposal'!F45*'Revised Proposal $2020'!$N$1</f>
        <v>3049.3986841877613</v>
      </c>
      <c r="G45" s="34">
        <f>'Revised Proposal'!G45*'Revised Proposal $2020'!$N$1</f>
        <v>3049.3986841877613</v>
      </c>
      <c r="H45" s="34">
        <f>'Revised Proposal'!H45*'Revised Proposal $2020'!$N$1</f>
        <v>3049.3986841877613</v>
      </c>
      <c r="I45" s="34">
        <f>'Revised Proposal'!I45*'Revised Proposal $2020'!$N$1</f>
        <v>3049.3986841877613</v>
      </c>
      <c r="J45" s="35">
        <f t="shared" si="9"/>
        <v>15246.993420938807</v>
      </c>
      <c r="K45" s="63" t="s">
        <v>62</v>
      </c>
      <c r="N45" s="106">
        <f>'Revised Proposal'!N45*'Revised Proposal $2020'!$N$1</f>
        <v>767.84676273888567</v>
      </c>
      <c r="O45" s="106">
        <f>'Revised Proposal'!O45*'Revised Proposal $2020'!$N$1</f>
        <v>361.54306848308994</v>
      </c>
      <c r="P45" s="104">
        <f t="shared" si="10"/>
        <v>16376.383252160782</v>
      </c>
      <c r="R45" s="165" t="s">
        <v>274</v>
      </c>
      <c r="S45" s="166" t="s">
        <v>284</v>
      </c>
    </row>
    <row r="46" spans="1:26" ht="15.75" x14ac:dyDescent="0.2">
      <c r="A46" s="51"/>
      <c r="B46" s="51" t="s">
        <v>80</v>
      </c>
      <c r="C46" s="32" t="s">
        <v>60</v>
      </c>
      <c r="D46" s="33" t="s">
        <v>81</v>
      </c>
      <c r="E46" s="34">
        <f>'Revised Proposal'!E46*'Revised Proposal $2020'!$N$1</f>
        <v>2799.0534682018574</v>
      </c>
      <c r="F46" s="34">
        <f>'Revised Proposal'!F46*'Revised Proposal $2020'!$N$1</f>
        <v>2799.0534682018574</v>
      </c>
      <c r="G46" s="34">
        <f>'Revised Proposal'!G46*'Revised Proposal $2020'!$N$1</f>
        <v>2799.0534682018574</v>
      </c>
      <c r="H46" s="34">
        <f>'Revised Proposal'!H46*'Revised Proposal $2020'!$N$1</f>
        <v>2799.0534682018574</v>
      </c>
      <c r="I46" s="34">
        <f>'Revised Proposal'!I46*'Revised Proposal $2020'!$N$1</f>
        <v>2799.0534682018574</v>
      </c>
      <c r="J46" s="35">
        <f t="shared" si="9"/>
        <v>13995.267341009287</v>
      </c>
      <c r="K46" s="63" t="s">
        <v>62</v>
      </c>
      <c r="N46" s="106">
        <f>'Revised Proposal'!N46*'Revised Proposal $2020'!$N$1</f>
        <v>704.80916629119622</v>
      </c>
      <c r="O46" s="106">
        <f>'Revised Proposal'!O46*'Revised Proposal $2020'!$N$1</f>
        <v>331.86161750164376</v>
      </c>
      <c r="P46" s="104">
        <f t="shared" si="10"/>
        <v>15031.938124802125</v>
      </c>
      <c r="R46" s="165" t="s">
        <v>274</v>
      </c>
      <c r="S46" s="166" t="s">
        <v>284</v>
      </c>
    </row>
    <row r="47" spans="1:26" s="39" customFormat="1" ht="15.75" x14ac:dyDescent="0.2">
      <c r="A47" s="51"/>
      <c r="B47" s="51" t="s">
        <v>82</v>
      </c>
      <c r="C47" s="32" t="s">
        <v>60</v>
      </c>
      <c r="D47" s="33" t="s">
        <v>72</v>
      </c>
      <c r="E47" s="34">
        <f>'Revised Proposal'!E47*'Revised Proposal $2020'!$N$1</f>
        <v>6954.81279372875</v>
      </c>
      <c r="F47" s="34">
        <f>'Revised Proposal'!F47*'Revised Proposal $2020'!$N$1</f>
        <v>6949.6914281731715</v>
      </c>
      <c r="G47" s="34">
        <f>'Revised Proposal'!G47*'Revised Proposal $2020'!$N$1</f>
        <v>6949.6914281731715</v>
      </c>
      <c r="H47" s="34">
        <f>'Revised Proposal'!H47*'Revised Proposal $2020'!$N$1</f>
        <v>6949.6914281731715</v>
      </c>
      <c r="I47" s="34">
        <f>'Revised Proposal'!I47*'Revised Proposal $2020'!$N$1</f>
        <v>6949.6914281731715</v>
      </c>
      <c r="J47" s="35">
        <f t="shared" si="9"/>
        <v>34753.578506421436</v>
      </c>
      <c r="K47" s="63" t="s">
        <v>62</v>
      </c>
      <c r="L47" s="28"/>
      <c r="M47" s="7"/>
      <c r="N47" s="106">
        <f>'Revised Proposal'!N47*'Revised Proposal $2020'!$N$1</f>
        <v>1750.211733385685</v>
      </c>
      <c r="O47" s="106">
        <f>'Revised Proposal'!O47*'Revised Proposal $2020'!$N$1</f>
        <v>824.03265226405779</v>
      </c>
      <c r="P47" s="104">
        <f t="shared" si="10"/>
        <v>37327.822892071184</v>
      </c>
      <c r="Q47" s="7"/>
      <c r="R47" s="165" t="s">
        <v>282</v>
      </c>
      <c r="S47" s="166" t="s">
        <v>284</v>
      </c>
      <c r="T47" s="7"/>
      <c r="U47" s="7"/>
      <c r="V47" s="7"/>
      <c r="W47" s="7"/>
      <c r="X47" s="7"/>
      <c r="Y47" s="7"/>
      <c r="Z47" s="7"/>
    </row>
    <row r="48" spans="1:26" s="39" customFormat="1" ht="15.75" x14ac:dyDescent="0.2">
      <c r="A48" s="51"/>
      <c r="B48" s="51" t="s">
        <v>83</v>
      </c>
      <c r="C48" s="32" t="s">
        <v>60</v>
      </c>
      <c r="D48" s="33" t="s">
        <v>84</v>
      </c>
      <c r="E48" s="34">
        <f>'Revised Proposal'!E48*'Revised Proposal $2020'!$N$1</f>
        <v>2529.3984189364264</v>
      </c>
      <c r="F48" s="34">
        <f>'Revised Proposal'!F48*'Revised Proposal $2020'!$N$1</f>
        <v>2529.3984189364264</v>
      </c>
      <c r="G48" s="34">
        <f>'Revised Proposal'!G48*'Revised Proposal $2020'!$N$1</f>
        <v>2529.3984189364264</v>
      </c>
      <c r="H48" s="34">
        <f>'Revised Proposal'!H48*'Revised Proposal $2020'!$N$1</f>
        <v>2529.3984189364264</v>
      </c>
      <c r="I48" s="34">
        <f>'Revised Proposal'!I48*'Revised Proposal $2020'!$N$1</f>
        <v>2529.3984189364264</v>
      </c>
      <c r="J48" s="35">
        <f t="shared" si="9"/>
        <v>12646.992094682133</v>
      </c>
      <c r="K48" s="63" t="s">
        <v>62</v>
      </c>
      <c r="L48" s="28"/>
      <c r="M48" s="7"/>
      <c r="N48" s="106">
        <f>'Revised Proposal'!N48*'Revised Proposal $2020'!$N$1</f>
        <v>636.90930206278142</v>
      </c>
      <c r="O48" s="106">
        <f>'Revised Proposal'!O48*'Revised Proposal $2020'!$N$1</f>
        <v>299.89075240980986</v>
      </c>
      <c r="P48" s="104">
        <f t="shared" si="10"/>
        <v>13583.792149154724</v>
      </c>
      <c r="Q48" s="7"/>
      <c r="R48" s="165" t="s">
        <v>282</v>
      </c>
      <c r="S48" s="166" t="s">
        <v>284</v>
      </c>
      <c r="T48" s="7"/>
      <c r="U48" s="7"/>
      <c r="V48" s="7"/>
      <c r="W48" s="7"/>
      <c r="X48" s="7"/>
      <c r="Y48" s="7"/>
      <c r="Z48" s="7"/>
    </row>
    <row r="49" spans="1:26" ht="15.75" x14ac:dyDescent="0.2">
      <c r="A49" s="51"/>
      <c r="B49" s="51" t="s">
        <v>85</v>
      </c>
      <c r="C49" s="32" t="s">
        <v>60</v>
      </c>
      <c r="D49" s="33" t="s">
        <v>84</v>
      </c>
      <c r="E49" s="34">
        <f>'Revised Proposal'!E49*'Revised Proposal $2020'!$N$1</f>
        <v>1326.6752809888608</v>
      </c>
      <c r="F49" s="34">
        <f>'Revised Proposal'!F49*'Revised Proposal $2020'!$N$1</f>
        <v>1326.6752809888608</v>
      </c>
      <c r="G49" s="34">
        <f>'Revised Proposal'!G49*'Revised Proposal $2020'!$N$1</f>
        <v>1326.6752809888608</v>
      </c>
      <c r="H49" s="34">
        <f>'Revised Proposal'!H49*'Revised Proposal $2020'!$N$1</f>
        <v>1326.6752809888608</v>
      </c>
      <c r="I49" s="34">
        <f>'Revised Proposal'!I49*'Revised Proposal $2020'!$N$1</f>
        <v>1326.6752809888608</v>
      </c>
      <c r="J49" s="35">
        <f t="shared" si="9"/>
        <v>6633.3764049443034</v>
      </c>
      <c r="K49" s="63" t="s">
        <v>62</v>
      </c>
      <c r="N49" s="106">
        <f>'Revised Proposal'!N49*'Revised Proposal $2020'!$N$1</f>
        <v>334.06039197014184</v>
      </c>
      <c r="O49" s="106">
        <f>'Revised Proposal'!O49*'Revised Proposal $2020'!$N$1</f>
        <v>157.29338851509934</v>
      </c>
      <c r="P49" s="104">
        <f t="shared" si="10"/>
        <v>7124.7301854295447</v>
      </c>
      <c r="R49" s="165" t="s">
        <v>281</v>
      </c>
      <c r="S49" s="166" t="s">
        <v>284</v>
      </c>
    </row>
    <row r="50" spans="1:26" ht="15.75" x14ac:dyDescent="0.2">
      <c r="A50" s="51"/>
      <c r="B50" s="51" t="s">
        <v>86</v>
      </c>
      <c r="C50" s="32" t="s">
        <v>60</v>
      </c>
      <c r="D50" s="33" t="s">
        <v>77</v>
      </c>
      <c r="E50" s="34">
        <f>'Revised Proposal'!E50*'Revised Proposal $2020'!$N$1</f>
        <v>552.21270080848058</v>
      </c>
      <c r="F50" s="34">
        <f>'Revised Proposal'!F50*'Revised Proposal $2020'!$N$1</f>
        <v>736.28360107797403</v>
      </c>
      <c r="G50" s="34">
        <f>'Revised Proposal'!G50*'Revised Proposal $2020'!$N$1</f>
        <v>736.28360107797403</v>
      </c>
      <c r="H50" s="34">
        <f>'Revised Proposal'!H50*'Revised Proposal $2020'!$N$1</f>
        <v>736.28360107797403</v>
      </c>
      <c r="I50" s="34">
        <f>'Revised Proposal'!I50*'Revised Proposal $2020'!$N$1</f>
        <v>736.28360107797403</v>
      </c>
      <c r="J50" s="35">
        <f t="shared" si="9"/>
        <v>3497.3471051203769</v>
      </c>
      <c r="K50" s="63" t="s">
        <v>62</v>
      </c>
      <c r="N50" s="106">
        <f>'Revised Proposal'!N50*'Revised Proposal $2020'!$N$1</f>
        <v>176.02447273453282</v>
      </c>
      <c r="O50" s="106">
        <f>'Revised Proposal'!O50*'Revised Proposal $2020'!$N$1</f>
        <v>85.040306071320728</v>
      </c>
      <c r="P50" s="104">
        <f t="shared" si="10"/>
        <v>3758.4118839262305</v>
      </c>
      <c r="R50" s="165" t="s">
        <v>274</v>
      </c>
      <c r="S50" s="166" t="s">
        <v>284</v>
      </c>
    </row>
    <row r="51" spans="1:26" ht="15.75" x14ac:dyDescent="0.2">
      <c r="A51" s="51"/>
      <c r="B51" s="51"/>
      <c r="C51" s="32"/>
      <c r="D51" s="65"/>
      <c r="E51" s="34"/>
      <c r="F51" s="34"/>
      <c r="G51" s="34"/>
      <c r="H51" s="34"/>
      <c r="I51" s="34"/>
      <c r="J51" s="66"/>
      <c r="K51" s="63"/>
      <c r="N51" s="106"/>
      <c r="O51" s="106"/>
      <c r="P51" s="104"/>
      <c r="R51" s="165"/>
    </row>
    <row r="52" spans="1:26" ht="15.75" x14ac:dyDescent="0.2">
      <c r="A52" s="51"/>
      <c r="B52" s="10" t="s">
        <v>87</v>
      </c>
      <c r="C52" s="32"/>
      <c r="D52" s="65"/>
      <c r="E52" s="34"/>
      <c r="F52" s="34"/>
      <c r="G52" s="34"/>
      <c r="H52" s="34"/>
      <c r="I52" s="34"/>
      <c r="J52" s="66"/>
      <c r="K52" s="63"/>
      <c r="N52" s="106"/>
      <c r="O52" s="106"/>
      <c r="P52" s="104"/>
      <c r="R52" s="165"/>
    </row>
    <row r="53" spans="1:26" s="39" customFormat="1" ht="15.75" x14ac:dyDescent="0.2">
      <c r="A53" s="51"/>
      <c r="B53" s="51" t="s">
        <v>88</v>
      </c>
      <c r="C53" s="32" t="s">
        <v>60</v>
      </c>
      <c r="D53" s="33" t="s">
        <v>61</v>
      </c>
      <c r="E53" s="34">
        <f>'Revised Proposal'!E53*'Revised Proposal $2020'!$N$1</f>
        <v>451.67537755377674</v>
      </c>
      <c r="F53" s="34">
        <f>'Revised Proposal'!F53*'Revised Proposal $2020'!$N$1</f>
        <v>451.67537755377674</v>
      </c>
      <c r="G53" s="34">
        <f>'Revised Proposal'!G53*'Revised Proposal $2020'!$N$1</f>
        <v>451.67537755377674</v>
      </c>
      <c r="H53" s="34">
        <f>'Revised Proposal'!H53*'Revised Proposal $2020'!$N$1</f>
        <v>451.67537755377674</v>
      </c>
      <c r="I53" s="34">
        <f>'Revised Proposal'!I53*'Revised Proposal $2020'!$N$1</f>
        <v>451.67537755377674</v>
      </c>
      <c r="J53" s="35">
        <f t="shared" ref="J53:J61" si="11">SUM(E53:I53)</f>
        <v>2258.3768877688835</v>
      </c>
      <c r="K53" s="63" t="s">
        <v>62</v>
      </c>
      <c r="L53" s="28"/>
      <c r="M53" s="7"/>
      <c r="N53" s="106">
        <f>'Revised Proposal'!N53*'Revised Proposal $2020'!$N$1</f>
        <v>113.7330708056988</v>
      </c>
      <c r="O53" s="106">
        <f>'Revised Proposal'!O53*'Revised Proposal $2020'!$N$1</f>
        <v>53.551574874686246</v>
      </c>
      <c r="P53" s="104">
        <f t="shared" ref="P53:P61" si="12">SUM(J53,N53:O53)</f>
        <v>2425.6615334492685</v>
      </c>
      <c r="Q53" s="7"/>
      <c r="R53" s="165" t="s">
        <v>282</v>
      </c>
      <c r="S53" s="166" t="s">
        <v>284</v>
      </c>
      <c r="T53" s="7"/>
      <c r="U53" s="7"/>
      <c r="V53" s="7"/>
      <c r="W53" s="7"/>
      <c r="X53" s="7"/>
      <c r="Y53" s="7"/>
      <c r="Z53" s="7"/>
    </row>
    <row r="54" spans="1:26" s="39" customFormat="1" ht="15.75" x14ac:dyDescent="0.2">
      <c r="A54" s="51"/>
      <c r="B54" s="51" t="s">
        <v>89</v>
      </c>
      <c r="C54" s="32" t="s">
        <v>60</v>
      </c>
      <c r="D54" s="33" t="s">
        <v>68</v>
      </c>
      <c r="E54" s="34">
        <f>'Revised Proposal'!E54*'Revised Proposal $2020'!$N$1</f>
        <v>118.1148762755751</v>
      </c>
      <c r="F54" s="34">
        <f>'Revised Proposal'!F54*'Revised Proposal $2020'!$N$1</f>
        <v>118.1148762755751</v>
      </c>
      <c r="G54" s="34">
        <f>'Revised Proposal'!G54*'Revised Proposal $2020'!$N$1</f>
        <v>137.80068898817095</v>
      </c>
      <c r="H54" s="34">
        <f>'Revised Proposal'!H54*'Revised Proposal $2020'!$N$1</f>
        <v>157.48650170076678</v>
      </c>
      <c r="I54" s="34">
        <f>'Revised Proposal'!I54*'Revised Proposal $2020'!$N$1</f>
        <v>157.48650170076678</v>
      </c>
      <c r="J54" s="35">
        <f t="shared" si="11"/>
        <v>689.00344494085471</v>
      </c>
      <c r="K54" s="63" t="s">
        <v>62</v>
      </c>
      <c r="L54" s="28"/>
      <c r="M54" s="7"/>
      <c r="N54" s="106">
        <f>'Revised Proposal'!N54*'Revised Proposal $2020'!$N$1</f>
        <v>34.672365156878399</v>
      </c>
      <c r="O54" s="106">
        <f>'Revised Proposal'!O54*'Revised Proposal $2020'!$N$1</f>
        <v>17.054711765292637</v>
      </c>
      <c r="P54" s="104">
        <f t="shared" si="12"/>
        <v>740.73052186302573</v>
      </c>
      <c r="Q54" s="7"/>
      <c r="R54" s="165" t="s">
        <v>282</v>
      </c>
      <c r="S54" s="166" t="s">
        <v>284</v>
      </c>
      <c r="T54" s="7"/>
      <c r="U54" s="7"/>
      <c r="V54" s="7"/>
      <c r="W54" s="7"/>
      <c r="X54" s="7"/>
      <c r="Y54" s="7"/>
      <c r="Z54" s="7"/>
    </row>
    <row r="55" spans="1:26" ht="15.75" x14ac:dyDescent="0.2">
      <c r="A55" s="51"/>
      <c r="B55" s="51" t="s">
        <v>90</v>
      </c>
      <c r="C55" s="32" t="s">
        <v>60</v>
      </c>
      <c r="D55" s="33" t="s">
        <v>70</v>
      </c>
      <c r="E55" s="34">
        <f>'Revised Proposal'!E55*'Revised Proposal $2020'!$N$1</f>
        <v>6703.6948723266551</v>
      </c>
      <c r="F55" s="34">
        <f>'Revised Proposal'!F55*'Revised Proposal $2020'!$N$1</f>
        <v>6703.6948723266551</v>
      </c>
      <c r="G55" s="34">
        <f>'Revised Proposal'!G55*'Revised Proposal $2020'!$N$1</f>
        <v>6703.6948723266551</v>
      </c>
      <c r="H55" s="34">
        <f>'Revised Proposal'!H55*'Revised Proposal $2020'!$N$1</f>
        <v>6703.6948723266551</v>
      </c>
      <c r="I55" s="34">
        <f>'Revised Proposal'!I55*'Revised Proposal $2020'!$N$1</f>
        <v>6703.6948723266551</v>
      </c>
      <c r="J55" s="35">
        <f t="shared" si="11"/>
        <v>33518.474361633278</v>
      </c>
      <c r="K55" s="63" t="s">
        <v>62</v>
      </c>
      <c r="N55" s="106">
        <f>'Revised Proposal'!N55*'Revised Proposal $2020'!$N$1</f>
        <v>1688.0083384296324</v>
      </c>
      <c r="O55" s="106">
        <f>'Revised Proposal'!O55*'Revised Proposal $2020'!$N$1</f>
        <v>794.80404673976102</v>
      </c>
      <c r="P55" s="104">
        <f t="shared" si="12"/>
        <v>36001.286746802667</v>
      </c>
      <c r="R55" s="165" t="s">
        <v>274</v>
      </c>
      <c r="S55" s="166" t="s">
        <v>284</v>
      </c>
    </row>
    <row r="56" spans="1:26" ht="15.75" x14ac:dyDescent="0.2">
      <c r="A56" s="51"/>
      <c r="B56" s="51" t="s">
        <v>91</v>
      </c>
      <c r="C56" s="32" t="s">
        <v>60</v>
      </c>
      <c r="D56" s="33" t="s">
        <v>72</v>
      </c>
      <c r="E56" s="34">
        <f>'Revised Proposal'!E56*'Revised Proposal $2020'!$N$1</f>
        <v>2063.9743905351379</v>
      </c>
      <c r="F56" s="34">
        <f>'Revised Proposal'!F56*'Revised Proposal $2020'!$N$1</f>
        <v>2063.9743905351379</v>
      </c>
      <c r="G56" s="34">
        <f>'Revised Proposal'!G56*'Revised Proposal $2020'!$N$1</f>
        <v>2063.9743905351379</v>
      </c>
      <c r="H56" s="34">
        <f>'Revised Proposal'!H56*'Revised Proposal $2020'!$N$1</f>
        <v>2063.9743905351379</v>
      </c>
      <c r="I56" s="34">
        <f>'Revised Proposal'!I56*'Revised Proposal $2020'!$N$1</f>
        <v>2063.9743905351379</v>
      </c>
      <c r="J56" s="35">
        <f t="shared" si="11"/>
        <v>10319.87195267569</v>
      </c>
      <c r="K56" s="63" t="s">
        <v>62</v>
      </c>
      <c r="N56" s="106">
        <f>'Revised Proposal'!N56*'Revised Proposal $2020'!$N$1</f>
        <v>519.71428411975671</v>
      </c>
      <c r="O56" s="106">
        <f>'Revised Proposal'!O56*'Revised Proposal $2020'!$N$1</f>
        <v>244.70910881348118</v>
      </c>
      <c r="P56" s="104">
        <f t="shared" si="12"/>
        <v>11084.295345608927</v>
      </c>
      <c r="R56" s="165" t="s">
        <v>274</v>
      </c>
      <c r="S56" s="166" t="s">
        <v>284</v>
      </c>
    </row>
    <row r="57" spans="1:26" s="39" customFormat="1" ht="15.75" x14ac:dyDescent="0.2">
      <c r="A57" s="51"/>
      <c r="B57" s="51" t="s">
        <v>92</v>
      </c>
      <c r="C57" s="32" t="s">
        <v>60</v>
      </c>
      <c r="D57" s="33" t="s">
        <v>74</v>
      </c>
      <c r="E57" s="34">
        <f>'Revised Proposal'!E57*'Revised Proposal $2020'!$N$1</f>
        <v>713.21943400861073</v>
      </c>
      <c r="F57" s="34">
        <f>'Revised Proposal'!F57*'Revised Proposal $2020'!$N$1</f>
        <v>713.21943400861073</v>
      </c>
      <c r="G57" s="34">
        <f>'Revised Proposal'!G57*'Revised Proposal $2020'!$N$1</f>
        <v>713.21943400861073</v>
      </c>
      <c r="H57" s="34">
        <f>'Revised Proposal'!H57*'Revised Proposal $2020'!$N$1</f>
        <v>713.21943400861073</v>
      </c>
      <c r="I57" s="34">
        <f>'Revised Proposal'!I57*'Revised Proposal $2020'!$N$1</f>
        <v>713.21943400861073</v>
      </c>
      <c r="J57" s="35">
        <f t="shared" si="11"/>
        <v>3566.0971700430537</v>
      </c>
      <c r="K57" s="63" t="s">
        <v>62</v>
      </c>
      <c r="L57" s="28"/>
      <c r="M57" s="7"/>
      <c r="N57" s="106">
        <f>'Revised Proposal'!N57*'Revised Proposal $2020'!$N$1</f>
        <v>179.59056530249751</v>
      </c>
      <c r="O57" s="106">
        <f>'Revised Proposal'!O57*'Revised Proposal $2020'!$N$1</f>
        <v>84.560783740853935</v>
      </c>
      <c r="P57" s="104">
        <f t="shared" si="12"/>
        <v>3830.2485190864049</v>
      </c>
      <c r="Q57" s="7"/>
      <c r="R57" s="165" t="s">
        <v>282</v>
      </c>
      <c r="S57" s="166" t="s">
        <v>284</v>
      </c>
      <c r="T57" s="7"/>
      <c r="U57" s="7"/>
      <c r="V57" s="7"/>
      <c r="W57" s="7"/>
      <c r="X57" s="7"/>
      <c r="Y57" s="7"/>
      <c r="Z57" s="7"/>
    </row>
    <row r="58" spans="1:26" ht="15.75" x14ac:dyDescent="0.2">
      <c r="A58" s="51"/>
      <c r="B58" s="51" t="s">
        <v>93</v>
      </c>
      <c r="C58" s="32" t="s">
        <v>60</v>
      </c>
      <c r="D58" s="33" t="s">
        <v>77</v>
      </c>
      <c r="E58" s="34">
        <f>'Revised Proposal'!E58*'Revised Proposal $2020'!$N$1</f>
        <v>4725.4513580210105</v>
      </c>
      <c r="F58" s="34">
        <f>'Revised Proposal'!F58*'Revised Proposal $2020'!$N$1</f>
        <v>4725.4513580210105</v>
      </c>
      <c r="G58" s="34">
        <f>'Revised Proposal'!G58*'Revised Proposal $2020'!$N$1</f>
        <v>4725.4513580210105</v>
      </c>
      <c r="H58" s="34">
        <f>'Revised Proposal'!H58*'Revised Proposal $2020'!$N$1</f>
        <v>4725.4513580210105</v>
      </c>
      <c r="I58" s="34">
        <f>'Revised Proposal'!I58*'Revised Proposal $2020'!$N$1</f>
        <v>4725.4513580210105</v>
      </c>
      <c r="J58" s="35">
        <f t="shared" si="11"/>
        <v>23627.256790105053</v>
      </c>
      <c r="K58" s="63" t="s">
        <v>62</v>
      </c>
      <c r="N58" s="106">
        <f>'Revised Proposal'!N58*'Revised Proposal $2020'!$N$1</f>
        <v>1189.8813187502153</v>
      </c>
      <c r="O58" s="106">
        <f>'Revised Proposal'!O58*'Revised Proposal $2020'!$N$1</f>
        <v>560.25936943091619</v>
      </c>
      <c r="P58" s="104">
        <f t="shared" si="12"/>
        <v>25377.397478286184</v>
      </c>
      <c r="R58" s="165" t="s">
        <v>274</v>
      </c>
      <c r="S58" s="166" t="s">
        <v>284</v>
      </c>
    </row>
    <row r="59" spans="1:26" ht="15.75" x14ac:dyDescent="0.2">
      <c r="A59" s="51"/>
      <c r="B59" s="51" t="s">
        <v>94</v>
      </c>
      <c r="C59" s="32" t="s">
        <v>60</v>
      </c>
      <c r="D59" s="33" t="s">
        <v>95</v>
      </c>
      <c r="E59" s="34">
        <f>'Revised Proposal'!E59*'Revised Proposal $2020'!$N$1</f>
        <v>426.53550725630026</v>
      </c>
      <c r="F59" s="34">
        <f>'Revised Proposal'!F59*'Revised Proposal $2020'!$N$1</f>
        <v>426.53550725630026</v>
      </c>
      <c r="G59" s="34">
        <f>'Revised Proposal'!G59*'Revised Proposal $2020'!$N$1</f>
        <v>426.53550725630026</v>
      </c>
      <c r="H59" s="34">
        <f>'Revised Proposal'!H59*'Revised Proposal $2020'!$N$1</f>
        <v>426.53550725630026</v>
      </c>
      <c r="I59" s="34">
        <f>'Revised Proposal'!I59*'Revised Proposal $2020'!$N$1</f>
        <v>426.53550725630026</v>
      </c>
      <c r="J59" s="35">
        <f t="shared" si="11"/>
        <v>2132.6775362815015</v>
      </c>
      <c r="K59" s="63" t="s">
        <v>62</v>
      </c>
      <c r="N59" s="106">
        <f>'Revised Proposal'!N59*'Revised Proposal $2020'!$N$1</f>
        <v>107.40278407615808</v>
      </c>
      <c r="O59" s="106">
        <f>'Revised Proposal'!O59*'Revised Proposal $2020'!$N$1</f>
        <v>50.570939415063648</v>
      </c>
      <c r="P59" s="104">
        <f t="shared" si="12"/>
        <v>2290.6512597727233</v>
      </c>
      <c r="R59" s="165" t="s">
        <v>282</v>
      </c>
      <c r="S59" s="166" t="s">
        <v>284</v>
      </c>
    </row>
    <row r="60" spans="1:26" ht="15.75" x14ac:dyDescent="0.2">
      <c r="A60" s="51"/>
      <c r="B60" s="51" t="s">
        <v>96</v>
      </c>
      <c r="C60" s="32" t="s">
        <v>60</v>
      </c>
      <c r="D60" s="33" t="s">
        <v>79</v>
      </c>
      <c r="E60" s="34">
        <f>'Revised Proposal'!E60*'Revised Proposal $2020'!$N$1</f>
        <v>3485.0270676431546</v>
      </c>
      <c r="F60" s="34">
        <f>'Revised Proposal'!F60*'Revised Proposal $2020'!$N$1</f>
        <v>3485.0270676431546</v>
      </c>
      <c r="G60" s="34">
        <f>'Revised Proposal'!G60*'Revised Proposal $2020'!$N$1</f>
        <v>3485.0270676431546</v>
      </c>
      <c r="H60" s="34">
        <f>'Revised Proposal'!H60*'Revised Proposal $2020'!$N$1</f>
        <v>3485.0270676431546</v>
      </c>
      <c r="I60" s="34">
        <f>'Revised Proposal'!I60*'Revised Proposal $2020'!$N$1</f>
        <v>3485.0270676431546</v>
      </c>
      <c r="J60" s="35">
        <f t="shared" si="11"/>
        <v>17425.135338215772</v>
      </c>
      <c r="K60" s="63" t="s">
        <v>62</v>
      </c>
      <c r="N60" s="106">
        <f>'Revised Proposal'!N60*'Revised Proposal $2020'!$N$1</f>
        <v>877.53915741586934</v>
      </c>
      <c r="O60" s="106">
        <f>'Revised Proposal'!O60*'Revised Proposal $2020'!$N$1</f>
        <v>413.19207826638848</v>
      </c>
      <c r="P60" s="104">
        <f t="shared" si="12"/>
        <v>18715.866573898027</v>
      </c>
      <c r="R60" s="165" t="s">
        <v>274</v>
      </c>
      <c r="S60" s="166" t="s">
        <v>284</v>
      </c>
    </row>
    <row r="61" spans="1:26" ht="15.75" x14ac:dyDescent="0.2">
      <c r="A61" s="50"/>
      <c r="B61" s="51" t="s">
        <v>97</v>
      </c>
      <c r="C61" s="32" t="s">
        <v>60</v>
      </c>
      <c r="D61" s="33" t="s">
        <v>81</v>
      </c>
      <c r="E61" s="34">
        <f>'Revised Proposal'!E61*'Revised Proposal $2020'!$N$1</f>
        <v>4566.8767112767146</v>
      </c>
      <c r="F61" s="34">
        <f>'Revised Proposal'!F61*'Revised Proposal $2020'!$N$1</f>
        <v>4566.8767112767146</v>
      </c>
      <c r="G61" s="34">
        <f>'Revised Proposal'!G61*'Revised Proposal $2020'!$N$1</f>
        <v>4566.8767112767146</v>
      </c>
      <c r="H61" s="34">
        <f>'Revised Proposal'!H61*'Revised Proposal $2020'!$N$1</f>
        <v>4566.8767112767146</v>
      </c>
      <c r="I61" s="34">
        <f>'Revised Proposal'!I61*'Revised Proposal $2020'!$N$1</f>
        <v>4566.8767112767146</v>
      </c>
      <c r="J61" s="35">
        <f t="shared" si="11"/>
        <v>22834.383556383575</v>
      </c>
      <c r="K61" s="63" t="s">
        <v>62</v>
      </c>
      <c r="N61" s="106">
        <f>'Revised Proposal'!N61*'Revised Proposal $2020'!$N$1</f>
        <v>1149.9517976330044</v>
      </c>
      <c r="O61" s="106">
        <f>'Revised Proposal'!O61*'Revised Proposal $2020'!$N$1</f>
        <v>541.4584285553135</v>
      </c>
      <c r="P61" s="104">
        <f t="shared" si="12"/>
        <v>24525.793782571891</v>
      </c>
      <c r="R61" s="165" t="s">
        <v>274</v>
      </c>
      <c r="S61" s="166" t="s">
        <v>284</v>
      </c>
    </row>
    <row r="62" spans="1:26" ht="15.75" x14ac:dyDescent="0.2">
      <c r="A62" s="61"/>
      <c r="B62" s="51"/>
      <c r="C62" s="32"/>
      <c r="D62" s="33"/>
      <c r="E62" s="54"/>
      <c r="F62" s="54"/>
      <c r="G62" s="54"/>
      <c r="H62" s="54"/>
      <c r="I62" s="54"/>
      <c r="J62" s="35"/>
      <c r="K62" s="63"/>
      <c r="N62" s="106"/>
      <c r="O62" s="106"/>
      <c r="P62" s="104"/>
      <c r="R62" s="165"/>
    </row>
    <row r="63" spans="1:26" ht="15.75" x14ac:dyDescent="0.2">
      <c r="A63" s="41"/>
      <c r="B63" s="42" t="s">
        <v>98</v>
      </c>
      <c r="C63" s="43"/>
      <c r="D63" s="44" t="s">
        <v>99</v>
      </c>
      <c r="E63" s="45">
        <f t="shared" ref="E63:J63" si="13">SUM(E36:E62)</f>
        <v>85574.729889727023</v>
      </c>
      <c r="F63" s="45">
        <f t="shared" si="13"/>
        <v>86243.464940525009</v>
      </c>
      <c r="G63" s="45">
        <f t="shared" si="13"/>
        <v>86263.150753237613</v>
      </c>
      <c r="H63" s="45">
        <f t="shared" si="13"/>
        <v>86291.585816044681</v>
      </c>
      <c r="I63" s="45">
        <f t="shared" si="13"/>
        <v>86300.335066139174</v>
      </c>
      <c r="J63" s="46">
        <f t="shared" si="13"/>
        <v>430673.26646567346</v>
      </c>
      <c r="K63" s="47" t="str">
        <f>K61</f>
        <v>C-1</v>
      </c>
      <c r="N63" s="107">
        <f t="shared" ref="N63:P63" si="14">SUM(N36:N62)</f>
        <v>21688.530367111598</v>
      </c>
      <c r="O63" s="107">
        <f t="shared" si="14"/>
        <v>10220.951804647377</v>
      </c>
      <c r="P63" s="107">
        <f t="shared" si="14"/>
        <v>462582.74863743247</v>
      </c>
      <c r="R63" s="165"/>
    </row>
    <row r="64" spans="1:26" ht="15.75" x14ac:dyDescent="0.2">
      <c r="A64" s="48"/>
      <c r="B64" s="14" t="s">
        <v>100</v>
      </c>
      <c r="C64" s="32"/>
      <c r="D64" s="33"/>
      <c r="E64" s="49"/>
      <c r="F64" s="49"/>
      <c r="G64" s="49"/>
      <c r="H64" s="49"/>
      <c r="I64" s="49"/>
      <c r="J64" s="40"/>
      <c r="K64" s="63"/>
      <c r="N64" s="106"/>
      <c r="O64" s="106"/>
      <c r="P64" s="104"/>
      <c r="R64" s="165"/>
    </row>
    <row r="65" spans="1:26" s="39" customFormat="1" ht="15.75" x14ac:dyDescent="0.2">
      <c r="A65" s="51"/>
      <c r="B65" s="51" t="s">
        <v>101</v>
      </c>
      <c r="C65" s="32" t="s">
        <v>60</v>
      </c>
      <c r="D65" s="33" t="s">
        <v>102</v>
      </c>
      <c r="E65" s="34">
        <f>'Revised Proposal'!E65*'Revised Proposal $2020'!$N$1</f>
        <v>568.91686146462803</v>
      </c>
      <c r="F65" s="34">
        <f>'Revised Proposal'!F65*'Revised Proposal $2020'!$N$1</f>
        <v>568.91686146462803</v>
      </c>
      <c r="G65" s="34">
        <f>'Revised Proposal'!G65*'Revised Proposal $2020'!$N$1</f>
        <v>568.91686146462803</v>
      </c>
      <c r="H65" s="34">
        <f>'Revised Proposal'!H65*'Revised Proposal $2020'!$N$1</f>
        <v>568.91686146462803</v>
      </c>
      <c r="I65" s="34">
        <f>'Revised Proposal'!I65*'Revised Proposal $2020'!$N$1</f>
        <v>320.56056866769518</v>
      </c>
      <c r="J65" s="35">
        <f t="shared" ref="J65:J79" si="15">SUM(E65:I65)</f>
        <v>2596.2280145262075</v>
      </c>
      <c r="K65" s="63" t="s">
        <v>62</v>
      </c>
      <c r="L65" s="28"/>
      <c r="M65" s="7"/>
      <c r="N65" s="106">
        <f>'Revised Proposal'!N65*'Revised Proposal $2020'!$N$1</f>
        <v>130.73828400425546</v>
      </c>
      <c r="O65" s="106">
        <f>'Revised Proposal'!O65*'Revised Proposal $2020'!$N$1</f>
        <v>58.589239708588011</v>
      </c>
      <c r="P65" s="104">
        <f t="shared" ref="P65:P79" si="16">SUM(J65,N65:O65)</f>
        <v>2785.5555382390512</v>
      </c>
      <c r="Q65" s="7"/>
      <c r="R65" s="165" t="s">
        <v>279</v>
      </c>
      <c r="S65" s="166" t="s">
        <v>284</v>
      </c>
      <c r="T65" s="7"/>
      <c r="U65" s="7"/>
      <c r="V65" s="7"/>
      <c r="W65" s="7"/>
      <c r="X65" s="7"/>
      <c r="Y65" s="7"/>
      <c r="Z65" s="7"/>
    </row>
    <row r="66" spans="1:26" ht="15.75" x14ac:dyDescent="0.2">
      <c r="A66" s="51"/>
      <c r="B66" s="51" t="s">
        <v>103</v>
      </c>
      <c r="C66" s="32" t="s">
        <v>60</v>
      </c>
      <c r="D66" s="33" t="s">
        <v>104</v>
      </c>
      <c r="E66" s="34">
        <f>'Revised Proposal'!E66*'Revised Proposal $2020'!$N$1</f>
        <v>9742.0805386248303</v>
      </c>
      <c r="F66" s="34">
        <f>'Revised Proposal'!F66*'Revised Proposal $2020'!$N$1</f>
        <v>9742.0805386248303</v>
      </c>
      <c r="G66" s="34">
        <f>'Revised Proposal'!G66*'Revised Proposal $2020'!$N$1</f>
        <v>10677.213965146164</v>
      </c>
      <c r="H66" s="34">
        <f>'Revised Proposal'!H66*'Revised Proposal $2020'!$N$1</f>
        <v>10606.770769174689</v>
      </c>
      <c r="I66" s="34">
        <f>'Revised Proposal'!I66*'Revised Proposal $2020'!$N$1</f>
        <v>9671.6373426533555</v>
      </c>
      <c r="J66" s="35">
        <f t="shared" si="15"/>
        <v>50439.783154223871</v>
      </c>
      <c r="K66" s="63" t="s">
        <v>62</v>
      </c>
      <c r="N66" s="106">
        <f>'Revised Proposal'!N66*'Revised Proposal $2020'!$N$1</f>
        <v>2539.2632953500893</v>
      </c>
      <c r="O66" s="106">
        <f>'Revised Proposal'!O66*'Revised Proposal $2020'!$N$1</f>
        <v>1200.3600548277129</v>
      </c>
      <c r="P66" s="104">
        <f t="shared" si="16"/>
        <v>54179.406504401668</v>
      </c>
      <c r="R66" s="165" t="s">
        <v>275</v>
      </c>
      <c r="S66" s="166" t="s">
        <v>284</v>
      </c>
    </row>
    <row r="67" spans="1:26" s="39" customFormat="1" ht="15.75" x14ac:dyDescent="0.2">
      <c r="A67" s="51"/>
      <c r="B67" s="51" t="s">
        <v>105</v>
      </c>
      <c r="C67" s="32" t="s">
        <v>60</v>
      </c>
      <c r="D67" s="33" t="s">
        <v>106</v>
      </c>
      <c r="E67" s="34">
        <f>'Revised Proposal'!E67*'Revised Proposal $2020'!$N$1</f>
        <v>653.60078989442775</v>
      </c>
      <c r="F67" s="34">
        <f>'Revised Proposal'!F67*'Revised Proposal $2020'!$N$1</f>
        <v>244.14971331022718</v>
      </c>
      <c r="G67" s="34">
        <f>'Revised Proposal'!G67*'Revised Proposal $2020'!$N$1</f>
        <v>244.14971331022718</v>
      </c>
      <c r="H67" s="34">
        <f>'Revised Proposal'!H67*'Revised Proposal $2020'!$N$1</f>
        <v>244.14971331022718</v>
      </c>
      <c r="I67" s="34">
        <f>'Revised Proposal'!I67*'Revised Proposal $2020'!$N$1</f>
        <v>244.14971331022718</v>
      </c>
      <c r="J67" s="35">
        <f t="shared" si="15"/>
        <v>1630.1996431353364</v>
      </c>
      <c r="K67" s="63" t="s">
        <v>62</v>
      </c>
      <c r="L67" s="28"/>
      <c r="M67" s="7"/>
      <c r="N67" s="106">
        <f>'Revised Proposal'!N67*'Revised Proposal $2020'!$N$1</f>
        <v>82.328628267331766</v>
      </c>
      <c r="O67" s="106">
        <f>'Revised Proposal'!O67*'Revised Proposal $2020'!$N$1</f>
        <v>33.962997260640613</v>
      </c>
      <c r="P67" s="104">
        <f t="shared" si="16"/>
        <v>1746.4912686633088</v>
      </c>
      <c r="Q67" s="7"/>
      <c r="R67" s="165" t="s">
        <v>275</v>
      </c>
      <c r="S67" s="166" t="s">
        <v>284</v>
      </c>
      <c r="T67" s="7"/>
      <c r="U67" s="7"/>
      <c r="V67" s="7"/>
      <c r="W67" s="7"/>
      <c r="X67" s="7"/>
      <c r="Y67" s="7"/>
      <c r="Z67" s="7"/>
    </row>
    <row r="68" spans="1:26" ht="15.75" x14ac:dyDescent="0.2">
      <c r="A68" s="51"/>
      <c r="B68" s="51" t="s">
        <v>107</v>
      </c>
      <c r="C68" s="32" t="s">
        <v>60</v>
      </c>
      <c r="D68" s="33" t="s">
        <v>108</v>
      </c>
      <c r="E68" s="34">
        <f>'Revised Proposal'!E68*'Revised Proposal $2020'!$N$1</f>
        <v>262.47750283461136</v>
      </c>
      <c r="F68" s="34">
        <f>'Revised Proposal'!F68*'Revised Proposal $2020'!$N$1</f>
        <v>262.47750283461136</v>
      </c>
      <c r="G68" s="34">
        <f>'Revised Proposal'!G68*'Revised Proposal $2020'!$N$1</f>
        <v>262.47750283461136</v>
      </c>
      <c r="H68" s="34">
        <f>'Revised Proposal'!H68*'Revised Proposal $2020'!$N$1</f>
        <v>262.47750283461136</v>
      </c>
      <c r="I68" s="34">
        <f>'Revised Proposal'!I68*'Revised Proposal $2020'!$N$1</f>
        <v>262.47750283461136</v>
      </c>
      <c r="J68" s="35">
        <f t="shared" si="15"/>
        <v>1312.3875141730568</v>
      </c>
      <c r="K68" s="63" t="s">
        <v>62</v>
      </c>
      <c r="N68" s="106">
        <f>'Revised Proposal'!N68*'Revised Proposal $2020'!$N$1</f>
        <v>66.092538797374729</v>
      </c>
      <c r="O68" s="106">
        <f>'Revised Proposal'!O68*'Revised Proposal $2020'!$N$1</f>
        <v>31.119880215951859</v>
      </c>
      <c r="P68" s="104">
        <f t="shared" si="16"/>
        <v>1409.5999331863834</v>
      </c>
      <c r="R68" s="165" t="s">
        <v>275</v>
      </c>
      <c r="S68" s="166" t="s">
        <v>284</v>
      </c>
    </row>
    <row r="69" spans="1:26" ht="15.75" x14ac:dyDescent="0.2">
      <c r="A69" s="51"/>
      <c r="B69" s="51" t="s">
        <v>109</v>
      </c>
      <c r="C69" s="32" t="s">
        <v>60</v>
      </c>
      <c r="D69" s="33" t="s">
        <v>45</v>
      </c>
      <c r="E69" s="34">
        <f>'Revised Proposal'!E69*'Revised Proposal $2020'!$N$1</f>
        <v>1399.8800151179271</v>
      </c>
      <c r="F69" s="34">
        <f>'Revised Proposal'!F69*'Revised Proposal $2020'!$N$1</f>
        <v>1399.8800151179271</v>
      </c>
      <c r="G69" s="34">
        <f>'Revised Proposal'!G69*'Revised Proposal $2020'!$N$1</f>
        <v>1399.8800151179271</v>
      </c>
      <c r="H69" s="34">
        <f>'Revised Proposal'!H69*'Revised Proposal $2020'!$N$1</f>
        <v>1399.8800151179271</v>
      </c>
      <c r="I69" s="34">
        <f>'Revised Proposal'!I69*'Revised Proposal $2020'!$N$1</f>
        <v>1399.8800151179271</v>
      </c>
      <c r="J69" s="35">
        <f t="shared" si="15"/>
        <v>6999.4000755896359</v>
      </c>
      <c r="K69" s="63" t="s">
        <v>62</v>
      </c>
      <c r="N69" s="106">
        <f>'Revised Proposal'!N69*'Revised Proposal $2020'!$N$1</f>
        <v>352.49354025266518</v>
      </c>
      <c r="O69" s="106">
        <f>'Revised Proposal'!O69*'Revised Proposal $2020'!$N$1</f>
        <v>165.97269448507657</v>
      </c>
      <c r="P69" s="104">
        <f t="shared" si="16"/>
        <v>7517.8663103273775</v>
      </c>
      <c r="R69" s="165" t="s">
        <v>275</v>
      </c>
      <c r="S69" s="166" t="s">
        <v>284</v>
      </c>
    </row>
    <row r="70" spans="1:26" ht="15.75" x14ac:dyDescent="0.2">
      <c r="A70" s="51"/>
      <c r="B70" s="51" t="s">
        <v>110</v>
      </c>
      <c r="C70" s="32" t="s">
        <v>60</v>
      </c>
      <c r="D70" s="33" t="s">
        <v>111</v>
      </c>
      <c r="E70" s="34">
        <f>'Revised Proposal'!E70*'Revised Proposal $2020'!$N$1</f>
        <v>1312.3875141730568</v>
      </c>
      <c r="F70" s="34">
        <f>'Revised Proposal'!F70*'Revised Proposal $2020'!$N$1</f>
        <v>1312.3875141730568</v>
      </c>
      <c r="G70" s="34">
        <f>'Revised Proposal'!G70*'Revised Proposal $2020'!$N$1</f>
        <v>1312.3875141730568</v>
      </c>
      <c r="H70" s="34">
        <f>'Revised Proposal'!H70*'Revised Proposal $2020'!$N$1</f>
        <v>1312.3875141730568</v>
      </c>
      <c r="I70" s="34">
        <f>'Revised Proposal'!I70*'Revised Proposal $2020'!$N$1</f>
        <v>1312.3875141730568</v>
      </c>
      <c r="J70" s="35">
        <f t="shared" si="15"/>
        <v>6561.9375708652842</v>
      </c>
      <c r="K70" s="63" t="s">
        <v>62</v>
      </c>
      <c r="N70" s="106">
        <f>'Revised Proposal'!N70*'Revised Proposal $2020'!$N$1</f>
        <v>330.4626939868736</v>
      </c>
      <c r="O70" s="106">
        <f>'Revised Proposal'!O70*'Revised Proposal $2020'!$N$1</f>
        <v>155.5994010797593</v>
      </c>
      <c r="P70" s="104">
        <f t="shared" si="16"/>
        <v>7047.9996659319177</v>
      </c>
      <c r="R70" s="165" t="s">
        <v>275</v>
      </c>
      <c r="S70" s="166" t="s">
        <v>284</v>
      </c>
    </row>
    <row r="71" spans="1:26" ht="15.75" x14ac:dyDescent="0.2">
      <c r="A71" s="51"/>
      <c r="B71" s="51" t="s">
        <v>112</v>
      </c>
      <c r="C71" s="32" t="s">
        <v>60</v>
      </c>
      <c r="D71" s="33" t="s">
        <v>113</v>
      </c>
      <c r="E71" s="34">
        <f>'Revised Proposal'!E71*'Revised Proposal $2020'!$N$1</f>
        <v>4739.2631825199696</v>
      </c>
      <c r="F71" s="34">
        <f>'Revised Proposal'!F71*'Revised Proposal $2020'!$N$1</f>
        <v>4679.8267359190368</v>
      </c>
      <c r="G71" s="34">
        <f>'Revised Proposal'!G71*'Revised Proposal $2020'!$N$1</f>
        <v>5349.0370976480535</v>
      </c>
      <c r="H71" s="34">
        <f>'Revised Proposal'!H71*'Revised Proposal $2020'!$N$1</f>
        <v>4501.51739611624</v>
      </c>
      <c r="I71" s="34">
        <f>'Revised Proposal'!I71*'Revised Proposal $2020'!$N$1</f>
        <v>3713.4341411853588</v>
      </c>
      <c r="J71" s="35">
        <f t="shared" si="15"/>
        <v>22983.078553388659</v>
      </c>
      <c r="K71" s="63" t="s">
        <v>62</v>
      </c>
      <c r="N71" s="106">
        <f>'Revised Proposal'!N71*'Revised Proposal $2020'!$N$1</f>
        <v>1157.1094161880872</v>
      </c>
      <c r="O71" s="106">
        <f>'Revised Proposal'!O71*'Revised Proposal $2020'!$N$1</f>
        <v>531.26717333554552</v>
      </c>
      <c r="P71" s="104">
        <f t="shared" si="16"/>
        <v>24671.455142912291</v>
      </c>
      <c r="R71" s="165" t="s">
        <v>275</v>
      </c>
      <c r="S71" s="166" t="s">
        <v>284</v>
      </c>
    </row>
    <row r="72" spans="1:26" s="39" customFormat="1" ht="15.75" x14ac:dyDescent="0.2">
      <c r="A72" s="51"/>
      <c r="B72" s="51" t="s">
        <v>114</v>
      </c>
      <c r="C72" s="32" t="s">
        <v>60</v>
      </c>
      <c r="D72" s="33" t="s">
        <v>113</v>
      </c>
      <c r="E72" s="34">
        <f>'Revised Proposal'!E72*'Revised Proposal $2020'!$N$1</f>
        <v>1378.0068898817096</v>
      </c>
      <c r="F72" s="34">
        <f>'Revised Proposal'!F72*'Revised Proposal $2020'!$N$1</f>
        <v>1093.6562618108806</v>
      </c>
      <c r="G72" s="34">
        <f>'Revised Proposal'!G72*'Revised Proposal $2020'!$N$1</f>
        <v>831.17875897626914</v>
      </c>
      <c r="H72" s="34">
        <f>'Revised Proposal'!H72*'Revised Proposal $2020'!$N$1</f>
        <v>831.17875897626914</v>
      </c>
      <c r="I72" s="34">
        <f>'Revised Proposal'!I72*'Revised Proposal $2020'!$N$1</f>
        <v>831.17875897626914</v>
      </c>
      <c r="J72" s="35">
        <f t="shared" si="15"/>
        <v>4965.1994286213967</v>
      </c>
      <c r="K72" s="63" t="s">
        <v>62</v>
      </c>
      <c r="L72" s="28"/>
      <c r="M72" s="7"/>
      <c r="N72" s="106">
        <f>'Revised Proposal'!N72*'Revised Proposal $2020'!$N$1</f>
        <v>250.46380249354098</v>
      </c>
      <c r="O72" s="106">
        <f>'Revised Proposal'!O72*'Revised Proposal $2020'!$N$1</f>
        <v>109.76050936525483</v>
      </c>
      <c r="P72" s="104">
        <f t="shared" si="16"/>
        <v>5325.4237404801925</v>
      </c>
      <c r="Q72" s="7"/>
      <c r="R72" s="165" t="s">
        <v>275</v>
      </c>
      <c r="S72" s="166" t="s">
        <v>284</v>
      </c>
      <c r="T72" s="7"/>
      <c r="U72" s="7"/>
      <c r="V72" s="7"/>
      <c r="W72" s="7"/>
      <c r="X72" s="7"/>
      <c r="Y72" s="7"/>
      <c r="Z72" s="7"/>
    </row>
    <row r="73" spans="1:26" ht="15.75" x14ac:dyDescent="0.2">
      <c r="A73" s="51"/>
      <c r="B73" s="51" t="s">
        <v>115</v>
      </c>
      <c r="C73" s="32" t="s">
        <v>60</v>
      </c>
      <c r="D73" s="67" t="s">
        <v>116</v>
      </c>
      <c r="E73" s="34">
        <f>'Revised Proposal'!E73*'Revised Proposal $2020'!$N$1</f>
        <v>273.68872386489898</v>
      </c>
      <c r="F73" s="34">
        <f>'Revised Proposal'!F73*'Revised Proposal $2020'!$N$1</f>
        <v>300.39006277854764</v>
      </c>
      <c r="G73" s="34">
        <f>'Revised Proposal'!G73*'Revised Proposal $2020'!$N$1</f>
        <v>300.39006277854764</v>
      </c>
      <c r="H73" s="34">
        <f>'Revised Proposal'!H73*'Revised Proposal $2020'!$N$1</f>
        <v>293.71472805013548</v>
      </c>
      <c r="I73" s="34">
        <f>'Revised Proposal'!I73*'Revised Proposal $2020'!$N$1</f>
        <v>186.90937239554077</v>
      </c>
      <c r="J73" s="35">
        <f t="shared" si="15"/>
        <v>1355.0929498676705</v>
      </c>
      <c r="K73" s="63" t="s">
        <v>62</v>
      </c>
      <c r="N73" s="106">
        <f>'Revised Proposal'!N73*'Revised Proposal $2020'!$N$1</f>
        <v>68.226661803076496</v>
      </c>
      <c r="O73" s="106">
        <f>'Revised Proposal'!O73*'Revised Proposal $2020'!$N$1</f>
        <v>31.036691294995588</v>
      </c>
      <c r="P73" s="104">
        <f t="shared" si="16"/>
        <v>1454.3563029657425</v>
      </c>
      <c r="R73" s="165" t="s">
        <v>275</v>
      </c>
      <c r="S73" s="166" t="s">
        <v>284</v>
      </c>
    </row>
    <row r="74" spans="1:26" s="39" customFormat="1" ht="15.75" x14ac:dyDescent="0.2">
      <c r="A74" s="51"/>
      <c r="B74" s="51" t="s">
        <v>117</v>
      </c>
      <c r="C74" s="32" t="s">
        <v>60</v>
      </c>
      <c r="D74" s="33" t="s">
        <v>118</v>
      </c>
      <c r="E74" s="34">
        <f>'Revised Proposal'!E74*'Revised Proposal $2020'!$N$1</f>
        <v>629.94600680306712</v>
      </c>
      <c r="F74" s="34">
        <f>'Revised Proposal'!F74*'Revised Proposal $2020'!$N$1</f>
        <v>629.94600680306712</v>
      </c>
      <c r="G74" s="34">
        <f>'Revised Proposal'!G74*'Revised Proposal $2020'!$N$1</f>
        <v>629.94600680306712</v>
      </c>
      <c r="H74" s="34">
        <f>'Revised Proposal'!H74*'Revised Proposal $2020'!$N$1</f>
        <v>629.94600680306712</v>
      </c>
      <c r="I74" s="34">
        <f>'Revised Proposal'!I74*'Revised Proposal $2020'!$N$1</f>
        <v>522.7676931456009</v>
      </c>
      <c r="J74" s="35">
        <f t="shared" si="15"/>
        <v>3042.5517203578693</v>
      </c>
      <c r="K74" s="63" t="s">
        <v>62</v>
      </c>
      <c r="L74" s="28"/>
      <c r="M74" s="7"/>
      <c r="N74" s="106">
        <f>'Revised Proposal'!N74*'Revised Proposal $2020'!$N$1</f>
        <v>153.22058680112886</v>
      </c>
      <c r="O74" s="106">
        <f>'Revised Proposal'!O74*'Revised Proposal $2020'!$N$1</f>
        <v>70.862995819186864</v>
      </c>
      <c r="P74" s="104">
        <f t="shared" si="16"/>
        <v>3266.6353029781849</v>
      </c>
      <c r="Q74" s="7"/>
      <c r="R74" s="165" t="s">
        <v>277</v>
      </c>
      <c r="S74" s="166" t="s">
        <v>284</v>
      </c>
      <c r="T74" s="7"/>
      <c r="U74" s="7"/>
      <c r="V74" s="7"/>
      <c r="W74" s="7"/>
      <c r="X74" s="7"/>
      <c r="Y74" s="7"/>
      <c r="Z74" s="7"/>
    </row>
    <row r="75" spans="1:26" s="39" customFormat="1" ht="15.75" x14ac:dyDescent="0.2">
      <c r="A75" s="51"/>
      <c r="B75" s="51" t="s">
        <v>119</v>
      </c>
      <c r="C75" s="32" t="s">
        <v>60</v>
      </c>
      <c r="D75" s="33" t="s">
        <v>50</v>
      </c>
      <c r="E75" s="34">
        <f>'Revised Proposal'!E75*'Revised Proposal $2020'!$N$1</f>
        <v>2465.5118590016386</v>
      </c>
      <c r="F75" s="34">
        <f>'Revised Proposal'!F75*'Revised Proposal $2020'!$N$1</f>
        <v>2509.5388564838108</v>
      </c>
      <c r="G75" s="34">
        <f>'Revised Proposal'!G75*'Revised Proposal $2020'!$N$1</f>
        <v>2333.4308665551216</v>
      </c>
      <c r="H75" s="34">
        <f>'Revised Proposal'!H75*'Revised Proposal $2020'!$N$1</f>
        <v>2157.3228766264338</v>
      </c>
      <c r="I75" s="34">
        <f>'Revised Proposal'!I75*'Revised Proposal $2020'!$N$1</f>
        <v>2201.3498741086055</v>
      </c>
      <c r="J75" s="35">
        <f t="shared" si="15"/>
        <v>11667.15433277561</v>
      </c>
      <c r="K75" s="63" t="s">
        <v>62</v>
      </c>
      <c r="L75" s="28"/>
      <c r="M75" s="7"/>
      <c r="N75" s="106">
        <f>'Revised Proposal'!N75*'Revised Proposal $2020'!$N$1</f>
        <v>587.77548318837307</v>
      </c>
      <c r="O75" s="106">
        <f>'Revised Proposal'!O75*'Revised Proposal $2020'!$N$1</f>
        <v>271.27597369370795</v>
      </c>
      <c r="P75" s="104">
        <f t="shared" si="16"/>
        <v>12526.205789657692</v>
      </c>
      <c r="Q75" s="7"/>
      <c r="R75" s="165" t="s">
        <v>279</v>
      </c>
      <c r="S75" s="166" t="s">
        <v>284</v>
      </c>
      <c r="T75" s="7"/>
      <c r="U75" s="7"/>
      <c r="V75" s="7"/>
      <c r="W75" s="7"/>
      <c r="X75" s="7"/>
      <c r="Y75" s="7"/>
      <c r="Z75" s="7"/>
    </row>
    <row r="76" spans="1:26" ht="15.75" x14ac:dyDescent="0.2">
      <c r="A76" s="51"/>
      <c r="B76" s="51" t="s">
        <v>120</v>
      </c>
      <c r="C76" s="32" t="s">
        <v>60</v>
      </c>
      <c r="D76" s="33" t="s">
        <v>45</v>
      </c>
      <c r="E76" s="34">
        <f>'Revised Proposal'!E76*'Revised Proposal $2020'!$N$1</f>
        <v>411.21215648348749</v>
      </c>
      <c r="F76" s="34">
        <f>'Revised Proposal'!F76*'Revised Proposal $2020'!$N$1</f>
        <v>411.21215648348749</v>
      </c>
      <c r="G76" s="34">
        <f>'Revised Proposal'!G76*'Revised Proposal $2020'!$N$1</f>
        <v>411.21215648348749</v>
      </c>
      <c r="H76" s="34">
        <f>'Revised Proposal'!H76*'Revised Proposal $2020'!$N$1</f>
        <v>411.21215648348749</v>
      </c>
      <c r="I76" s="34">
        <f>'Revised Proposal'!I76*'Revised Proposal $2020'!$N$1</f>
        <v>411.21215648348749</v>
      </c>
      <c r="J76" s="35">
        <f t="shared" si="15"/>
        <v>2056.0607824174376</v>
      </c>
      <c r="K76" s="63" t="s">
        <v>62</v>
      </c>
      <c r="N76" s="106">
        <f>'Revised Proposal'!N76*'Revised Proposal $2020'!$N$1</f>
        <v>103.54432327658223</v>
      </c>
      <c r="O76" s="106">
        <f>'Revised Proposal'!O76*'Revised Proposal $2020'!$N$1</f>
        <v>48.754170985742611</v>
      </c>
      <c r="P76" s="104">
        <f t="shared" si="16"/>
        <v>2208.3592766797628</v>
      </c>
      <c r="R76" s="165" t="s">
        <v>275</v>
      </c>
      <c r="S76" s="166" t="s">
        <v>284</v>
      </c>
    </row>
    <row r="77" spans="1:26" s="39" customFormat="1" ht="15.75" x14ac:dyDescent="0.2">
      <c r="A77" s="51"/>
      <c r="B77" s="51" t="s">
        <v>121</v>
      </c>
      <c r="C77" s="32" t="s">
        <v>60</v>
      </c>
      <c r="D77" s="33" t="s">
        <v>45</v>
      </c>
      <c r="E77" s="34">
        <f>'Revised Proposal'!E77*'Revised Proposal $2020'!$N$1</f>
        <v>704.43195971475382</v>
      </c>
      <c r="F77" s="34">
        <f>'Revised Proposal'!F77*'Revised Proposal $2020'!$N$1</f>
        <v>704.43195971475382</v>
      </c>
      <c r="G77" s="34">
        <f>'Revised Proposal'!G77*'Revised Proposal $2020'!$N$1</f>
        <v>704.43195971475382</v>
      </c>
      <c r="H77" s="34">
        <f>'Revised Proposal'!H77*'Revised Proposal $2020'!$N$1</f>
        <v>704.43195971475382</v>
      </c>
      <c r="I77" s="34">
        <f>'Revised Proposal'!I77*'Revised Proposal $2020'!$N$1</f>
        <v>704.43195971475382</v>
      </c>
      <c r="J77" s="35">
        <f t="shared" si="15"/>
        <v>3522.159798573769</v>
      </c>
      <c r="K77" s="63" t="s">
        <v>62</v>
      </c>
      <c r="L77" s="28"/>
      <c r="M77" s="7"/>
      <c r="N77" s="106">
        <f>'Revised Proposal'!N77*'Revised Proposal $2020'!$N$1</f>
        <v>177.37785572005524</v>
      </c>
      <c r="O77" s="106">
        <f>'Revised Proposal'!O77*'Revised Proposal $2020'!$N$1</f>
        <v>83.518922459516247</v>
      </c>
      <c r="P77" s="104">
        <f t="shared" si="16"/>
        <v>3783.0565767533403</v>
      </c>
      <c r="Q77" s="7"/>
      <c r="R77" s="165" t="s">
        <v>277</v>
      </c>
      <c r="S77" s="166" t="s">
        <v>284</v>
      </c>
      <c r="T77" s="7"/>
      <c r="U77" s="7"/>
      <c r="V77" s="7"/>
      <c r="W77" s="7"/>
      <c r="X77" s="7"/>
      <c r="Y77" s="7"/>
      <c r="Z77" s="7"/>
    </row>
    <row r="78" spans="1:26" ht="15.75" x14ac:dyDescent="0.2">
      <c r="A78" s="51"/>
      <c r="B78" s="51" t="s">
        <v>122</v>
      </c>
      <c r="C78" s="32" t="s">
        <v>60</v>
      </c>
      <c r="D78" s="33" t="s">
        <v>123</v>
      </c>
      <c r="E78" s="34">
        <f>'Revised Proposal'!E78*'Revised Proposal $2020'!$N$1</f>
        <v>625.02590990253805</v>
      </c>
      <c r="F78" s="34">
        <f>'Revised Proposal'!F78*'Revised Proposal $2020'!$N$1</f>
        <v>222.12294305140955</v>
      </c>
      <c r="G78" s="34">
        <f>'Revised Proposal'!G78*'Revised Proposal $2020'!$N$1</f>
        <v>231.30965565062095</v>
      </c>
      <c r="H78" s="34">
        <f>'Revised Proposal'!H78*'Revised Proposal $2020'!$N$1</f>
        <v>231.30965565062095</v>
      </c>
      <c r="I78" s="34">
        <f>'Revised Proposal'!I78*'Revised Proposal $2020'!$N$1</f>
        <v>194.56280525377537</v>
      </c>
      <c r="J78" s="35">
        <f t="shared" si="15"/>
        <v>1504.3309695089649</v>
      </c>
      <c r="K78" s="63" t="s">
        <v>62</v>
      </c>
      <c r="N78" s="106">
        <f>'Revised Proposal'!N78*'Revised Proposal $2020'!$N$1</f>
        <v>75.975900737758025</v>
      </c>
      <c r="O78" s="106">
        <f>'Revised Proposal'!O78*'Revised Proposal $2020'!$N$1</f>
        <v>30.778527699545752</v>
      </c>
      <c r="P78" s="104">
        <f t="shared" si="16"/>
        <v>1611.0853979462688</v>
      </c>
      <c r="R78" s="165" t="s">
        <v>275</v>
      </c>
      <c r="S78" s="166" t="s">
        <v>284</v>
      </c>
    </row>
    <row r="79" spans="1:26" ht="15.75" x14ac:dyDescent="0.2">
      <c r="A79" s="51"/>
      <c r="B79" s="51" t="s">
        <v>124</v>
      </c>
      <c r="C79" s="32" t="s">
        <v>60</v>
      </c>
      <c r="D79" s="33" t="s">
        <v>125</v>
      </c>
      <c r="E79" s="34">
        <f>'Revised Proposal'!E79*'Revised Proposal $2020'!$N$1</f>
        <v>1100.6749370543027</v>
      </c>
      <c r="F79" s="34">
        <f>'Revised Proposal'!F79*'Revised Proposal $2020'!$N$1</f>
        <v>3698.2677885024573</v>
      </c>
      <c r="G79" s="34">
        <f>'Revised Proposal'!G79*'Revised Proposal $2020'!$N$1</f>
        <v>4402.699748217211</v>
      </c>
      <c r="H79" s="34">
        <f>'Revised Proposal'!H79*'Revised Proposal $2020'!$N$1</f>
        <v>1761.0798992868843</v>
      </c>
      <c r="I79" s="34">
        <f>'Revised Proposal'!I79*'Revised Proposal $2020'!$N$1</f>
        <v>0</v>
      </c>
      <c r="J79" s="35">
        <f t="shared" si="15"/>
        <v>10962.722373060855</v>
      </c>
      <c r="K79" s="63" t="s">
        <v>62</v>
      </c>
      <c r="N79" s="106">
        <f>'Revised Proposal'!N79*'Revised Proposal $2020'!$N$1</f>
        <v>550.84734150604777</v>
      </c>
      <c r="O79" s="106">
        <f>'Revised Proposal'!O79*'Revised Proposal $2020'!$N$1</f>
        <v>232.59165783583995</v>
      </c>
      <c r="P79" s="104">
        <f t="shared" si="16"/>
        <v>11746.161372402741</v>
      </c>
      <c r="R79" s="165" t="s">
        <v>285</v>
      </c>
      <c r="S79" s="166" t="s">
        <v>284</v>
      </c>
    </row>
    <row r="80" spans="1:26" ht="15.75" x14ac:dyDescent="0.2">
      <c r="A80" s="60"/>
      <c r="B80" s="51"/>
      <c r="C80" s="32"/>
      <c r="D80" s="33"/>
      <c r="E80" s="54"/>
      <c r="F80" s="54"/>
      <c r="G80" s="54"/>
      <c r="H80" s="54"/>
      <c r="I80" s="54"/>
      <c r="J80" s="35"/>
      <c r="K80" s="63"/>
      <c r="N80" s="106"/>
      <c r="O80" s="106"/>
      <c r="P80" s="104"/>
      <c r="R80" s="165"/>
    </row>
    <row r="81" spans="1:19" ht="15.75" x14ac:dyDescent="0.2">
      <c r="A81" s="41"/>
      <c r="B81" s="10" t="s">
        <v>126</v>
      </c>
      <c r="C81" s="43"/>
      <c r="D81" s="44" t="s">
        <v>99</v>
      </c>
      <c r="E81" s="45">
        <f t="shared" ref="E81:J81" si="17">SUM(E65:E80)</f>
        <v>26267.104847335853</v>
      </c>
      <c r="F81" s="45">
        <f t="shared" si="17"/>
        <v>27779.284917072735</v>
      </c>
      <c r="G81" s="45">
        <f t="shared" si="17"/>
        <v>29658.661884873753</v>
      </c>
      <c r="H81" s="45">
        <f t="shared" si="17"/>
        <v>25916.295813783032</v>
      </c>
      <c r="I81" s="45">
        <f t="shared" si="17"/>
        <v>21976.939418020269</v>
      </c>
      <c r="J81" s="46">
        <f t="shared" si="17"/>
        <v>131598.28688108563</v>
      </c>
      <c r="K81" s="47" t="str">
        <f>K79</f>
        <v>C-1</v>
      </c>
      <c r="N81" s="107">
        <f t="shared" ref="N81:P81" si="18">SUM(N65:N80)</f>
        <v>6625.9203523732394</v>
      </c>
      <c r="O81" s="107">
        <f t="shared" si="18"/>
        <v>3055.4508900670644</v>
      </c>
      <c r="P81" s="107">
        <f t="shared" si="18"/>
        <v>141279.65812352594</v>
      </c>
      <c r="R81" s="165"/>
    </row>
    <row r="82" spans="1:19" ht="15.75" x14ac:dyDescent="0.2">
      <c r="A82" s="68"/>
      <c r="B82" s="69" t="s">
        <v>127</v>
      </c>
      <c r="C82" s="32"/>
      <c r="D82" s="33"/>
      <c r="E82" s="49"/>
      <c r="F82" s="49"/>
      <c r="G82" s="49"/>
      <c r="H82" s="49"/>
      <c r="I82" s="49"/>
      <c r="J82" s="40"/>
      <c r="K82" s="63" t="s">
        <v>62</v>
      </c>
      <c r="N82" s="106"/>
      <c r="O82" s="106"/>
      <c r="P82" s="104"/>
      <c r="R82" s="165"/>
    </row>
    <row r="83" spans="1:19" ht="15.75" x14ac:dyDescent="0.2">
      <c r="A83" s="68"/>
      <c r="B83" s="70" t="s">
        <v>128</v>
      </c>
      <c r="C83" s="32" t="s">
        <v>60</v>
      </c>
      <c r="D83" s="33" t="s">
        <v>129</v>
      </c>
      <c r="E83" s="34">
        <f>'Revised Proposal'!E83*'Revised Proposal $2020'!$N$1</f>
        <v>233.01680762882194</v>
      </c>
      <c r="F83" s="34">
        <f>'Revised Proposal'!F83*'Revised Proposal $2020'!$N$1</f>
        <v>216.69521305571521</v>
      </c>
      <c r="G83" s="34">
        <f>'Revised Proposal'!G83*'Revised Proposal $2020'!$N$1</f>
        <v>216.69521305571521</v>
      </c>
      <c r="H83" s="34">
        <f>'Revised Proposal'!H83*'Revised Proposal $2020'!$N$1</f>
        <v>216.69521305571521</v>
      </c>
      <c r="I83" s="34">
        <f>'Revised Proposal'!I83*'Revised Proposal $2020'!$N$1</f>
        <v>229.1968599627757</v>
      </c>
      <c r="J83" s="35">
        <f t="shared" ref="J83:J96" si="19">SUM(E83:I83)</f>
        <v>1112.2993067587433</v>
      </c>
      <c r="K83" s="63" t="s">
        <v>62</v>
      </c>
      <c r="N83" s="106">
        <f>'Revised Proposal'!N83*'Revised Proposal $2020'!$N$1</f>
        <v>56.025654203209896</v>
      </c>
      <c r="O83" s="106">
        <f>'Revised Proposal'!O83*'Revised Proposal $2020'!$N$1</f>
        <v>26.337916930249829</v>
      </c>
      <c r="P83" s="104">
        <f t="shared" ref="P83:P95" si="20">SUM(J83,N83:O83)</f>
        <v>1194.6628778922029</v>
      </c>
      <c r="R83" s="165" t="s">
        <v>286</v>
      </c>
      <c r="S83" s="166" t="s">
        <v>284</v>
      </c>
    </row>
    <row r="84" spans="1:19" ht="15.75" x14ac:dyDescent="0.2">
      <c r="A84" s="68"/>
      <c r="B84" s="70" t="s">
        <v>130</v>
      </c>
      <c r="C84" s="32" t="s">
        <v>131</v>
      </c>
      <c r="D84" s="33" t="s">
        <v>132</v>
      </c>
      <c r="E84" s="71">
        <f>'Revised Proposal'!E84*'Revised Proposal $2020'!$N$1</f>
        <v>726.4454584558398</v>
      </c>
      <c r="F84" s="72">
        <f>'Revised Proposal'!F84*'Revised Proposal $2020'!$N$1</f>
        <v>132.08099244651632</v>
      </c>
      <c r="G84" s="72">
        <f>'Revised Proposal'!G84*'Revised Proposal $2020'!$N$1</f>
        <v>242.1484861519466</v>
      </c>
      <c r="H84" s="72">
        <f>'Revised Proposal'!H84*'Revised Proposal $2020'!$N$1</f>
        <v>528.32396978606528</v>
      </c>
      <c r="I84" s="72">
        <f>'Revised Proposal'!I84*'Revised Proposal $2020'!$N$1</f>
        <v>418.25647608063503</v>
      </c>
      <c r="J84" s="35">
        <f t="shared" si="19"/>
        <v>2047.2553829210028</v>
      </c>
      <c r="K84" s="63" t="s">
        <v>62</v>
      </c>
      <c r="N84" s="106">
        <f>'Revised Proposal'!N84*'Revised Proposal $2020'!$N$1</f>
        <v>103.220850667156</v>
      </c>
      <c r="O84" s="106">
        <f>'Revised Proposal'!O84*'Revised Proposal $2020'!$N$1</f>
        <v>47.669976610770647</v>
      </c>
      <c r="P84" s="104">
        <f t="shared" si="20"/>
        <v>2198.1462101989296</v>
      </c>
      <c r="R84" s="165" t="s">
        <v>286</v>
      </c>
      <c r="S84" s="166" t="s">
        <v>284</v>
      </c>
    </row>
    <row r="85" spans="1:19" ht="15.75" x14ac:dyDescent="0.2">
      <c r="A85" s="68"/>
      <c r="B85" s="70" t="s">
        <v>133</v>
      </c>
      <c r="C85" s="32" t="s">
        <v>60</v>
      </c>
      <c r="D85" s="33" t="s">
        <v>134</v>
      </c>
      <c r="E85" s="34">
        <f>'Revised Proposal'!E85*'Revised Proposal $2020'!$N$1</f>
        <v>1164.3895022048287</v>
      </c>
      <c r="F85" s="34">
        <f>'Revised Proposal'!F85*'Revised Proposal $2020'!$N$1</f>
        <v>1164.3895022048287</v>
      </c>
      <c r="G85" s="34">
        <f>'Revised Proposal'!G85*'Revised Proposal $2020'!$N$1</f>
        <v>815.38519271605651</v>
      </c>
      <c r="H85" s="34">
        <f>'Revised Proposal'!H85*'Revised Proposal $2020'!$N$1</f>
        <v>985.19922987029497</v>
      </c>
      <c r="I85" s="34">
        <f>'Revised Proposal'!I85*'Revised Proposal $2020'!$N$1</f>
        <v>985.19922987029497</v>
      </c>
      <c r="J85" s="35">
        <f t="shared" si="19"/>
        <v>5114.5626568663047</v>
      </c>
      <c r="K85" s="63" t="s">
        <v>62</v>
      </c>
      <c r="N85" s="106">
        <f>'Revised Proposal'!N85*'Revised Proposal $2020'!$N$1</f>
        <v>257.84672373529196</v>
      </c>
      <c r="O85" s="106">
        <f>'Revised Proposal'!O85*'Revised Proposal $2020'!$N$1</f>
        <v>118.13748492344702</v>
      </c>
      <c r="P85" s="104">
        <f t="shared" si="20"/>
        <v>5490.5468655250434</v>
      </c>
      <c r="R85" s="165" t="s">
        <v>286</v>
      </c>
      <c r="S85" s="166" t="s">
        <v>284</v>
      </c>
    </row>
    <row r="86" spans="1:19" ht="15.75" x14ac:dyDescent="0.2">
      <c r="A86" s="68"/>
      <c r="B86" s="70" t="s">
        <v>135</v>
      </c>
      <c r="C86" s="32" t="s">
        <v>60</v>
      </c>
      <c r="D86" s="33" t="s">
        <v>136</v>
      </c>
      <c r="E86" s="34">
        <f>'Revised Proposal'!E86*'Revised Proposal $2020'!$N$1</f>
        <v>100.70771119576509</v>
      </c>
      <c r="F86" s="34">
        <f>'Revised Proposal'!F86*'Revised Proposal $2020'!$N$1</f>
        <v>211.83346148074722</v>
      </c>
      <c r="G86" s="34">
        <f>'Revised Proposal'!G86*'Revised Proposal $2020'!$N$1</f>
        <v>222.25150056996429</v>
      </c>
      <c r="H86" s="34">
        <f>'Revised Proposal'!H86*'Revised Proposal $2020'!$N$1</f>
        <v>222.25150056996429</v>
      </c>
      <c r="I86" s="34">
        <f>'Revised Proposal'!I86*'Revised Proposal $2020'!$N$1</f>
        <v>222.25150056996429</v>
      </c>
      <c r="J86" s="35">
        <f t="shared" si="19"/>
        <v>979.29567438640515</v>
      </c>
      <c r="K86" s="63" t="s">
        <v>62</v>
      </c>
      <c r="N86" s="106">
        <f>'Revised Proposal'!N86*'Revised Proposal $2020'!$N$1</f>
        <v>49.245132885714099</v>
      </c>
      <c r="O86" s="106">
        <f>'Revised Proposal'!O86*'Revised Proposal $2020'!$N$1</f>
        <v>24.682382923053268</v>
      </c>
      <c r="P86" s="104">
        <f t="shared" si="20"/>
        <v>1053.2231901951725</v>
      </c>
      <c r="R86" s="165" t="s">
        <v>286</v>
      </c>
      <c r="S86" s="166" t="s">
        <v>284</v>
      </c>
    </row>
    <row r="87" spans="1:19" ht="15.75" x14ac:dyDescent="0.2">
      <c r="A87" s="68"/>
      <c r="B87" s="70" t="s">
        <v>137</v>
      </c>
      <c r="C87" s="32" t="s">
        <v>60</v>
      </c>
      <c r="D87" s="33" t="s">
        <v>138</v>
      </c>
      <c r="E87" s="34">
        <f>'Revised Proposal'!E87*'Revised Proposal $2020'!$N$1</f>
        <v>625.08234535302472</v>
      </c>
      <c r="F87" s="34">
        <f>'Revised Proposal'!F87*'Revised Proposal $2020'!$N$1</f>
        <v>625.08234535302472</v>
      </c>
      <c r="G87" s="34">
        <f>'Revised Proposal'!G87*'Revised Proposal $2020'!$N$1</f>
        <v>659.80914231708152</v>
      </c>
      <c r="H87" s="34">
        <f>'Revised Proposal'!H87*'Revised Proposal $2020'!$N$1</f>
        <v>694.53593928113844</v>
      </c>
      <c r="I87" s="34">
        <f>'Revised Proposal'!I87*'Revised Proposal $2020'!$N$1</f>
        <v>694.53593928113844</v>
      </c>
      <c r="J87" s="35">
        <f t="shared" si="19"/>
        <v>3299.0457115854078</v>
      </c>
      <c r="K87" s="63" t="s">
        <v>62</v>
      </c>
      <c r="N87" s="106">
        <f>'Revised Proposal'!N87*'Revised Proposal $2020'!$N$1</f>
        <v>166.095461279299</v>
      </c>
      <c r="O87" s="106">
        <f>'Revised Proposal'!O87*'Revised Proposal $2020'!$N$1</f>
        <v>79.492775900340149</v>
      </c>
      <c r="P87" s="104">
        <f t="shared" si="20"/>
        <v>3544.6339487650471</v>
      </c>
      <c r="R87" s="165" t="s">
        <v>286</v>
      </c>
      <c r="S87" s="166" t="s">
        <v>284</v>
      </c>
    </row>
    <row r="88" spans="1:19" ht="15.75" x14ac:dyDescent="0.2">
      <c r="A88" s="68"/>
      <c r="B88" s="70" t="s">
        <v>139</v>
      </c>
      <c r="C88" s="32" t="s">
        <v>60</v>
      </c>
      <c r="D88" s="33" t="s">
        <v>140</v>
      </c>
      <c r="E88" s="34">
        <f>'Revised Proposal'!E88*'Revised Proposal $2020'!$N$1</f>
        <v>504.92762785738773</v>
      </c>
      <c r="F88" s="34">
        <f>'Revised Proposal'!F88*'Revised Proposal $2020'!$N$1</f>
        <v>135.43450815982203</v>
      </c>
      <c r="G88" s="34">
        <f>'Revised Proposal'!G88*'Revised Proposal $2020'!$N$1</f>
        <v>135.43450815982203</v>
      </c>
      <c r="H88" s="34">
        <f>'Revised Proposal'!H88*'Revised Proposal $2020'!$N$1</f>
        <v>135.43450815982203</v>
      </c>
      <c r="I88" s="34">
        <f>'Revised Proposal'!I88*'Revised Proposal $2020'!$N$1</f>
        <v>135.43450815982203</v>
      </c>
      <c r="J88" s="35">
        <f t="shared" si="19"/>
        <v>1046.6656604966759</v>
      </c>
      <c r="K88" s="63" t="s">
        <v>62</v>
      </c>
      <c r="N88" s="106">
        <f>'Revised Proposal'!N88*'Revised Proposal $2020'!$N$1</f>
        <v>52.919010716504225</v>
      </c>
      <c r="O88" s="106">
        <f>'Revised Proposal'!O88*'Revised Proposal $2020'!$N$1</f>
        <v>20.583979352158149</v>
      </c>
      <c r="P88" s="104">
        <f t="shared" si="20"/>
        <v>1120.1686505653383</v>
      </c>
      <c r="R88" s="165" t="s">
        <v>286</v>
      </c>
      <c r="S88" s="166" t="s">
        <v>284</v>
      </c>
    </row>
    <row r="89" spans="1:19" ht="15.75" x14ac:dyDescent="0.2">
      <c r="A89" s="68"/>
      <c r="B89" s="70" t="s">
        <v>141</v>
      </c>
      <c r="C89" s="32" t="s">
        <v>60</v>
      </c>
      <c r="D89" s="33" t="s">
        <v>138</v>
      </c>
      <c r="E89" s="34">
        <f>'Revised Proposal'!E89*'Revised Proposal $2020'!$N$1</f>
        <v>486.17515749679694</v>
      </c>
      <c r="F89" s="34">
        <f>'Revised Proposal'!F89*'Revised Proposal $2020'!$N$1</f>
        <v>486.17515749679694</v>
      </c>
      <c r="G89" s="34">
        <f>'Revised Proposal'!G89*'Revised Proposal $2020'!$N$1</f>
        <v>486.17515749679694</v>
      </c>
      <c r="H89" s="34">
        <f>'Revised Proposal'!H89*'Revised Proposal $2020'!$N$1</f>
        <v>486.17515749679694</v>
      </c>
      <c r="I89" s="34">
        <f>'Revised Proposal'!I89*'Revised Proposal $2020'!$N$1</f>
        <v>486.17515749679694</v>
      </c>
      <c r="J89" s="35">
        <f t="shared" si="19"/>
        <v>2430.8757874839848</v>
      </c>
      <c r="K89" s="63" t="s">
        <v>62</v>
      </c>
      <c r="N89" s="106">
        <f>'Revised Proposal'!N89*'Revised Proposal $2020'!$N$1</f>
        <v>122.42020787367721</v>
      </c>
      <c r="O89" s="106">
        <f>'Revised Proposal'!O89*'Revised Proposal $2020'!$N$1</f>
        <v>57.641940744937564</v>
      </c>
      <c r="P89" s="104">
        <f t="shared" si="20"/>
        <v>2610.9379361025995</v>
      </c>
      <c r="R89" s="165" t="s">
        <v>286</v>
      </c>
      <c r="S89" s="166" t="s">
        <v>284</v>
      </c>
    </row>
    <row r="90" spans="1:19" ht="15.75" x14ac:dyDescent="0.2">
      <c r="A90" s="68"/>
      <c r="B90" s="70" t="s">
        <v>142</v>
      </c>
      <c r="C90" s="32" t="s">
        <v>60</v>
      </c>
      <c r="D90" s="33" t="s">
        <v>143</v>
      </c>
      <c r="E90" s="34">
        <f>'Revised Proposal'!E90*'Revised Proposal $2020'!$N$1</f>
        <v>347.26796964056922</v>
      </c>
      <c r="F90" s="34">
        <f>'Revised Proposal'!F90*'Revised Proposal $2020'!$N$1</f>
        <v>347.26796964056922</v>
      </c>
      <c r="G90" s="34">
        <f>'Revised Proposal'!G90*'Revised Proposal $2020'!$N$1</f>
        <v>347.26796964056922</v>
      </c>
      <c r="H90" s="34">
        <f>'Revised Proposal'!H90*'Revised Proposal $2020'!$N$1</f>
        <v>347.26796964056922</v>
      </c>
      <c r="I90" s="34">
        <f>'Revised Proposal'!I90*'Revised Proposal $2020'!$N$1</f>
        <v>347.26796964056922</v>
      </c>
      <c r="J90" s="35">
        <f t="shared" si="19"/>
        <v>1736.339848202846</v>
      </c>
      <c r="K90" s="63" t="s">
        <v>62</v>
      </c>
      <c r="N90" s="106">
        <f>'Revised Proposal'!N90*'Revised Proposal $2020'!$N$1</f>
        <v>87.443005624055147</v>
      </c>
      <c r="O90" s="106">
        <f>'Revised Proposal'!O90*'Revised Proposal $2020'!$N$1</f>
        <v>41.172814817812551</v>
      </c>
      <c r="P90" s="104">
        <f t="shared" si="20"/>
        <v>1864.9556686447138</v>
      </c>
      <c r="R90" s="165" t="s">
        <v>286</v>
      </c>
      <c r="S90" s="166" t="s">
        <v>284</v>
      </c>
    </row>
    <row r="91" spans="1:19" ht="15.75" x14ac:dyDescent="0.2">
      <c r="A91" s="68"/>
      <c r="B91" s="70" t="s">
        <v>144</v>
      </c>
      <c r="C91" s="32" t="s">
        <v>60</v>
      </c>
      <c r="D91" s="33" t="s">
        <v>145</v>
      </c>
      <c r="E91" s="34">
        <f>'Revised Proposal'!E91*'Revised Proposal $2020'!$N$1</f>
        <v>34.726796964056923</v>
      </c>
      <c r="F91" s="34">
        <f>'Revised Proposal'!F91*'Revised Proposal $2020'!$N$1</f>
        <v>34.726796964056923</v>
      </c>
      <c r="G91" s="34">
        <f>'Revised Proposal'!G91*'Revised Proposal $2020'!$N$1</f>
        <v>34.726796964056923</v>
      </c>
      <c r="H91" s="34">
        <f>'Revised Proposal'!H91*'Revised Proposal $2020'!$N$1</f>
        <v>34.726796964056923</v>
      </c>
      <c r="I91" s="34">
        <f>'Revised Proposal'!I91*'Revised Proposal $2020'!$N$1</f>
        <v>34.726796964056923</v>
      </c>
      <c r="J91" s="35">
        <f t="shared" si="19"/>
        <v>173.63398482028461</v>
      </c>
      <c r="K91" s="63" t="s">
        <v>62</v>
      </c>
      <c r="N91" s="106">
        <f>'Revised Proposal'!N91*'Revised Proposal $2020'!$N$1</f>
        <v>8.744300562405515</v>
      </c>
      <c r="O91" s="106">
        <f>'Revised Proposal'!O91*'Revised Proposal $2020'!$N$1</f>
        <v>4.1172814817812542</v>
      </c>
      <c r="P91" s="104">
        <f t="shared" si="20"/>
        <v>186.49556686447139</v>
      </c>
      <c r="R91" s="165" t="s">
        <v>286</v>
      </c>
      <c r="S91" s="166" t="s">
        <v>284</v>
      </c>
    </row>
    <row r="92" spans="1:19" ht="15.75" x14ac:dyDescent="0.2">
      <c r="A92" s="68"/>
      <c r="B92" s="70" t="s">
        <v>146</v>
      </c>
      <c r="C92" s="32" t="s">
        <v>60</v>
      </c>
      <c r="D92" s="33" t="s">
        <v>147</v>
      </c>
      <c r="E92" s="34">
        <f>'Revised Proposal'!E92*'Revised Proposal $2020'!$N$1</f>
        <v>46.533907931836282</v>
      </c>
      <c r="F92" s="34">
        <f>'Revised Proposal'!F92*'Revised Proposal $2020'!$N$1</f>
        <v>266.35453271431658</v>
      </c>
      <c r="G92" s="34">
        <f>'Revised Proposal'!G92*'Revised Proposal $2020'!$N$1</f>
        <v>266.35453271431658</v>
      </c>
      <c r="H92" s="34">
        <f>'Revised Proposal'!H92*'Revised Proposal $2020'!$N$1</f>
        <v>46.533907931836282</v>
      </c>
      <c r="I92" s="34">
        <f>'Revised Proposal'!I92*'Revised Proposal $2020'!$N$1</f>
        <v>46.533907931836282</v>
      </c>
      <c r="J92" s="35">
        <f t="shared" si="19"/>
        <v>672.31078922414213</v>
      </c>
      <c r="K92" s="63" t="s">
        <v>62</v>
      </c>
      <c r="N92" s="106">
        <f>'Revised Proposal'!N92*'Revised Proposal $2020'!$N$1</f>
        <v>33.814555940183574</v>
      </c>
      <c r="O92" s="106">
        <f>'Revised Proposal'!O92*'Revised Proposal $2020'!$N$1</f>
        <v>14.40840805857863</v>
      </c>
      <c r="P92" s="104">
        <f t="shared" si="20"/>
        <v>720.53375322290435</v>
      </c>
      <c r="R92" s="165" t="s">
        <v>286</v>
      </c>
      <c r="S92" s="166" t="s">
        <v>284</v>
      </c>
    </row>
    <row r="93" spans="1:19" ht="15.75" x14ac:dyDescent="0.2">
      <c r="A93" s="68"/>
      <c r="B93" s="70" t="s">
        <v>148</v>
      </c>
      <c r="C93" s="32" t="s">
        <v>131</v>
      </c>
      <c r="D93" s="33" t="s">
        <v>149</v>
      </c>
      <c r="E93" s="71">
        <f>'Revised Proposal'!E93*'Revised Proposal $2020'!$N$1</f>
        <v>308.18898237520483</v>
      </c>
      <c r="F93" s="72">
        <f>'Revised Proposal'!F93*'Revised Proposal $2020'!$N$1</f>
        <v>748.45895719692589</v>
      </c>
      <c r="G93" s="72">
        <f>'Revised Proposal'!G93*'Revised Proposal $2020'!$N$1</f>
        <v>814.49945342018407</v>
      </c>
      <c r="H93" s="72">
        <f>'Revised Proposal'!H93*'Revised Proposal $2020'!$N$1</f>
        <v>374.22947859846295</v>
      </c>
      <c r="I93" s="72">
        <f>'Revised Proposal'!I93*'Revised Proposal $2020'!$N$1</f>
        <v>374.22947859846295</v>
      </c>
      <c r="J93" s="35">
        <f t="shared" si="19"/>
        <v>2619.6063501892413</v>
      </c>
      <c r="K93" s="63" t="s">
        <v>62</v>
      </c>
      <c r="N93" s="106">
        <f>'Revised Proposal'!N93*'Revised Proposal $2020'!$N$1</f>
        <v>131.7741618494897</v>
      </c>
      <c r="O93" s="106">
        <f>'Revised Proposal'!O93*'Revised Proposal $2020'!$N$1</f>
        <v>60.232280894199853</v>
      </c>
      <c r="P93" s="104">
        <f t="shared" si="20"/>
        <v>2811.6127929329309</v>
      </c>
      <c r="R93" s="165" t="s">
        <v>286</v>
      </c>
      <c r="S93" s="166" t="s">
        <v>284</v>
      </c>
    </row>
    <row r="94" spans="1:19" ht="15.75" x14ac:dyDescent="0.2">
      <c r="A94" s="68"/>
      <c r="B94" s="70" t="s">
        <v>150</v>
      </c>
      <c r="C94" s="32" t="s">
        <v>131</v>
      </c>
      <c r="D94" s="33" t="s">
        <v>151</v>
      </c>
      <c r="E94" s="71">
        <f>'Revised Proposal'!E94*'Revised Proposal $2020'!$N$1</f>
        <v>528.32396978606528</v>
      </c>
      <c r="F94" s="72">
        <f>'Revised Proposal'!F94*'Revised Proposal $2020'!$N$1</f>
        <v>1408.8639194295076</v>
      </c>
      <c r="G94" s="72">
        <f>'Revised Proposal'!G94*'Revised Proposal $2020'!$N$1</f>
        <v>1452.8909169116796</v>
      </c>
      <c r="H94" s="72">
        <f>'Revised Proposal'!H94*'Revised Proposal $2020'!$N$1</f>
        <v>660.40496223258174</v>
      </c>
      <c r="I94" s="72">
        <f>'Revised Proposal'!I94*'Revised Proposal $2020'!$N$1</f>
        <v>616.37796475040966</v>
      </c>
      <c r="J94" s="35">
        <f t="shared" si="19"/>
        <v>4666.8617331102441</v>
      </c>
      <c r="K94" s="63" t="s">
        <v>62</v>
      </c>
      <c r="N94" s="106">
        <f>'Revised Proposal'!N94*'Revised Proposal $2020'!$N$1</f>
        <v>234.7755092874977</v>
      </c>
      <c r="O94" s="106">
        <f>'Revised Proposal'!O94*'Revised Proposal $2020'!$N$1</f>
        <v>106.40669038536774</v>
      </c>
      <c r="P94" s="104">
        <f t="shared" si="20"/>
        <v>5008.04393278311</v>
      </c>
      <c r="R94" s="165" t="s">
        <v>286</v>
      </c>
      <c r="S94" s="166" t="s">
        <v>284</v>
      </c>
    </row>
    <row r="95" spans="1:19" ht="15.75" x14ac:dyDescent="0.2">
      <c r="A95" s="68"/>
      <c r="B95" s="70" t="s">
        <v>152</v>
      </c>
      <c r="C95" s="32" t="s">
        <v>60</v>
      </c>
      <c r="D95" s="33"/>
      <c r="E95" s="34">
        <f>'Revised Proposal'!E95*'Revised Proposal $2020'!$N$1</f>
        <v>352.21597985737691</v>
      </c>
      <c r="F95" s="34">
        <f>'Revised Proposal'!F95*'Revised Proposal $2020'!$N$1</f>
        <v>352.21597985737691</v>
      </c>
      <c r="G95" s="34">
        <f>'Revised Proposal'!G95*'Revised Proposal $2020'!$N$1</f>
        <v>352.21597985737691</v>
      </c>
      <c r="H95" s="34">
        <f>'Revised Proposal'!H95*'Revised Proposal $2020'!$N$1</f>
        <v>352.21597985737691</v>
      </c>
      <c r="I95" s="34">
        <f>'Revised Proposal'!I95*'Revised Proposal $2020'!$N$1</f>
        <v>352.21597985737691</v>
      </c>
      <c r="J95" s="35">
        <f t="shared" si="19"/>
        <v>1761.0798992868845</v>
      </c>
      <c r="K95" s="63" t="s">
        <v>62</v>
      </c>
      <c r="N95" s="106">
        <f>'Revised Proposal'!N95*'Revised Proposal $2020'!$N$1</f>
        <v>88.688927860027619</v>
      </c>
      <c r="O95" s="106">
        <f>'Revised Proposal'!O95*'Revised Proposal $2020'!$N$1</f>
        <v>41.759461229758124</v>
      </c>
      <c r="P95" s="104">
        <f t="shared" si="20"/>
        <v>1891.5282883766702</v>
      </c>
      <c r="R95" s="165" t="s">
        <v>286</v>
      </c>
      <c r="S95" s="166" t="s">
        <v>284</v>
      </c>
    </row>
    <row r="96" spans="1:19" ht="15.75" x14ac:dyDescent="0.2">
      <c r="A96" s="61"/>
      <c r="B96" s="70"/>
      <c r="C96" s="32"/>
      <c r="D96" s="73" t="s">
        <v>131</v>
      </c>
      <c r="E96" s="74">
        <f>-(E94+E93+E84)</f>
        <v>-1562.9584106171098</v>
      </c>
      <c r="F96" s="74">
        <f>-(F94+F93+F84)</f>
        <v>-2289.4038690729499</v>
      </c>
      <c r="G96" s="74">
        <f>-(G94+G93+G84)</f>
        <v>-2509.5388564838104</v>
      </c>
      <c r="H96" s="74">
        <f>-(H94+H93+H84)</f>
        <v>-1562.9584106171101</v>
      </c>
      <c r="I96" s="74">
        <f>-(I94+I93+I84)</f>
        <v>-1408.8639194295076</v>
      </c>
      <c r="J96" s="75">
        <f t="shared" si="19"/>
        <v>-9333.7234662204883</v>
      </c>
      <c r="K96" s="63" t="s">
        <v>62</v>
      </c>
      <c r="N96" s="108">
        <f>-(N94+N93+N84)</f>
        <v>-469.77052180414341</v>
      </c>
      <c r="O96" s="108">
        <f>-(O94+O93+O84)</f>
        <v>-214.30894789033823</v>
      </c>
      <c r="P96" s="108">
        <f>-(P94+P93+P84)</f>
        <v>-10017.80293591497</v>
      </c>
      <c r="R96" s="165"/>
    </row>
    <row r="97" spans="1:26" ht="15.75" x14ac:dyDescent="0.2">
      <c r="A97" s="41"/>
      <c r="B97" s="42" t="s">
        <v>153</v>
      </c>
      <c r="C97" s="43"/>
      <c r="D97" s="44" t="s">
        <v>99</v>
      </c>
      <c r="E97" s="45">
        <f t="shared" ref="E97:J97" si="21">SUM(E83:E96)</f>
        <v>3895.043806130464</v>
      </c>
      <c r="F97" s="45">
        <f t="shared" si="21"/>
        <v>3840.1754669272545</v>
      </c>
      <c r="G97" s="45">
        <f t="shared" si="21"/>
        <v>3536.3159934917558</v>
      </c>
      <c r="H97" s="45">
        <f t="shared" si="21"/>
        <v>3521.0362028275717</v>
      </c>
      <c r="I97" s="45">
        <f t="shared" si="21"/>
        <v>3533.5378497346319</v>
      </c>
      <c r="J97" s="45">
        <f t="shared" si="21"/>
        <v>18326.109319111682</v>
      </c>
      <c r="K97" s="63"/>
      <c r="N97" s="107">
        <f t="shared" ref="N97:P97" si="22">SUM(N83:N96)</f>
        <v>923.24298068036831</v>
      </c>
      <c r="O97" s="107">
        <f t="shared" si="22"/>
        <v>428.33444636211664</v>
      </c>
      <c r="P97" s="107">
        <f t="shared" si="22"/>
        <v>19677.686746154166</v>
      </c>
      <c r="R97" s="165"/>
    </row>
    <row r="98" spans="1:26" ht="15.75" x14ac:dyDescent="0.2">
      <c r="A98" s="41"/>
      <c r="B98" s="42" t="s">
        <v>154</v>
      </c>
      <c r="C98" s="43"/>
      <c r="D98" s="44" t="s">
        <v>11</v>
      </c>
      <c r="E98" s="76">
        <f t="shared" ref="E98:J98" si="23">SUM(E63,E81,E97,)</f>
        <v>115736.87854319334</v>
      </c>
      <c r="F98" s="76">
        <f t="shared" si="23"/>
        <v>117862.925324525</v>
      </c>
      <c r="G98" s="76">
        <f t="shared" si="23"/>
        <v>119458.12863160312</v>
      </c>
      <c r="H98" s="76">
        <f t="shared" si="23"/>
        <v>115728.91783265528</v>
      </c>
      <c r="I98" s="76">
        <f t="shared" si="23"/>
        <v>111810.81233389408</v>
      </c>
      <c r="J98" s="76">
        <f t="shared" si="23"/>
        <v>580597.66266587074</v>
      </c>
      <c r="K98" s="47" t="str">
        <f>K96</f>
        <v>C-1</v>
      </c>
      <c r="N98" s="109">
        <f t="shared" ref="N98:P98" si="24">SUM(N63,N81,N97,)</f>
        <v>29237.693700165204</v>
      </c>
      <c r="O98" s="109">
        <f t="shared" si="24"/>
        <v>13704.737141076557</v>
      </c>
      <c r="P98" s="109">
        <f t="shared" si="24"/>
        <v>623540.09350711259</v>
      </c>
      <c r="R98" s="165"/>
    </row>
    <row r="99" spans="1:26" ht="15.75" x14ac:dyDescent="0.2">
      <c r="A99" s="55" t="s">
        <v>155</v>
      </c>
      <c r="B99" s="62"/>
      <c r="C99" s="15"/>
      <c r="D99" s="29"/>
      <c r="E99" s="57"/>
      <c r="F99" s="49"/>
      <c r="G99" s="49"/>
      <c r="H99" s="49"/>
      <c r="I99" s="49"/>
      <c r="J99" s="58"/>
      <c r="N99" s="106"/>
      <c r="O99" s="106"/>
      <c r="P99" s="104"/>
      <c r="R99" s="165"/>
    </row>
    <row r="100" spans="1:26" ht="15.75" x14ac:dyDescent="0.2">
      <c r="A100" s="50"/>
      <c r="B100" s="51" t="s">
        <v>156</v>
      </c>
      <c r="C100" s="32" t="s">
        <v>19</v>
      </c>
      <c r="D100" s="33" t="s">
        <v>157</v>
      </c>
      <c r="E100" s="34">
        <f>'Revised Proposal'!E100*'Revised Proposal $2020'!$N$1</f>
        <v>174.98500188974089</v>
      </c>
      <c r="F100" s="34">
        <f>'Revised Proposal'!F100*'Revised Proposal $2020'!$N$1</f>
        <v>174.98500188974089</v>
      </c>
      <c r="G100" s="34">
        <f>'Revised Proposal'!G100*'Revised Proposal $2020'!$N$1</f>
        <v>174.98500188974089</v>
      </c>
      <c r="H100" s="34">
        <f>'Revised Proposal'!H100*'Revised Proposal $2020'!$N$1</f>
        <v>174.98500188974089</v>
      </c>
      <c r="I100" s="34">
        <f>'Revised Proposal'!I100*'Revised Proposal $2020'!$N$1</f>
        <v>174.98500188974089</v>
      </c>
      <c r="J100" s="35">
        <f>SUM(E100:I100)</f>
        <v>874.92500944870449</v>
      </c>
      <c r="K100" s="4" t="s">
        <v>158</v>
      </c>
      <c r="N100" s="106">
        <f>'Revised Proposal'!N100*'Revised Proposal $2020'!$N$1</f>
        <v>44.061692531583148</v>
      </c>
      <c r="O100" s="106">
        <f>'Revised Proposal'!O100*'Revised Proposal $2020'!$N$1</f>
        <v>14.682959290510871</v>
      </c>
      <c r="P100" s="104">
        <f t="shared" ref="P100:P102" si="25">SUM(J100,N100:O100)</f>
        <v>933.66966127079854</v>
      </c>
      <c r="R100" s="165" t="s">
        <v>275</v>
      </c>
      <c r="S100" s="166" t="s">
        <v>287</v>
      </c>
    </row>
    <row r="101" spans="1:26" ht="15.75" x14ac:dyDescent="0.2">
      <c r="A101" s="50"/>
      <c r="B101" s="51" t="s">
        <v>159</v>
      </c>
      <c r="C101" s="32" t="s">
        <v>19</v>
      </c>
      <c r="D101" s="33" t="s">
        <v>160</v>
      </c>
      <c r="E101" s="34">
        <f>'Revised Proposal'!E101*'Revised Proposal $2020'!$N$1</f>
        <v>1487.3725160627978</v>
      </c>
      <c r="F101" s="34">
        <f>'Revised Proposal'!F101*'Revised Proposal $2020'!$N$1</f>
        <v>1487.3725160627978</v>
      </c>
      <c r="G101" s="34">
        <f>'Revised Proposal'!G101*'Revised Proposal $2020'!$N$1</f>
        <v>1487.3725160627978</v>
      </c>
      <c r="H101" s="34">
        <f>'Revised Proposal'!H101*'Revised Proposal $2020'!$N$1</f>
        <v>1487.3725160627978</v>
      </c>
      <c r="I101" s="34">
        <f>'Revised Proposal'!I101*'Revised Proposal $2020'!$N$1</f>
        <v>1487.3725160627978</v>
      </c>
      <c r="J101" s="35">
        <f>SUM(E101:I101)</f>
        <v>7436.8625803139894</v>
      </c>
      <c r="K101" s="4" t="s">
        <v>158</v>
      </c>
      <c r="N101" s="106">
        <f>'Revised Proposal'!N101*'Revised Proposal $2020'!$N$1</f>
        <v>374.52438651845671</v>
      </c>
      <c r="O101" s="106">
        <f>'Revised Proposal'!O101*'Revised Proposal $2020'!$N$1</f>
        <v>124.80515396934241</v>
      </c>
      <c r="P101" s="104">
        <f t="shared" si="25"/>
        <v>7936.1921208017884</v>
      </c>
      <c r="R101" s="165" t="s">
        <v>275</v>
      </c>
      <c r="S101" s="166" t="s">
        <v>287</v>
      </c>
    </row>
    <row r="102" spans="1:26" ht="15.75" x14ac:dyDescent="0.2">
      <c r="A102" s="60"/>
      <c r="B102" s="51" t="s">
        <v>161</v>
      </c>
      <c r="C102" s="32" t="s">
        <v>19</v>
      </c>
      <c r="D102" s="33" t="s">
        <v>162</v>
      </c>
      <c r="E102" s="34">
        <f>'Revised Proposal'!E102*'Revised Proposal $2020'!$N$1</f>
        <v>149.61217661572846</v>
      </c>
      <c r="F102" s="34">
        <f>'Revised Proposal'!F102*'Revised Proposal $2020'!$N$1</f>
        <v>149.61217661572846</v>
      </c>
      <c r="G102" s="34">
        <f>'Revised Proposal'!G102*'Revised Proposal $2020'!$N$1</f>
        <v>149.61217661572846</v>
      </c>
      <c r="H102" s="34">
        <f>'Revised Proposal'!H102*'Revised Proposal $2020'!$N$1</f>
        <v>149.61217661572846</v>
      </c>
      <c r="I102" s="34">
        <f>'Revised Proposal'!I102*'Revised Proposal $2020'!$N$1</f>
        <v>149.61217661572846</v>
      </c>
      <c r="J102" s="35">
        <f>SUM(E102:I102)</f>
        <v>748.06088307864229</v>
      </c>
      <c r="K102" s="4" t="s">
        <v>158</v>
      </c>
      <c r="N102" s="106">
        <f>'Revised Proposal'!N102*'Revised Proposal $2020'!$N$1</f>
        <v>37.672747114503586</v>
      </c>
      <c r="O102" s="106">
        <f>'Revised Proposal'!O102*'Revised Proposal $2020'!$N$1</f>
        <v>12.553930193386794</v>
      </c>
      <c r="P102" s="104">
        <f t="shared" si="25"/>
        <v>798.28756038653273</v>
      </c>
      <c r="R102" s="165" t="s">
        <v>275</v>
      </c>
      <c r="S102" s="166" t="s">
        <v>287</v>
      </c>
    </row>
    <row r="103" spans="1:26" ht="15.75" x14ac:dyDescent="0.2">
      <c r="A103" s="61"/>
      <c r="B103" s="51"/>
      <c r="C103" s="32"/>
      <c r="D103" s="33"/>
      <c r="E103" s="54"/>
      <c r="F103" s="54"/>
      <c r="G103" s="54"/>
      <c r="H103" s="54"/>
      <c r="I103" s="54"/>
      <c r="J103" s="40"/>
      <c r="N103" s="106"/>
      <c r="O103" s="106"/>
      <c r="P103" s="104"/>
      <c r="R103" s="165"/>
    </row>
    <row r="104" spans="1:26" ht="15.75" x14ac:dyDescent="0.2">
      <c r="A104" s="48"/>
      <c r="B104" s="10" t="s">
        <v>163</v>
      </c>
      <c r="C104" s="77"/>
      <c r="D104" s="78" t="s">
        <v>11</v>
      </c>
      <c r="E104" s="79">
        <f t="shared" ref="E104:J104" si="26">SUM(E100:E103)</f>
        <v>1811.9696945682672</v>
      </c>
      <c r="F104" s="79">
        <f t="shared" si="26"/>
        <v>1811.9696945682672</v>
      </c>
      <c r="G104" s="79">
        <f t="shared" si="26"/>
        <v>1811.9696945682672</v>
      </c>
      <c r="H104" s="79">
        <f t="shared" si="26"/>
        <v>1811.9696945682672</v>
      </c>
      <c r="I104" s="79">
        <f t="shared" si="26"/>
        <v>1811.9696945682672</v>
      </c>
      <c r="J104" s="46">
        <f t="shared" si="26"/>
        <v>9059.8484728413368</v>
      </c>
      <c r="K104" s="47" t="str">
        <f>K102</f>
        <v>C-6</v>
      </c>
      <c r="N104" s="110">
        <f t="shared" ref="N104:P104" si="27">SUM(N100:N103)</f>
        <v>456.25882616454345</v>
      </c>
      <c r="O104" s="110">
        <f t="shared" si="27"/>
        <v>152.0420434532401</v>
      </c>
      <c r="P104" s="110">
        <f t="shared" si="27"/>
        <v>9668.149342459119</v>
      </c>
      <c r="R104" s="165"/>
    </row>
    <row r="105" spans="1:26" ht="15.75" x14ac:dyDescent="0.2">
      <c r="A105" s="55" t="s">
        <v>164</v>
      </c>
      <c r="B105" s="62"/>
      <c r="C105" s="15"/>
      <c r="D105" s="29"/>
      <c r="E105" s="57"/>
      <c r="F105" s="57"/>
      <c r="G105" s="57"/>
      <c r="H105" s="57"/>
      <c r="I105" s="57"/>
      <c r="J105" s="58"/>
      <c r="N105" s="106"/>
      <c r="O105" s="106"/>
      <c r="P105" s="104"/>
      <c r="R105" s="165"/>
    </row>
    <row r="106" spans="1:26" ht="15.75" x14ac:dyDescent="0.25">
      <c r="A106" s="60"/>
      <c r="B106" s="51" t="s">
        <v>165</v>
      </c>
      <c r="C106" s="32" t="s">
        <v>60</v>
      </c>
      <c r="D106" s="33" t="s">
        <v>166</v>
      </c>
      <c r="E106" s="34">
        <f>'Revised Proposal'!E106*'Revised Proposal $2020'!$N$1</f>
        <v>431.99422341529782</v>
      </c>
      <c r="F106" s="34">
        <f>'Revised Proposal'!F106*'Revised Proposal $2020'!$N$1</f>
        <v>437.46250472435219</v>
      </c>
      <c r="G106" s="34">
        <f>'Revised Proposal'!G106*'Revised Proposal $2020'!$N$1</f>
        <v>437.46250472435219</v>
      </c>
      <c r="H106" s="34">
        <f>'Revised Proposal'!H106*'Revised Proposal $2020'!$N$1</f>
        <v>437.46250472435219</v>
      </c>
      <c r="I106" s="34">
        <f>'Revised Proposal'!I106*'Revised Proposal $2020'!$N$1</f>
        <v>437.46250472435219</v>
      </c>
      <c r="J106" s="35">
        <f t="shared" ref="J106:J123" si="28">SUM(E106:I106)</f>
        <v>2181.8442423127067</v>
      </c>
      <c r="K106" s="80" t="s">
        <v>167</v>
      </c>
      <c r="N106" s="106">
        <f>'Revised Proposal'!N106*'Revised Proposal $2020'!$N$1</f>
        <v>109.87576204242035</v>
      </c>
      <c r="O106" s="106">
        <f>'Revised Proposal'!O106*'Revised Proposal $2020'!$N$1</f>
        <v>60.972045095253648</v>
      </c>
      <c r="P106" s="104">
        <f t="shared" ref="P106:P123" si="29">SUM(J106,N106:O106)</f>
        <v>2352.6920494503806</v>
      </c>
      <c r="R106" s="165" t="s">
        <v>274</v>
      </c>
      <c r="S106" t="s">
        <v>288</v>
      </c>
    </row>
    <row r="107" spans="1:26" s="39" customFormat="1" ht="15.75" x14ac:dyDescent="0.25">
      <c r="A107" s="60"/>
      <c r="B107" s="51" t="s">
        <v>168</v>
      </c>
      <c r="C107" s="32" t="s">
        <v>60</v>
      </c>
      <c r="D107" s="33" t="s">
        <v>169</v>
      </c>
      <c r="E107" s="34">
        <f>'Revised Proposal'!E107*'Revised Proposal $2020'!$N$1</f>
        <v>2880.9036492499426</v>
      </c>
      <c r="F107" s="34">
        <f>'Revised Proposal'!F107*'Revised Proposal $2020'!$N$1</f>
        <v>2880.9036492499426</v>
      </c>
      <c r="G107" s="34">
        <f>'Revised Proposal'!G107*'Revised Proposal $2020'!$N$1</f>
        <v>2880.9036492499426</v>
      </c>
      <c r="H107" s="34">
        <f>'Revised Proposal'!H107*'Revised Proposal $2020'!$N$1</f>
        <v>2880.9036492499426</v>
      </c>
      <c r="I107" s="34">
        <f>'Revised Proposal'!I107*'Revised Proposal $2020'!$N$1</f>
        <v>2880.9036492499426</v>
      </c>
      <c r="J107" s="35">
        <f t="shared" si="28"/>
        <v>14404.518246249714</v>
      </c>
      <c r="K107" s="80" t="s">
        <v>167</v>
      </c>
      <c r="L107" s="28"/>
      <c r="M107" s="7"/>
      <c r="N107" s="106">
        <f>'Revised Proposal'!N107*'Revised Proposal $2020'!$N$1</f>
        <v>725.41926128246644</v>
      </c>
      <c r="O107" s="106">
        <f>'Revised Proposal'!O107*'Revised Proposal $2020'!$N$1</f>
        <v>402.07942132304225</v>
      </c>
      <c r="P107" s="104">
        <f t="shared" si="29"/>
        <v>15532.016928855222</v>
      </c>
      <c r="Q107" s="7"/>
      <c r="R107" s="165" t="s">
        <v>276</v>
      </c>
      <c r="S107" t="s">
        <v>288</v>
      </c>
      <c r="T107" s="7"/>
      <c r="U107" s="7"/>
      <c r="V107" s="7"/>
      <c r="W107" s="7"/>
      <c r="X107" s="7"/>
      <c r="Y107" s="7"/>
      <c r="Z107" s="7"/>
    </row>
    <row r="108" spans="1:26" s="39" customFormat="1" ht="15.75" x14ac:dyDescent="0.25">
      <c r="A108" s="60"/>
      <c r="B108" s="51" t="s">
        <v>267</v>
      </c>
      <c r="C108" s="32" t="s">
        <v>60</v>
      </c>
      <c r="D108" s="33"/>
      <c r="E108" s="34">
        <f>'Revised Proposal'!E108*'Revised Proposal $2020'!$N$1</f>
        <v>144.72591106886227</v>
      </c>
      <c r="F108" s="34">
        <f>'Revised Proposal'!F108*'Revised Proposal $2020'!$N$1</f>
        <v>213.71498695770606</v>
      </c>
      <c r="G108" s="34">
        <f>'Revised Proposal'!G108*'Revised Proposal $2020'!$N$1</f>
        <v>213.71498695770606</v>
      </c>
      <c r="H108" s="34">
        <f>'Revised Proposal'!H108*'Revised Proposal $2020'!$N$1</f>
        <v>213.71498695770606</v>
      </c>
      <c r="I108" s="34">
        <f>'Revised Proposal'!I108*'Revised Proposal $2020'!$N$1</f>
        <v>213.71498695770606</v>
      </c>
      <c r="J108" s="35">
        <f t="shared" ref="J108" si="30">SUM(E108:I108)</f>
        <v>999.58585889968651</v>
      </c>
      <c r="K108" s="80" t="s">
        <v>167</v>
      </c>
      <c r="L108" s="28"/>
      <c r="M108" s="7"/>
      <c r="N108" s="106">
        <f>'Revised Proposal'!N108*'Revised Proposal $2020'!$N$1</f>
        <v>50.300774980332918</v>
      </c>
      <c r="O108" s="106">
        <f>'Revised Proposal'!O108*'Revised Proposal $2020'!$N$1</f>
        <v>28.776196684191031</v>
      </c>
      <c r="P108" s="104">
        <f t="shared" si="29"/>
        <v>1078.6628305642105</v>
      </c>
      <c r="Q108" s="7"/>
      <c r="R108" s="165" t="s">
        <v>275</v>
      </c>
      <c r="S108" t="s">
        <v>288</v>
      </c>
      <c r="T108" s="7"/>
      <c r="U108" s="7"/>
      <c r="V108" s="7"/>
      <c r="W108" s="7"/>
      <c r="X108" s="7"/>
      <c r="Y108" s="7"/>
      <c r="Z108" s="7"/>
    </row>
    <row r="109" spans="1:26" ht="15.75" x14ac:dyDescent="0.25">
      <c r="A109" s="60"/>
      <c r="B109" s="51" t="s">
        <v>170</v>
      </c>
      <c r="C109" s="32" t="s">
        <v>19</v>
      </c>
      <c r="D109" s="33" t="s">
        <v>171</v>
      </c>
      <c r="E109" s="34">
        <f>'Revised Proposal'!E109*'Revised Proposal $2020'!$N$1</f>
        <v>104.99100113384455</v>
      </c>
      <c r="F109" s="34">
        <f>'Revised Proposal'!F109*'Revised Proposal $2020'!$N$1</f>
        <v>104.99100113384455</v>
      </c>
      <c r="G109" s="34">
        <f>'Revised Proposal'!G109*'Revised Proposal $2020'!$N$1</f>
        <v>104.99100113384455</v>
      </c>
      <c r="H109" s="34">
        <f>'Revised Proposal'!H109*'Revised Proposal $2020'!$N$1</f>
        <v>104.99100113384455</v>
      </c>
      <c r="I109" s="34">
        <f>'Revised Proposal'!I109*'Revised Proposal $2020'!$N$1</f>
        <v>104.99100113384455</v>
      </c>
      <c r="J109" s="35">
        <f t="shared" si="28"/>
        <v>524.95500566922271</v>
      </c>
      <c r="K109" s="81" t="s">
        <v>172</v>
      </c>
      <c r="N109" s="106">
        <f>'Revised Proposal'!N109*'Revised Proposal $2020'!$N$1</f>
        <v>26.437015518949892</v>
      </c>
      <c r="O109" s="106">
        <f>'Revised Proposal'!O109*'Revised Proposal $2020'!$N$1</f>
        <v>14.653291508382761</v>
      </c>
      <c r="P109" s="104">
        <f t="shared" si="29"/>
        <v>566.04531269655536</v>
      </c>
      <c r="R109" s="165" t="s">
        <v>275</v>
      </c>
      <c r="S109" t="s">
        <v>289</v>
      </c>
    </row>
    <row r="110" spans="1:26" ht="15.75" x14ac:dyDescent="0.25">
      <c r="A110" s="60"/>
      <c r="B110" s="51" t="s">
        <v>173</v>
      </c>
      <c r="C110" s="32" t="s">
        <v>19</v>
      </c>
      <c r="D110" s="33" t="s">
        <v>174</v>
      </c>
      <c r="E110" s="34">
        <f>'Revised Proposal'!E110*'Revised Proposal $2020'!$N$1</f>
        <v>2099.8200226768909</v>
      </c>
      <c r="F110" s="34">
        <f>'Revised Proposal'!F110*'Revised Proposal $2020'!$N$1</f>
        <v>2099.8200226768909</v>
      </c>
      <c r="G110" s="34">
        <f>'Revised Proposal'!G110*'Revised Proposal $2020'!$N$1</f>
        <v>2099.8200226768909</v>
      </c>
      <c r="H110" s="34">
        <f>'Revised Proposal'!H110*'Revised Proposal $2020'!$N$1</f>
        <v>2099.8200226768909</v>
      </c>
      <c r="I110" s="34">
        <f>'Revised Proposal'!I110*'Revised Proposal $2020'!$N$1</f>
        <v>2099.8200226768909</v>
      </c>
      <c r="J110" s="35">
        <f t="shared" si="28"/>
        <v>10499.100113384455</v>
      </c>
      <c r="K110" s="81" t="s">
        <v>172</v>
      </c>
      <c r="N110" s="106">
        <f>'Revised Proposal'!N110*'Revised Proposal $2020'!$N$1</f>
        <v>528.74031037899783</v>
      </c>
      <c r="O110" s="106">
        <f>'Revised Proposal'!O110*'Revised Proposal $2020'!$N$1</f>
        <v>293.06583016765518</v>
      </c>
      <c r="P110" s="104">
        <f t="shared" si="29"/>
        <v>11320.906253931109</v>
      </c>
      <c r="R110" s="165" t="s">
        <v>275</v>
      </c>
      <c r="S110" t="s">
        <v>289</v>
      </c>
    </row>
    <row r="111" spans="1:26" s="39" customFormat="1" ht="15.75" x14ac:dyDescent="0.25">
      <c r="A111" s="60"/>
      <c r="B111" s="51" t="s">
        <v>175</v>
      </c>
      <c r="C111" s="32" t="s">
        <v>60</v>
      </c>
      <c r="D111" s="33" t="s">
        <v>84</v>
      </c>
      <c r="E111" s="34">
        <f>'Revised Proposal'!E111*'Revised Proposal $2020'!$N$1</f>
        <v>371.7639667394613</v>
      </c>
      <c r="F111" s="34">
        <f>'Revised Proposal'!F111*'Revised Proposal $2020'!$N$1</f>
        <v>371.7639667394613</v>
      </c>
      <c r="G111" s="34">
        <f>'Revised Proposal'!G111*'Revised Proposal $2020'!$N$1</f>
        <v>371.7639667394613</v>
      </c>
      <c r="H111" s="34">
        <f>'Revised Proposal'!H111*'Revised Proposal $2020'!$N$1</f>
        <v>371.7639667394613</v>
      </c>
      <c r="I111" s="34">
        <f>'Revised Proposal'!I111*'Revised Proposal $2020'!$N$1</f>
        <v>371.7639667394613</v>
      </c>
      <c r="J111" s="35">
        <f t="shared" si="28"/>
        <v>1858.8198336973064</v>
      </c>
      <c r="K111" s="80" t="s">
        <v>167</v>
      </c>
      <c r="L111" s="28"/>
      <c r="M111" s="7"/>
      <c r="N111" s="106">
        <f>'Revised Proposal'!N111*'Revised Proposal $2020'!$N$1</f>
        <v>93.611163356259127</v>
      </c>
      <c r="O111" s="106">
        <f>'Revised Proposal'!O111*'Revised Proposal $2020'!$N$1</f>
        <v>51.886025641391669</v>
      </c>
      <c r="P111" s="104">
        <f t="shared" si="29"/>
        <v>2004.3170226949571</v>
      </c>
      <c r="Q111" s="7"/>
      <c r="R111" s="165" t="s">
        <v>282</v>
      </c>
      <c r="S111" t="s">
        <v>288</v>
      </c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60"/>
      <c r="B112" s="51" t="s">
        <v>176</v>
      </c>
      <c r="C112" s="32" t="s">
        <v>60</v>
      </c>
      <c r="D112" s="33" t="s">
        <v>177</v>
      </c>
      <c r="E112" s="34">
        <f>'Revised Proposal'!E112*'Revised Proposal $2020'!$N$1</f>
        <v>607.71894687099609</v>
      </c>
      <c r="F112" s="34">
        <f>'Revised Proposal'!F112*'Revised Proposal $2020'!$N$1</f>
        <v>607.71894687099609</v>
      </c>
      <c r="G112" s="34">
        <f>'Revised Proposal'!G112*'Revised Proposal $2020'!$N$1</f>
        <v>260.45097723042699</v>
      </c>
      <c r="H112" s="34">
        <f>'Revised Proposal'!H112*'Revised Proposal $2020'!$N$1</f>
        <v>694.53593928113844</v>
      </c>
      <c r="I112" s="34">
        <f>'Revised Proposal'!I112*'Revised Proposal $2020'!$N$1</f>
        <v>625.08234535302472</v>
      </c>
      <c r="J112" s="35">
        <f t="shared" si="28"/>
        <v>2795.5071556065823</v>
      </c>
      <c r="K112" s="80" t="s">
        <v>167</v>
      </c>
      <c r="N112" s="106">
        <f>'Revised Proposal'!N112*'Revised Proposal $2020'!$N$1</f>
        <v>140.95672807390557</v>
      </c>
      <c r="O112" s="106">
        <f>'Revised Proposal'!O112*'Revised Proposal $2020'!$N$1</f>
        <v>79.048137297825519</v>
      </c>
      <c r="P112" s="104">
        <f t="shared" si="29"/>
        <v>3015.5120209783136</v>
      </c>
      <c r="R112" s="165" t="s">
        <v>286</v>
      </c>
      <c r="S112" t="s">
        <v>288</v>
      </c>
    </row>
    <row r="113" spans="1:26" ht="15.75" x14ac:dyDescent="0.25">
      <c r="A113" s="60"/>
      <c r="B113" s="51" t="s">
        <v>178</v>
      </c>
      <c r="C113" s="32" t="s">
        <v>19</v>
      </c>
      <c r="D113" s="33" t="s">
        <v>179</v>
      </c>
      <c r="E113" s="34">
        <f>'Revised Proposal'!E113*'Revised Proposal $2020'!$N$1</f>
        <v>1076.1577616219067</v>
      </c>
      <c r="F113" s="34">
        <f>'Revised Proposal'!F113*'Revised Proposal $2020'!$N$1</f>
        <v>1076.1577616219067</v>
      </c>
      <c r="G113" s="34">
        <f>'Revised Proposal'!G113*'Revised Proposal $2020'!$N$1</f>
        <v>1076.1577616219067</v>
      </c>
      <c r="H113" s="34">
        <f>'Revised Proposal'!H113*'Revised Proposal $2020'!$N$1</f>
        <v>1076.1577616219067</v>
      </c>
      <c r="I113" s="34">
        <f>'Revised Proposal'!I113*'Revised Proposal $2020'!$N$1</f>
        <v>1076.1577616219067</v>
      </c>
      <c r="J113" s="35">
        <f t="shared" si="28"/>
        <v>5380.7888081095334</v>
      </c>
      <c r="K113" s="81" t="s">
        <v>172</v>
      </c>
      <c r="N113" s="106">
        <f>'Revised Proposal'!N113*'Revised Proposal $2020'!$N$1</f>
        <v>270.9794090692364</v>
      </c>
      <c r="O113" s="106">
        <f>'Revised Proposal'!O113*'Revised Proposal $2020'!$N$1</f>
        <v>150.19623796092327</v>
      </c>
      <c r="P113" s="104">
        <f t="shared" si="29"/>
        <v>5801.9644551396932</v>
      </c>
      <c r="R113" s="165" t="s">
        <v>275</v>
      </c>
      <c r="S113" t="s">
        <v>289</v>
      </c>
    </row>
    <row r="114" spans="1:26" s="39" customFormat="1" ht="15.75" x14ac:dyDescent="0.25">
      <c r="A114" s="60"/>
      <c r="B114" s="51" t="s">
        <v>180</v>
      </c>
      <c r="C114" s="32" t="s">
        <v>60</v>
      </c>
      <c r="D114" s="33" t="s">
        <v>181</v>
      </c>
      <c r="E114" s="34">
        <f>'Revised Proposal'!E114*'Revised Proposal $2020'!$N$1</f>
        <v>78.916123945849137</v>
      </c>
      <c r="F114" s="34">
        <f>'Revised Proposal'!F114*'Revised Proposal $2020'!$N$1</f>
        <v>105.22149859446554</v>
      </c>
      <c r="G114" s="34">
        <f>'Revised Proposal'!G114*'Revised Proposal $2020'!$N$1</f>
        <v>105.22149859446554</v>
      </c>
      <c r="H114" s="34">
        <f>'Revised Proposal'!H114*'Revised Proposal $2020'!$N$1</f>
        <v>105.22149859446554</v>
      </c>
      <c r="I114" s="34">
        <f>'Revised Proposal'!I114*'Revised Proposal $2020'!$N$1</f>
        <v>105.22149859446554</v>
      </c>
      <c r="J114" s="35">
        <f t="shared" si="28"/>
        <v>499.80211832371128</v>
      </c>
      <c r="K114" s="80" t="s">
        <v>167</v>
      </c>
      <c r="L114" s="28"/>
      <c r="M114" s="7"/>
      <c r="N114" s="106">
        <f>'Revised Proposal'!N114*'Revised Proposal $2020'!$N$1</f>
        <v>25.155468332190534</v>
      </c>
      <c r="O114" s="106">
        <f>'Revised Proposal'!O114*'Revised Proposal $2020'!$N$1</f>
        <v>14.28456947344557</v>
      </c>
      <c r="P114" s="104">
        <f t="shared" si="29"/>
        <v>539.24215612934734</v>
      </c>
      <c r="Q114" s="7"/>
      <c r="R114" s="165" t="s">
        <v>282</v>
      </c>
      <c r="S114" t="s">
        <v>288</v>
      </c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60"/>
      <c r="B115" s="51" t="s">
        <v>182</v>
      </c>
      <c r="C115" s="32" t="s">
        <v>60</v>
      </c>
      <c r="D115" s="33" t="s">
        <v>183</v>
      </c>
      <c r="E115" s="34">
        <f>'Revised Proposal'!E115*'Revised Proposal $2020'!$N$1</f>
        <v>290.57818338233596</v>
      </c>
      <c r="F115" s="34">
        <f>'Revised Proposal'!F115*'Revised Proposal $2020'!$N$1</f>
        <v>290.57818338233596</v>
      </c>
      <c r="G115" s="34">
        <f>'Revised Proposal'!G115*'Revised Proposal $2020'!$N$1</f>
        <v>290.57818338233596</v>
      </c>
      <c r="H115" s="34">
        <f>'Revised Proposal'!H115*'Revised Proposal $2020'!$N$1</f>
        <v>290.57818338233596</v>
      </c>
      <c r="I115" s="34">
        <f>'Revised Proposal'!I115*'Revised Proposal $2020'!$N$1</f>
        <v>805.69405392374961</v>
      </c>
      <c r="J115" s="35">
        <f t="shared" si="28"/>
        <v>1968.0067874530935</v>
      </c>
      <c r="K115" s="80" t="s">
        <v>167</v>
      </c>
      <c r="N115" s="106">
        <f>'Revised Proposal'!N115*'Revised Proposal $2020'!$N$1</f>
        <v>99.128856291711813</v>
      </c>
      <c r="O115" s="106">
        <f>'Revised Proposal'!O115*'Revised Proposal $2020'!$N$1</f>
        <v>61.756253996542682</v>
      </c>
      <c r="P115" s="104">
        <f t="shared" si="29"/>
        <v>2128.8918977413477</v>
      </c>
      <c r="R115" s="165" t="s">
        <v>274</v>
      </c>
      <c r="S115" t="s">
        <v>288</v>
      </c>
    </row>
    <row r="116" spans="1:26" ht="15.75" x14ac:dyDescent="0.25">
      <c r="A116" s="60"/>
      <c r="B116" s="51" t="s">
        <v>184</v>
      </c>
      <c r="C116" s="32" t="s">
        <v>60</v>
      </c>
      <c r="D116" s="33" t="s">
        <v>95</v>
      </c>
      <c r="E116" s="34">
        <f>'Revised Proposal'!E116*'Revised Proposal $2020'!$N$1</f>
        <v>3127.9270532128685</v>
      </c>
      <c r="F116" s="34">
        <f>'Revised Proposal'!F116*'Revised Proposal $2020'!$N$1</f>
        <v>3127.9270532128685</v>
      </c>
      <c r="G116" s="34">
        <f>'Revised Proposal'!G116*'Revised Proposal $2020'!$N$1</f>
        <v>3127.9270532128685</v>
      </c>
      <c r="H116" s="34">
        <f>'Revised Proposal'!H116*'Revised Proposal $2020'!$N$1</f>
        <v>3127.9270532128685</v>
      </c>
      <c r="I116" s="34">
        <f>'Revised Proposal'!I116*'Revised Proposal $2020'!$N$1</f>
        <v>3127.9270532128685</v>
      </c>
      <c r="J116" s="35">
        <f t="shared" si="28"/>
        <v>15639.635266064342</v>
      </c>
      <c r="K116" s="80" t="s">
        <v>167</v>
      </c>
      <c r="N116" s="106">
        <f>'Revised Proposal'!N116*'Revised Proposal $2020'!$N$1</f>
        <v>787.62041655849248</v>
      </c>
      <c r="O116" s="106">
        <f>'Revised Proposal'!O116*'Revised Proposal $2020'!$N$1</f>
        <v>436.55576604374147</v>
      </c>
      <c r="P116" s="104">
        <f t="shared" si="29"/>
        <v>16863.811448666576</v>
      </c>
      <c r="R116" s="165" t="s">
        <v>274</v>
      </c>
      <c r="S116" t="s">
        <v>288</v>
      </c>
    </row>
    <row r="117" spans="1:26" ht="15.75" x14ac:dyDescent="0.25">
      <c r="A117" s="60"/>
      <c r="B117" s="82" t="s">
        <v>185</v>
      </c>
      <c r="C117" s="32" t="s">
        <v>60</v>
      </c>
      <c r="D117" s="33" t="s">
        <v>106</v>
      </c>
      <c r="E117" s="34">
        <f>'Revised Proposal'!E117*'Revised Proposal $2020'!$N$1</f>
        <v>511.39366802276777</v>
      </c>
      <c r="F117" s="34">
        <f>'Revised Proposal'!F117*'Revised Proposal $2020'!$N$1</f>
        <v>603.26079401488175</v>
      </c>
      <c r="G117" s="34">
        <f>'Revised Proposal'!G117*'Revised Proposal $2020'!$N$1</f>
        <v>567.82633113220913</v>
      </c>
      <c r="H117" s="34">
        <f>'Revised Proposal'!H117*'Revised Proposal $2020'!$N$1</f>
        <v>567.82633113220913</v>
      </c>
      <c r="I117" s="34">
        <f>'Revised Proposal'!I117*'Revised Proposal $2020'!$N$1</f>
        <v>567.82633113220913</v>
      </c>
      <c r="J117" s="35">
        <f t="shared" si="28"/>
        <v>2818.1334554342766</v>
      </c>
      <c r="K117" s="80" t="s">
        <v>167</v>
      </c>
      <c r="N117" s="106">
        <f>'Revised Proposal'!N117*'Revised Proposal $2020'!$N$1</f>
        <v>141.90510686041407</v>
      </c>
      <c r="O117" s="106">
        <f>'Revised Proposal'!O117*'Revised Proposal $2020'!$N$1</f>
        <v>79.131575839425111</v>
      </c>
      <c r="P117" s="104">
        <f t="shared" si="29"/>
        <v>3039.1701381341159</v>
      </c>
      <c r="R117" s="165" t="s">
        <v>274</v>
      </c>
      <c r="S117" t="s">
        <v>289</v>
      </c>
    </row>
    <row r="118" spans="1:26" s="39" customFormat="1" ht="15.75" x14ac:dyDescent="0.25">
      <c r="A118" s="60"/>
      <c r="B118" s="82" t="s">
        <v>255</v>
      </c>
      <c r="C118" s="32" t="s">
        <v>19</v>
      </c>
      <c r="D118" s="33" t="s">
        <v>50</v>
      </c>
      <c r="E118" s="34">
        <f>'Revised Proposal'!E118*'Revised Proposal $2020'!$N$1</f>
        <v>940.76888219905391</v>
      </c>
      <c r="F118" s="34">
        <f>'Revised Proposal'!F118*'Revised Proposal $2020'!$N$1</f>
        <v>1248.6056485944011</v>
      </c>
      <c r="G118" s="34">
        <f>'Revised Proposal'!G118*'Revised Proposal $2020'!$N$1</f>
        <v>1248.6056485944011</v>
      </c>
      <c r="H118" s="34">
        <f>'Revised Proposal'!H118*'Revised Proposal $2020'!$N$1</f>
        <v>1242.0015989720753</v>
      </c>
      <c r="I118" s="34">
        <f>'Revised Proposal'!I118*'Revised Proposal $2020'!$N$1</f>
        <v>940.76888219905391</v>
      </c>
      <c r="J118" s="35">
        <f t="shared" si="28"/>
        <v>5620.7506605589851</v>
      </c>
      <c r="K118" s="81" t="s">
        <v>172</v>
      </c>
      <c r="L118" s="28"/>
      <c r="M118" s="7"/>
      <c r="N118" s="106">
        <f>'Revised Proposal'!N118*'Revised Proposal $2020'!$N$1</f>
        <v>282.88174148730792</v>
      </c>
      <c r="O118" s="106">
        <f>'Revised Proposal'!O118*'Revised Proposal $2020'!$N$1</f>
        <v>156.67279853536485</v>
      </c>
      <c r="P118" s="104">
        <f t="shared" si="29"/>
        <v>6060.305200581658</v>
      </c>
      <c r="Q118" s="7"/>
      <c r="R118" s="165" t="s">
        <v>282</v>
      </c>
      <c r="S118" t="s">
        <v>289</v>
      </c>
      <c r="T118" s="7"/>
      <c r="U118" s="7"/>
      <c r="V118" s="7"/>
      <c r="W118" s="7"/>
      <c r="X118" s="7"/>
      <c r="Y118" s="7"/>
      <c r="Z118" s="7"/>
    </row>
    <row r="119" spans="1:26" s="39" customFormat="1" ht="15.75" x14ac:dyDescent="0.25">
      <c r="A119" s="60"/>
      <c r="B119" s="82" t="s">
        <v>187</v>
      </c>
      <c r="C119" s="32" t="s">
        <v>19</v>
      </c>
      <c r="D119" s="33" t="s">
        <v>138</v>
      </c>
      <c r="E119" s="34">
        <f>'Revised Proposal'!E119*'Revised Proposal $2020'!$N$1</f>
        <v>262.47750283461136</v>
      </c>
      <c r="F119" s="34">
        <f>'Revised Proposal'!F119*'Revised Proposal $2020'!$N$1</f>
        <v>262.47750283461136</v>
      </c>
      <c r="G119" s="34">
        <f>'Revised Proposal'!G119*'Revised Proposal $2020'!$N$1</f>
        <v>262.47750283461136</v>
      </c>
      <c r="H119" s="34">
        <f>'Revised Proposal'!H119*'Revised Proposal $2020'!$N$1</f>
        <v>262.47750283461136</v>
      </c>
      <c r="I119" s="34">
        <f>'Revised Proposal'!I119*'Revised Proposal $2020'!$N$1</f>
        <v>262.47750283461136</v>
      </c>
      <c r="J119" s="35">
        <f t="shared" si="28"/>
        <v>1312.3875141730568</v>
      </c>
      <c r="K119" s="81" t="s">
        <v>172</v>
      </c>
      <c r="L119" s="222">
        <f>I119/J119*P119</f>
        <v>283.02265634827768</v>
      </c>
      <c r="M119" s="7"/>
      <c r="N119" s="106">
        <f>'Revised Proposal'!N119*'Revised Proposal $2020'!$N$1</f>
        <v>66.092538797374729</v>
      </c>
      <c r="O119" s="106">
        <f>'Revised Proposal'!O119*'Revised Proposal $2020'!$N$1</f>
        <v>36.633228770956897</v>
      </c>
      <c r="P119" s="104">
        <f t="shared" si="29"/>
        <v>1415.1132817413886</v>
      </c>
      <c r="Q119" s="7"/>
      <c r="R119" s="165" t="s">
        <v>282</v>
      </c>
      <c r="S119" t="s">
        <v>289</v>
      </c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60"/>
      <c r="B120" s="51" t="s">
        <v>188</v>
      </c>
      <c r="C120" s="32" t="s">
        <v>19</v>
      </c>
      <c r="D120" s="33" t="s">
        <v>84</v>
      </c>
      <c r="E120" s="34">
        <f>'Revised Proposal'!E120*'Revised Proposal $2020'!$N$1</f>
        <v>1407.2139650630302</v>
      </c>
      <c r="F120" s="34">
        <f>'Revised Proposal'!F120*'Revised Proposal $2020'!$N$1</f>
        <v>1407.2139650630302</v>
      </c>
      <c r="G120" s="34">
        <f>'Revised Proposal'!G120*'Revised Proposal $2020'!$N$1</f>
        <v>1407.2139650630302</v>
      </c>
      <c r="H120" s="34">
        <f>'Revised Proposal'!H120*'Revised Proposal $2020'!$N$1</f>
        <v>1407.2139650630302</v>
      </c>
      <c r="I120" s="34">
        <f>'Revised Proposal'!I120*'Revised Proposal $2020'!$N$1</f>
        <v>1407.2139650630302</v>
      </c>
      <c r="J120" s="35">
        <f t="shared" si="28"/>
        <v>7036.0698253151513</v>
      </c>
      <c r="K120" s="81" t="s">
        <v>172</v>
      </c>
      <c r="N120" s="106">
        <f>'Revised Proposal'!N120*'Revised Proposal $2020'!$N$1</f>
        <v>354.34024850784908</v>
      </c>
      <c r="O120" s="106">
        <f>'Revised Proposal'!O120*'Revised Proposal $2020'!$N$1</f>
        <v>196.40079837364883</v>
      </c>
      <c r="P120" s="104">
        <f t="shared" si="29"/>
        <v>7586.8108721966501</v>
      </c>
      <c r="R120" s="165" t="s">
        <v>275</v>
      </c>
      <c r="S120" t="s">
        <v>288</v>
      </c>
    </row>
    <row r="121" spans="1:26" ht="15.75" x14ac:dyDescent="0.25">
      <c r="A121" s="60"/>
      <c r="B121" s="51" t="s">
        <v>189</v>
      </c>
      <c r="C121" s="32" t="s">
        <v>60</v>
      </c>
      <c r="D121" s="33" t="s">
        <v>190</v>
      </c>
      <c r="E121" s="34">
        <f>'Revised Proposal'!E121*'Revised Proposal $2020'!$N$1</f>
        <v>402.46550434640403</v>
      </c>
      <c r="F121" s="34">
        <f>'Revised Proposal'!F121*'Revised Proposal $2020'!$N$1</f>
        <v>402.46550434640403</v>
      </c>
      <c r="G121" s="34">
        <f>'Revised Proposal'!G121*'Revised Proposal $2020'!$N$1</f>
        <v>390.65401671884661</v>
      </c>
      <c r="H121" s="34">
        <f>'Revised Proposal'!H121*'Revised Proposal $2020'!$N$1</f>
        <v>378.84252909128901</v>
      </c>
      <c r="I121" s="34">
        <f>'Revised Proposal'!I121*'Revised Proposal $2020'!$N$1</f>
        <v>378.84252909128901</v>
      </c>
      <c r="J121" s="35">
        <f t="shared" si="28"/>
        <v>1953.2700835942326</v>
      </c>
      <c r="K121" s="80" t="s">
        <v>167</v>
      </c>
      <c r="N121" s="106">
        <f>'Revised Proposal'!N121*'Revised Proposal $2020'!$N$1</f>
        <v>98.383459203805387</v>
      </c>
      <c r="O121" s="106">
        <f>'Revised Proposal'!O121*'Revised Proposal $2020'!$N$1</f>
        <v>54.051907889197921</v>
      </c>
      <c r="P121" s="104">
        <f t="shared" si="29"/>
        <v>2105.705450687236</v>
      </c>
      <c r="R121" s="165" t="s">
        <v>275</v>
      </c>
      <c r="S121" t="s">
        <v>288</v>
      </c>
    </row>
    <row r="122" spans="1:26" ht="25.5" x14ac:dyDescent="0.25">
      <c r="A122" s="60"/>
      <c r="B122" s="51" t="s">
        <v>191</v>
      </c>
      <c r="C122" s="32" t="s">
        <v>60</v>
      </c>
      <c r="D122" s="33" t="s">
        <v>192</v>
      </c>
      <c r="E122" s="34">
        <f>'Revised Proposal'!E122*'Revised Proposal $2020'!$N$1</f>
        <v>1755.5108330598064</v>
      </c>
      <c r="F122" s="34">
        <f>'Revised Proposal'!F122*'Revised Proposal $2020'!$N$1</f>
        <v>1755.5108330598064</v>
      </c>
      <c r="G122" s="34">
        <f>'Revised Proposal'!G122*'Revised Proposal $2020'!$N$1</f>
        <v>1755.5108330598064</v>
      </c>
      <c r="H122" s="34">
        <f>'Revised Proposal'!H122*'Revised Proposal $2020'!$N$1</f>
        <v>1755.5108330598064</v>
      </c>
      <c r="I122" s="34">
        <f>'Revised Proposal'!I122*'Revised Proposal $2020'!$N$1</f>
        <v>1755.5108330598064</v>
      </c>
      <c r="J122" s="35">
        <f t="shared" si="28"/>
        <v>8777.5541652990323</v>
      </c>
      <c r="K122" s="80" t="s">
        <v>167</v>
      </c>
      <c r="N122" s="106">
        <f>'Revised Proposal'!N122*'Revised Proposal $2020'!$N$1</f>
        <v>442.04233349600884</v>
      </c>
      <c r="O122" s="106">
        <f>'Revised Proposal'!O122*'Revised Proposal $2020'!$N$1</f>
        <v>245.01158866135341</v>
      </c>
      <c r="P122" s="104">
        <f t="shared" si="29"/>
        <v>9464.6080874563941</v>
      </c>
      <c r="R122" s="165" t="s">
        <v>275</v>
      </c>
      <c r="S122" t="s">
        <v>288</v>
      </c>
    </row>
    <row r="123" spans="1:26" ht="15.75" x14ac:dyDescent="0.25">
      <c r="A123" s="60"/>
      <c r="B123" s="51" t="s">
        <v>193</v>
      </c>
      <c r="C123" s="32"/>
      <c r="D123" s="33"/>
      <c r="E123" s="34">
        <f>'Revised Proposal'!E123*'Revised Proposal $2020'!$N$1</f>
        <v>523.07415976726008</v>
      </c>
      <c r="F123" s="34">
        <f>'Revised Proposal'!F123*'Revised Proposal $2020'!$N$1</f>
        <v>0</v>
      </c>
      <c r="G123" s="34">
        <f>'Revised Proposal'!G123*'Revised Proposal $2020'!$N$1</f>
        <v>0</v>
      </c>
      <c r="H123" s="34">
        <f>'Revised Proposal'!H123*'Revised Proposal $2020'!$N$1</f>
        <v>0</v>
      </c>
      <c r="I123" s="34">
        <f>'Revised Proposal'!I123*'Revised Proposal $2020'!$N$1</f>
        <v>0</v>
      </c>
      <c r="J123" s="35">
        <f t="shared" si="28"/>
        <v>523.07415976726008</v>
      </c>
      <c r="K123" s="80" t="s">
        <v>167</v>
      </c>
      <c r="N123" s="106">
        <f>'Revised Proposal'!N123*'Revised Proposal $2020'!$N$1</f>
        <v>26.637270440972738</v>
      </c>
      <c r="O123" s="106">
        <f>'Revised Proposal'!O123*'Revised Proposal $2020'!$N$1</f>
        <v>7.9716102608007295</v>
      </c>
      <c r="P123" s="104">
        <f t="shared" si="29"/>
        <v>557.68304046903359</v>
      </c>
      <c r="R123" s="165" t="s">
        <v>286</v>
      </c>
      <c r="S123" t="s">
        <v>288</v>
      </c>
    </row>
    <row r="124" spans="1:26" ht="15.75" x14ac:dyDescent="0.2">
      <c r="A124" s="60"/>
      <c r="B124" s="51"/>
      <c r="C124" s="32"/>
      <c r="D124" s="33"/>
      <c r="E124" s="49"/>
      <c r="F124" s="49"/>
      <c r="G124" s="49"/>
      <c r="H124" s="49"/>
      <c r="I124" s="49"/>
      <c r="J124" s="35"/>
      <c r="N124" s="106"/>
      <c r="O124" s="106"/>
      <c r="P124" s="104"/>
      <c r="R124" s="165"/>
    </row>
    <row r="125" spans="1:26" ht="15.75" x14ac:dyDescent="0.2">
      <c r="A125" s="51"/>
      <c r="B125" s="10" t="s">
        <v>194</v>
      </c>
      <c r="C125" s="32"/>
      <c r="D125" s="33"/>
      <c r="E125" s="49"/>
      <c r="F125" s="49"/>
      <c r="G125" s="49"/>
      <c r="H125" s="49"/>
      <c r="I125" s="49"/>
      <c r="J125" s="49"/>
      <c r="K125" s="81"/>
      <c r="N125" s="106"/>
      <c r="O125" s="106"/>
      <c r="P125" s="104"/>
      <c r="R125" s="165"/>
    </row>
    <row r="126" spans="1:26" s="39" customFormat="1" ht="15.75" x14ac:dyDescent="0.25">
      <c r="A126" s="51"/>
      <c r="B126" s="51" t="s">
        <v>195</v>
      </c>
      <c r="C126" s="32" t="s">
        <v>19</v>
      </c>
      <c r="D126" s="83" t="s">
        <v>196</v>
      </c>
      <c r="E126" s="34">
        <f>'Revised Proposal'!E126*'Revised Proposal $2020'!$N$1</f>
        <v>2130.4423980075953</v>
      </c>
      <c r="F126" s="34">
        <f>'Revised Proposal'!F126*'Revised Proposal $2020'!$N$1</f>
        <v>2097.6327101532688</v>
      </c>
      <c r="G126" s="34">
        <f>'Revised Proposal'!G126*'Revised Proposal $2020'!$N$1</f>
        <v>2117.3185228658649</v>
      </c>
      <c r="H126" s="34">
        <f>'Revised Proposal'!H126*'Revised Proposal $2020'!$N$1</f>
        <v>2091.0707725824036</v>
      </c>
      <c r="I126" s="34">
        <f>'Revised Proposal'!I126*'Revised Proposal $2020'!$N$1</f>
        <v>2077.9468974406732</v>
      </c>
      <c r="J126" s="84">
        <f t="shared" ref="J126:J129" si="31">SUM(E126:I126)</f>
        <v>10514.411301049806</v>
      </c>
      <c r="K126" s="47" t="s">
        <v>197</v>
      </c>
      <c r="L126" s="28"/>
      <c r="M126" s="7"/>
      <c r="N126" s="106">
        <f>'Revised Proposal'!N126*'Revised Proposal $2020'!$N$1</f>
        <v>529.52003035213932</v>
      </c>
      <c r="O126" s="106">
        <f>'Revised Proposal'!O126*'Revised Proposal $2020'!$N$1</f>
        <v>292.76073650332762</v>
      </c>
      <c r="P126" s="104">
        <f t="shared" ref="P126" si="32">SUM(J126,N126:O126)</f>
        <v>11336.692067905273</v>
      </c>
      <c r="Q126" s="7"/>
      <c r="R126" s="165" t="s">
        <v>282</v>
      </c>
      <c r="S126" t="s">
        <v>289</v>
      </c>
      <c r="T126" s="7"/>
      <c r="U126" s="7"/>
      <c r="V126" s="7"/>
      <c r="W126" s="7"/>
      <c r="X126" s="7"/>
      <c r="Y126" s="7"/>
      <c r="Z126" s="7"/>
    </row>
    <row r="127" spans="1:26" ht="15.75" x14ac:dyDescent="0.2">
      <c r="A127" s="60"/>
      <c r="B127" s="10"/>
      <c r="C127" s="32"/>
      <c r="D127" s="33"/>
      <c r="E127" s="49"/>
      <c r="F127" s="49"/>
      <c r="G127" s="49"/>
      <c r="H127" s="49"/>
      <c r="I127" s="49"/>
      <c r="J127" s="35"/>
      <c r="K127" s="81"/>
      <c r="N127" s="106"/>
      <c r="O127" s="106"/>
      <c r="P127" s="104"/>
      <c r="R127" s="165"/>
    </row>
    <row r="128" spans="1:26" ht="15.75" x14ac:dyDescent="0.2">
      <c r="A128" s="85"/>
      <c r="B128" s="10" t="s">
        <v>198</v>
      </c>
      <c r="C128" s="77" t="s">
        <v>60</v>
      </c>
      <c r="D128" s="86"/>
      <c r="E128" s="84">
        <f>SUM(E106:E108,E111:E112,E114:E117,E121:E123)</f>
        <v>11126.972223081853</v>
      </c>
      <c r="F128" s="84">
        <f t="shared" ref="F128:I128" si="33">SUM(F106:F108,F111:F112,F114:F117,F121:F123)</f>
        <v>10796.527921153222</v>
      </c>
      <c r="G128" s="84">
        <f t="shared" si="33"/>
        <v>10402.014001002422</v>
      </c>
      <c r="H128" s="84">
        <f t="shared" si="33"/>
        <v>10824.287475425575</v>
      </c>
      <c r="I128" s="84">
        <f t="shared" si="33"/>
        <v>11269.949752038876</v>
      </c>
      <c r="J128" s="35">
        <f t="shared" si="31"/>
        <v>54419.751372701947</v>
      </c>
      <c r="K128" s="47" t="str">
        <f>K123</f>
        <v>C-8</v>
      </c>
      <c r="N128" s="111">
        <f t="shared" ref="N128:P128" si="34">SUM(N106:N108,N111:N112,N114:N117,N121:N123)</f>
        <v>2741.0366009189806</v>
      </c>
      <c r="O128" s="111">
        <f t="shared" si="34"/>
        <v>1521.5250982062109</v>
      </c>
      <c r="P128" s="111">
        <f t="shared" si="34"/>
        <v>58682.313071827142</v>
      </c>
      <c r="R128" s="165"/>
    </row>
    <row r="129" spans="1:26" ht="15.75" x14ac:dyDescent="0.2">
      <c r="A129" s="85"/>
      <c r="B129" s="10" t="s">
        <v>199</v>
      </c>
      <c r="C129" s="77" t="s">
        <v>19</v>
      </c>
      <c r="D129" s="86"/>
      <c r="E129" s="84">
        <f>SUM(E109:E110,E113,E118:E120,)</f>
        <v>5891.4291355293371</v>
      </c>
      <c r="F129" s="84">
        <f t="shared" ref="F129:I129" si="35">SUM(F109:F110,F113,F118:F120,)</f>
        <v>6199.2659019246839</v>
      </c>
      <c r="G129" s="84">
        <f t="shared" si="35"/>
        <v>6199.2659019246839</v>
      </c>
      <c r="H129" s="84">
        <f t="shared" si="35"/>
        <v>6192.661852302359</v>
      </c>
      <c r="I129" s="84">
        <f t="shared" si="35"/>
        <v>5891.4291355293371</v>
      </c>
      <c r="J129" s="35">
        <f t="shared" si="31"/>
        <v>30374.051927210399</v>
      </c>
      <c r="K129" s="47" t="str">
        <f>K120</f>
        <v>C-7</v>
      </c>
      <c r="N129" s="111">
        <f t="shared" ref="N129:P129" si="36">SUM(N109:N110,N113,N118:N120,)</f>
        <v>1529.4712637597158</v>
      </c>
      <c r="O129" s="111">
        <f t="shared" si="36"/>
        <v>847.62218531693179</v>
      </c>
      <c r="P129" s="111">
        <f t="shared" si="36"/>
        <v>32751.145376287051</v>
      </c>
      <c r="R129" s="165"/>
    </row>
    <row r="130" spans="1:26" ht="15.75" x14ac:dyDescent="0.2">
      <c r="A130" s="85"/>
      <c r="B130" s="51"/>
      <c r="C130" s="32"/>
      <c r="D130" s="33"/>
      <c r="E130" s="54"/>
      <c r="F130" s="54"/>
      <c r="G130" s="54"/>
      <c r="H130" s="54"/>
      <c r="I130" s="54"/>
      <c r="J130" s="35"/>
      <c r="N130" s="112"/>
      <c r="O130" s="112"/>
      <c r="P130" s="104"/>
      <c r="R130" s="165"/>
    </row>
    <row r="131" spans="1:26" ht="15.75" x14ac:dyDescent="0.2">
      <c r="A131" s="87"/>
      <c r="B131" s="10" t="s">
        <v>200</v>
      </c>
      <c r="C131" s="77"/>
      <c r="D131" s="78" t="s">
        <v>11</v>
      </c>
      <c r="E131" s="79">
        <f t="shared" ref="E131:J131" si="37">E126+E128+E129+E130</f>
        <v>19148.843756618786</v>
      </c>
      <c r="F131" s="79">
        <f t="shared" si="37"/>
        <v>19093.426533231177</v>
      </c>
      <c r="G131" s="79">
        <f t="shared" si="37"/>
        <v>18718.598425792974</v>
      </c>
      <c r="H131" s="79">
        <f t="shared" si="37"/>
        <v>19108.020100310336</v>
      </c>
      <c r="I131" s="79">
        <f t="shared" si="37"/>
        <v>19239.325785008885</v>
      </c>
      <c r="J131" s="46">
        <f t="shared" si="37"/>
        <v>95308.21460096215</v>
      </c>
      <c r="N131" s="110">
        <f t="shared" ref="N131:P131" si="38">N126+N128+N129+N130</f>
        <v>4800.0278950308357</v>
      </c>
      <c r="O131" s="110">
        <f t="shared" si="38"/>
        <v>2661.9080200264702</v>
      </c>
      <c r="P131" s="110">
        <f t="shared" si="38"/>
        <v>102770.15051601946</v>
      </c>
      <c r="R131" s="165"/>
    </row>
    <row r="132" spans="1:26" ht="15.75" x14ac:dyDescent="0.2">
      <c r="A132" s="55" t="s">
        <v>201</v>
      </c>
      <c r="B132" s="62"/>
      <c r="C132" s="15"/>
      <c r="D132" s="29"/>
      <c r="E132" s="57"/>
      <c r="F132" s="57"/>
      <c r="G132" s="57"/>
      <c r="H132" s="57"/>
      <c r="I132" s="57"/>
      <c r="J132" s="58"/>
      <c r="N132" s="106"/>
      <c r="O132" s="106"/>
      <c r="P132" s="104"/>
      <c r="R132" s="165"/>
    </row>
    <row r="133" spans="1:26" ht="15.75" x14ac:dyDescent="0.25">
      <c r="A133" s="50"/>
      <c r="B133" s="51" t="s">
        <v>202</v>
      </c>
      <c r="C133" s="32" t="s">
        <v>19</v>
      </c>
      <c r="D133" s="33" t="s">
        <v>203</v>
      </c>
      <c r="E133" s="34">
        <f>'Revised Proposal'!E133*'Revised Proposal $2020'!$N$1</f>
        <v>262.47750283461136</v>
      </c>
      <c r="F133" s="34">
        <f>'Revised Proposal'!F133*'Revised Proposal $2020'!$N$1</f>
        <v>262.47750283461136</v>
      </c>
      <c r="G133" s="34">
        <f>'Revised Proposal'!G133*'Revised Proposal $2020'!$N$1</f>
        <v>262.47750283461136</v>
      </c>
      <c r="H133" s="34">
        <f>'Revised Proposal'!H133*'Revised Proposal $2020'!$N$1</f>
        <v>262.47750283461136</v>
      </c>
      <c r="I133" s="34">
        <f>'Revised Proposal'!I133*'Revised Proposal $2020'!$N$1</f>
        <v>262.47750283461136</v>
      </c>
      <c r="J133" s="35">
        <f t="shared" ref="J133" si="39">SUM(E133:I133)</f>
        <v>1312.3875141730568</v>
      </c>
      <c r="K133" s="4" t="s">
        <v>204</v>
      </c>
      <c r="N133" s="106">
        <f>'Revised Proposal'!N133*'Revised Proposal $2020'!$N$1</f>
        <v>66.092538797374729</v>
      </c>
      <c r="O133" s="106">
        <f>'Revised Proposal'!O133*'Revised Proposal $2020'!$N$1</f>
        <v>40.913939371896646</v>
      </c>
      <c r="P133" s="104">
        <f t="shared" ref="P133" si="40">SUM(J133,N133:O133)</f>
        <v>1419.3939923423284</v>
      </c>
      <c r="R133" s="165" t="s">
        <v>275</v>
      </c>
      <c r="S133" t="s">
        <v>290</v>
      </c>
    </row>
    <row r="134" spans="1:26" ht="15.75" x14ac:dyDescent="0.2">
      <c r="A134" s="50"/>
      <c r="B134" s="51"/>
      <c r="C134" s="32"/>
      <c r="D134" s="33"/>
      <c r="E134" s="54"/>
      <c r="F134" s="54"/>
      <c r="G134" s="54"/>
      <c r="H134" s="54"/>
      <c r="I134" s="54"/>
      <c r="J134" s="40"/>
      <c r="N134" s="106"/>
      <c r="O134" s="106"/>
      <c r="P134" s="104"/>
      <c r="R134" s="165"/>
    </row>
    <row r="135" spans="1:26" ht="15.75" x14ac:dyDescent="0.2">
      <c r="A135" s="41"/>
      <c r="B135" s="42" t="s">
        <v>205</v>
      </c>
      <c r="C135" s="43"/>
      <c r="D135" s="44" t="s">
        <v>11</v>
      </c>
      <c r="E135" s="45">
        <f t="shared" ref="E135:J135" si="41">SUM(E133:E134)</f>
        <v>262.47750283461136</v>
      </c>
      <c r="F135" s="45">
        <f t="shared" si="41"/>
        <v>262.47750283461136</v>
      </c>
      <c r="G135" s="45">
        <f t="shared" si="41"/>
        <v>262.47750283461136</v>
      </c>
      <c r="H135" s="45">
        <f t="shared" si="41"/>
        <v>262.47750283461136</v>
      </c>
      <c r="I135" s="45">
        <f t="shared" si="41"/>
        <v>262.47750283461136</v>
      </c>
      <c r="J135" s="46">
        <f t="shared" si="41"/>
        <v>1312.3875141730568</v>
      </c>
      <c r="K135" s="47" t="str">
        <f>K133</f>
        <v>C-15</v>
      </c>
      <c r="N135" s="107">
        <f t="shared" ref="N135:P135" si="42">SUM(N133:N134)</f>
        <v>66.092538797374729</v>
      </c>
      <c r="O135" s="107">
        <f t="shared" si="42"/>
        <v>40.913939371896646</v>
      </c>
      <c r="P135" s="107">
        <f t="shared" si="42"/>
        <v>1419.3939923423284</v>
      </c>
      <c r="R135" s="165"/>
    </row>
    <row r="136" spans="1:26" ht="15.75" x14ac:dyDescent="0.2">
      <c r="A136" s="13" t="s">
        <v>206</v>
      </c>
      <c r="B136" s="14"/>
      <c r="C136" s="32"/>
      <c r="D136" s="33"/>
      <c r="E136" s="49"/>
      <c r="F136" s="49"/>
      <c r="G136" s="49"/>
      <c r="H136" s="49"/>
      <c r="I136" s="49"/>
      <c r="J136" s="40"/>
      <c r="N136" s="106"/>
      <c r="O136" s="106"/>
      <c r="P136" s="104"/>
      <c r="R136" s="165"/>
    </row>
    <row r="137" spans="1:26" ht="15.75" x14ac:dyDescent="0.2">
      <c r="A137" s="88"/>
      <c r="B137" s="51" t="s">
        <v>207</v>
      </c>
      <c r="C137" s="32" t="s">
        <v>19</v>
      </c>
      <c r="D137" s="33" t="s">
        <v>208</v>
      </c>
      <c r="E137" s="34">
        <f>'Revised Proposal'!E137*'Revised Proposal $2020'!$N$1</f>
        <v>0</v>
      </c>
      <c r="F137" s="34">
        <f>'Revised Proposal'!F137*'Revised Proposal $2020'!$N$1</f>
        <v>0</v>
      </c>
      <c r="G137" s="34">
        <f>'Revised Proposal'!G137*'Revised Proposal $2020'!$N$1</f>
        <v>0</v>
      </c>
      <c r="H137" s="34">
        <f>'Revised Proposal'!H137*'Revised Proposal $2020'!$N$1</f>
        <v>0</v>
      </c>
      <c r="I137" s="34">
        <f>'Revised Proposal'!I137*'Revised Proposal $2020'!$N$1</f>
        <v>0</v>
      </c>
      <c r="J137" s="35">
        <f t="shared" ref="J137:J144" si="43">SUM(E137:I137)</f>
        <v>0</v>
      </c>
      <c r="K137" s="4" t="s">
        <v>204</v>
      </c>
      <c r="N137" s="106">
        <f>'Revised Proposal'!N137*'Revised Proposal $2020'!$N$1</f>
        <v>0</v>
      </c>
      <c r="O137" s="106">
        <f>'Revised Proposal'!O137*'Revised Proposal $2020'!$N$1</f>
        <v>0</v>
      </c>
      <c r="P137" s="104">
        <f t="shared" ref="P137:P144" si="44">SUM(J137,N137:O137)</f>
        <v>0</v>
      </c>
      <c r="R137" s="165" t="s">
        <v>279</v>
      </c>
      <c r="S137" s="166" t="s">
        <v>291</v>
      </c>
    </row>
    <row r="138" spans="1:26" ht="15.75" x14ac:dyDescent="0.2">
      <c r="A138" s="88"/>
      <c r="B138" s="51" t="s">
        <v>209</v>
      </c>
      <c r="C138" s="32" t="s">
        <v>19</v>
      </c>
      <c r="D138" s="33" t="s">
        <v>138</v>
      </c>
      <c r="E138" s="34">
        <f>'Revised Proposal'!E138*'Revised Proposal $2020'!$N$1</f>
        <v>524.95500566922271</v>
      </c>
      <c r="F138" s="34">
        <f>'Revised Proposal'!F138*'Revised Proposal $2020'!$N$1</f>
        <v>524.95500566922271</v>
      </c>
      <c r="G138" s="34">
        <f>'Revised Proposal'!G138*'Revised Proposal $2020'!$N$1</f>
        <v>524.95500566922271</v>
      </c>
      <c r="H138" s="34">
        <f>'Revised Proposal'!H138*'Revised Proposal $2020'!$N$1</f>
        <v>524.95500566922271</v>
      </c>
      <c r="I138" s="34">
        <f>'Revised Proposal'!I138*'Revised Proposal $2020'!$N$1</f>
        <v>524.95500566922271</v>
      </c>
      <c r="J138" s="35">
        <f t="shared" si="43"/>
        <v>2624.7750283461137</v>
      </c>
      <c r="K138" s="4" t="s">
        <v>204</v>
      </c>
      <c r="N138" s="106">
        <f>'Revised Proposal'!N138*'Revised Proposal $2020'!$N$1</f>
        <v>132.18507759474946</v>
      </c>
      <c r="O138" s="106">
        <f>'Revised Proposal'!O138*'Revised Proposal $2020'!$N$1</f>
        <v>81.827878743793292</v>
      </c>
      <c r="P138" s="104">
        <f t="shared" si="44"/>
        <v>2838.7879846846567</v>
      </c>
      <c r="R138" s="165" t="s">
        <v>275</v>
      </c>
      <c r="S138" s="166" t="s">
        <v>291</v>
      </c>
    </row>
    <row r="139" spans="1:26" ht="15.75" x14ac:dyDescent="0.2">
      <c r="A139" s="88"/>
      <c r="B139" s="51" t="s">
        <v>210</v>
      </c>
      <c r="C139" s="32" t="s">
        <v>19</v>
      </c>
      <c r="D139" s="33" t="s">
        <v>208</v>
      </c>
      <c r="E139" s="34">
        <f>'Revised Proposal'!E139*'Revised Proposal $2020'!$N$1</f>
        <v>759.43490820147542</v>
      </c>
      <c r="F139" s="34">
        <f>'Revised Proposal'!F139*'Revised Proposal $2020'!$N$1</f>
        <v>759.43490820147542</v>
      </c>
      <c r="G139" s="34">
        <f>'Revised Proposal'!G139*'Revised Proposal $2020'!$N$1</f>
        <v>759.43490820147542</v>
      </c>
      <c r="H139" s="34">
        <f>'Revised Proposal'!H139*'Revised Proposal $2020'!$N$1</f>
        <v>759.43490820147542</v>
      </c>
      <c r="I139" s="34">
        <f>'Revised Proposal'!I139*'Revised Proposal $2020'!$N$1</f>
        <v>759.43490820147542</v>
      </c>
      <c r="J139" s="35">
        <f t="shared" si="43"/>
        <v>3797.1745410073772</v>
      </c>
      <c r="K139" s="4" t="s">
        <v>204</v>
      </c>
      <c r="N139" s="106">
        <f>'Revised Proposal'!N139*'Revised Proposal $2020'!$N$1</f>
        <v>191.22774558707084</v>
      </c>
      <c r="O139" s="106">
        <f>'Revised Proposal'!O139*'Revised Proposal $2020'!$N$1</f>
        <v>118.37766458268761</v>
      </c>
      <c r="P139" s="104">
        <f t="shared" si="44"/>
        <v>4106.7799511771354</v>
      </c>
      <c r="R139" s="165" t="s">
        <v>279</v>
      </c>
      <c r="S139" s="166" t="s">
        <v>291</v>
      </c>
    </row>
    <row r="140" spans="1:26" ht="15.75" x14ac:dyDescent="0.2">
      <c r="A140" s="88"/>
      <c r="B140" s="51" t="s">
        <v>211</v>
      </c>
      <c r="C140" s="32" t="s">
        <v>19</v>
      </c>
      <c r="D140" s="33" t="s">
        <v>208</v>
      </c>
      <c r="E140" s="34">
        <f>'Revised Proposal'!E140*'Revised Proposal $2020'!$N$1</f>
        <v>0</v>
      </c>
      <c r="F140" s="34">
        <f>'Revised Proposal'!F140*'Revised Proposal $2020'!$N$1</f>
        <v>234.04244002752844</v>
      </c>
      <c r="G140" s="34">
        <f>'Revised Proposal'!G140*'Revised Proposal $2020'!$N$1</f>
        <v>234.04244002752844</v>
      </c>
      <c r="H140" s="34">
        <f>'Revised Proposal'!H140*'Revised Proposal $2020'!$N$1</f>
        <v>0</v>
      </c>
      <c r="I140" s="34">
        <f>'Revised Proposal'!I140*'Revised Proposal $2020'!$N$1</f>
        <v>0</v>
      </c>
      <c r="J140" s="35">
        <f t="shared" si="43"/>
        <v>468.08488005505689</v>
      </c>
      <c r="K140" s="4" t="s">
        <v>204</v>
      </c>
      <c r="N140" s="106">
        <f>'Revised Proposal'!N140*'Revised Proposal $2020'!$N$1</f>
        <v>23.526823364549031</v>
      </c>
      <c r="O140" s="106">
        <f>'Revised Proposal'!O140*'Revised Proposal $2020'!$N$1</f>
        <v>12.20728767024691</v>
      </c>
      <c r="P140" s="104">
        <f t="shared" si="44"/>
        <v>503.81899108985283</v>
      </c>
      <c r="R140" s="165" t="s">
        <v>279</v>
      </c>
      <c r="S140" s="166" t="s">
        <v>291</v>
      </c>
    </row>
    <row r="141" spans="1:26" s="89" customFormat="1" ht="15.75" x14ac:dyDescent="0.2">
      <c r="A141" s="51"/>
      <c r="B141" s="51" t="s">
        <v>212</v>
      </c>
      <c r="C141" s="32" t="s">
        <v>19</v>
      </c>
      <c r="D141" s="33" t="s">
        <v>196</v>
      </c>
      <c r="E141" s="34">
        <f>'Revised Proposal'!E141*'Revised Proposal $2020'!$N$1</f>
        <v>5574.6984211926328</v>
      </c>
      <c r="F141" s="34">
        <f>'Revised Proposal'!F141*'Revised Proposal $2020'!$N$1</f>
        <v>8336.5119732492894</v>
      </c>
      <c r="G141" s="34">
        <f>'Revised Proposal'!G141*'Revised Proposal $2020'!$N$1</f>
        <v>6147.9299284105145</v>
      </c>
      <c r="H141" s="34">
        <f>'Revised Proposal'!H141*'Revised Proposal $2020'!$N$1</f>
        <v>5613.0019090021215</v>
      </c>
      <c r="I141" s="34">
        <f>'Revised Proposal'!I141*'Revised Proposal $2020'!$N$1</f>
        <v>3647.6367413979597</v>
      </c>
      <c r="J141" s="35">
        <f t="shared" si="43"/>
        <v>29319.77897325252</v>
      </c>
      <c r="K141" s="4" t="s">
        <v>204</v>
      </c>
      <c r="L141" s="28"/>
      <c r="M141" s="7"/>
      <c r="N141" s="106">
        <f>'Revised Proposal'!N141*'Revised Proposal $2020'!$N$1</f>
        <v>1477.2384503243998</v>
      </c>
      <c r="O141" s="106">
        <f>'Revised Proposal'!O141*'Revised Proposal $2020'!$N$1</f>
        <v>854.96561465155355</v>
      </c>
      <c r="P141" s="104">
        <f t="shared" si="44"/>
        <v>31651.983038228471</v>
      </c>
      <c r="Q141" s="7"/>
      <c r="R141" s="165" t="s">
        <v>279</v>
      </c>
      <c r="S141" s="166" t="s">
        <v>291</v>
      </c>
      <c r="T141" s="7"/>
      <c r="U141" s="7"/>
      <c r="V141" s="7"/>
      <c r="W141" s="7"/>
      <c r="X141" s="7"/>
      <c r="Y141" s="7"/>
      <c r="Z141" s="7"/>
    </row>
    <row r="142" spans="1:26" ht="15.75" x14ac:dyDescent="0.2">
      <c r="A142" s="88"/>
      <c r="B142" s="51" t="s">
        <v>213</v>
      </c>
      <c r="C142" s="32" t="s">
        <v>131</v>
      </c>
      <c r="D142" s="33" t="s">
        <v>208</v>
      </c>
      <c r="E142" s="71">
        <f>'Revised Proposal'!E142*'Revised Proposal $2020'!$N$1</f>
        <v>0</v>
      </c>
      <c r="F142" s="71">
        <f>'Revised Proposal'!F142*'Revised Proposal $2020'!$N$1</f>
        <v>0</v>
      </c>
      <c r="G142" s="71">
        <f>'Revised Proposal'!G142*'Revised Proposal $2020'!$N$1</f>
        <v>0</v>
      </c>
      <c r="H142" s="71">
        <f>'Revised Proposal'!H142*'Revised Proposal $2020'!$N$1</f>
        <v>0</v>
      </c>
      <c r="I142" s="71">
        <f>'Revised Proposal'!I142*'Revised Proposal $2020'!$N$1</f>
        <v>0</v>
      </c>
      <c r="J142" s="35">
        <f t="shared" si="43"/>
        <v>0</v>
      </c>
      <c r="N142" s="106">
        <f>'Revised Proposal'!N142*'Revised Proposal $2020'!$N$1</f>
        <v>0</v>
      </c>
      <c r="O142" s="106">
        <f>'Revised Proposal'!O142*'Revised Proposal $2020'!$N$1</f>
        <v>0</v>
      </c>
      <c r="P142" s="104">
        <f t="shared" si="44"/>
        <v>0</v>
      </c>
      <c r="R142" s="165" t="s">
        <v>279</v>
      </c>
      <c r="S142" s="166" t="s">
        <v>291</v>
      </c>
    </row>
    <row r="143" spans="1:26" ht="15.75" x14ac:dyDescent="0.2">
      <c r="A143" s="50"/>
      <c r="B143" s="51" t="s">
        <v>214</v>
      </c>
      <c r="C143" s="32" t="s">
        <v>131</v>
      </c>
      <c r="D143" s="33" t="s">
        <v>208</v>
      </c>
      <c r="E143" s="71">
        <f>'Revised Proposal'!E143*'Revised Proposal $2020'!$N$1</f>
        <v>1632.5210666389419</v>
      </c>
      <c r="F143" s="71">
        <f>'Revised Proposal'!F143*'Revised Proposal $2020'!$N$1</f>
        <v>10.566479395721306</v>
      </c>
      <c r="G143" s="71">
        <f>'Revised Proposal'!G143*'Revised Proposal $2020'!$N$1</f>
        <v>10.566479395721306</v>
      </c>
      <c r="H143" s="71">
        <f>'Revised Proposal'!H143*'Revised Proposal $2020'!$N$1</f>
        <v>1632.5210666389419</v>
      </c>
      <c r="I143" s="71">
        <f>'Revised Proposal'!I143*'Revised Proposal $2020'!$N$1</f>
        <v>1632.5210666389419</v>
      </c>
      <c r="J143" s="35">
        <f t="shared" si="43"/>
        <v>4918.6961587082678</v>
      </c>
      <c r="N143" s="106">
        <f>'Revised Proposal'!N143*'Revised Proposal $2020'!$N$1</f>
        <v>248.02822572944638</v>
      </c>
      <c r="O143" s="106">
        <f>'Revised Proposal'!O143*'Revised Proposal $2020'!$N$1</f>
        <v>169.8722149595294</v>
      </c>
      <c r="P143" s="104">
        <f t="shared" si="44"/>
        <v>5336.5965993972441</v>
      </c>
      <c r="R143" s="165" t="s">
        <v>286</v>
      </c>
      <c r="S143" s="166" t="s">
        <v>291</v>
      </c>
    </row>
    <row r="144" spans="1:26" ht="15.75" x14ac:dyDescent="0.2">
      <c r="A144" s="50"/>
      <c r="B144" s="51" t="s">
        <v>215</v>
      </c>
      <c r="C144" s="32" t="s">
        <v>131</v>
      </c>
      <c r="D144" s="33" t="s">
        <v>208</v>
      </c>
      <c r="E144" s="71">
        <f>'Revised Proposal'!E144*'Revised Proposal $2020'!$N$1</f>
        <v>1467.4198260807966</v>
      </c>
      <c r="F144" s="71">
        <f>'Revised Proposal'!F144*'Revised Proposal $2020'!$N$1</f>
        <v>0</v>
      </c>
      <c r="G144" s="71">
        <f>'Revised Proposal'!G144*'Revised Proposal $2020'!$N$1</f>
        <v>0</v>
      </c>
      <c r="H144" s="71">
        <f>'Revised Proposal'!H144*'Revised Proposal $2020'!$N$1</f>
        <v>1627.2378269410813</v>
      </c>
      <c r="I144" s="71">
        <f>'Revised Proposal'!I144*'Revised Proposal $2020'!$N$1</f>
        <v>3254.4756538821625</v>
      </c>
      <c r="J144" s="35">
        <f t="shared" si="43"/>
        <v>6349.1333069040411</v>
      </c>
      <c r="N144" s="106">
        <f>'Revised Proposal'!N144*'Revised Proposal $2020'!$N$1</f>
        <v>320.0366797657037</v>
      </c>
      <c r="O144" s="106">
        <f>'Revised Proposal'!O144*'Revised Proposal $2020'!$N$1</f>
        <v>244.73677765735022</v>
      </c>
      <c r="P144" s="104">
        <f t="shared" si="44"/>
        <v>6913.9067643270946</v>
      </c>
      <c r="R144" s="165" t="s">
        <v>286</v>
      </c>
      <c r="S144" s="166" t="s">
        <v>291</v>
      </c>
    </row>
    <row r="145" spans="1:19" ht="15.75" x14ac:dyDescent="0.2">
      <c r="A145" s="61"/>
      <c r="B145" s="51"/>
      <c r="C145" s="32"/>
      <c r="D145" s="73" t="s">
        <v>131</v>
      </c>
      <c r="E145" s="74">
        <f t="shared" ref="E145:J145" si="45">-(E144+E143+E142)</f>
        <v>-3099.9408927197383</v>
      </c>
      <c r="F145" s="74">
        <f t="shared" si="45"/>
        <v>-10.566479395721306</v>
      </c>
      <c r="G145" s="74">
        <f t="shared" si="45"/>
        <v>-10.566479395721306</v>
      </c>
      <c r="H145" s="74">
        <f t="shared" si="45"/>
        <v>-3259.7588935800231</v>
      </c>
      <c r="I145" s="74">
        <f t="shared" si="45"/>
        <v>-4886.9967205211042</v>
      </c>
      <c r="J145" s="74">
        <f t="shared" si="45"/>
        <v>-11267.829465612309</v>
      </c>
      <c r="N145" s="108">
        <f t="shared" ref="N145:P145" si="46">-(N144+N143+N142)</f>
        <v>-568.06490549515001</v>
      </c>
      <c r="O145" s="108">
        <f t="shared" si="46"/>
        <v>-414.60899261687962</v>
      </c>
      <c r="P145" s="108">
        <f t="shared" si="46"/>
        <v>-12250.50336372434</v>
      </c>
      <c r="R145" s="165"/>
    </row>
    <row r="146" spans="1:19" ht="15.75" x14ac:dyDescent="0.2">
      <c r="A146" s="61"/>
      <c r="B146" s="51"/>
      <c r="C146" s="32"/>
      <c r="D146" s="33"/>
      <c r="E146" s="54"/>
      <c r="F146" s="54"/>
      <c r="G146" s="54"/>
      <c r="H146" s="54"/>
      <c r="I146" s="54"/>
      <c r="J146" s="40"/>
      <c r="K146" s="6"/>
      <c r="N146" s="106"/>
      <c r="O146" s="106"/>
      <c r="P146" s="106"/>
      <c r="R146" s="165"/>
    </row>
    <row r="147" spans="1:19" ht="15.75" x14ac:dyDescent="0.2">
      <c r="A147" s="41"/>
      <c r="B147" s="42" t="s">
        <v>216</v>
      </c>
      <c r="C147" s="43"/>
      <c r="D147" s="44" t="s">
        <v>11</v>
      </c>
      <c r="E147" s="45">
        <f t="shared" ref="E147:J147" si="47">SUM(E137:E146)</f>
        <v>6859.0883350633321</v>
      </c>
      <c r="F147" s="45">
        <f t="shared" si="47"/>
        <v>9854.9443271475157</v>
      </c>
      <c r="G147" s="45">
        <f t="shared" si="47"/>
        <v>7666.3622823087408</v>
      </c>
      <c r="H147" s="45">
        <f t="shared" si="47"/>
        <v>6897.3918228728198</v>
      </c>
      <c r="I147" s="45">
        <f t="shared" si="47"/>
        <v>4932.026655268658</v>
      </c>
      <c r="J147" s="46">
        <f t="shared" si="47"/>
        <v>36209.813422661071</v>
      </c>
      <c r="K147" s="47" t="str">
        <f>K141</f>
        <v>C-15</v>
      </c>
      <c r="N147" s="107">
        <f t="shared" ref="N147:P147" si="48">SUM(N137:N146)</f>
        <v>1824.1780968707694</v>
      </c>
      <c r="O147" s="107">
        <f t="shared" si="48"/>
        <v>1067.3784456482813</v>
      </c>
      <c r="P147" s="107">
        <f t="shared" si="48"/>
        <v>39101.369965180114</v>
      </c>
      <c r="R147" s="165"/>
    </row>
    <row r="148" spans="1:19" ht="15.75" x14ac:dyDescent="0.2">
      <c r="A148" s="55" t="s">
        <v>217</v>
      </c>
      <c r="B148" s="62"/>
      <c r="C148" s="15"/>
      <c r="D148" s="29"/>
      <c r="E148" s="57"/>
      <c r="F148" s="49"/>
      <c r="G148" s="49"/>
      <c r="H148" s="49"/>
      <c r="I148" s="49"/>
      <c r="J148" s="58"/>
      <c r="N148" s="106"/>
      <c r="O148" s="106"/>
      <c r="P148" s="104"/>
      <c r="R148" s="165"/>
    </row>
    <row r="149" spans="1:19" ht="15.75" x14ac:dyDescent="0.25">
      <c r="A149" s="50"/>
      <c r="B149" s="51" t="s">
        <v>218</v>
      </c>
      <c r="C149" s="32" t="s">
        <v>19</v>
      </c>
      <c r="D149" s="33"/>
      <c r="E149" s="34">
        <f>'Revised Proposal'!E149*'Revised Proposal $2020'!$N$1</f>
        <v>10061.637608660099</v>
      </c>
      <c r="F149" s="34">
        <f>'Revised Proposal'!F149*'Revised Proposal $2020'!$N$1</f>
        <v>10061.637608660099</v>
      </c>
      <c r="G149" s="34">
        <f>'Revised Proposal'!G149*'Revised Proposal $2020'!$N$1</f>
        <v>10061.637608660099</v>
      </c>
      <c r="H149" s="34">
        <f>'Revised Proposal'!H149*'Revised Proposal $2020'!$N$1</f>
        <v>10061.637608660099</v>
      </c>
      <c r="I149" s="34">
        <f>'Revised Proposal'!I149*'Revised Proposal $2020'!$N$1</f>
        <v>10061.637608660099</v>
      </c>
      <c r="J149" s="35">
        <f>SUM(E149:I149)</f>
        <v>50308.188043300499</v>
      </c>
      <c r="K149" s="4" t="s">
        <v>219</v>
      </c>
      <c r="N149" s="106">
        <f>'Revised Proposal'!N149*'Revised Proposal $2020'!$N$1</f>
        <v>2533.5473205660305</v>
      </c>
      <c r="O149" s="106">
        <f>'Revised Proposal'!O149*'Revised Proposal $2020'!$N$1</f>
        <v>1409.4733992259892</v>
      </c>
      <c r="P149" s="104">
        <f t="shared" ref="P149" si="49">SUM(J149,N149:O149)</f>
        <v>54251.208763092516</v>
      </c>
      <c r="R149" s="165" t="s">
        <v>281</v>
      </c>
      <c r="S149" t="s">
        <v>292</v>
      </c>
    </row>
    <row r="150" spans="1:19" ht="15.75" x14ac:dyDescent="0.2">
      <c r="A150" s="61"/>
      <c r="B150" s="51"/>
      <c r="C150" s="32"/>
      <c r="D150" s="33"/>
      <c r="E150" s="54"/>
      <c r="F150" s="54"/>
      <c r="G150" s="54"/>
      <c r="H150" s="54"/>
      <c r="I150" s="54"/>
      <c r="J150" s="35"/>
      <c r="N150" s="106"/>
      <c r="O150" s="106"/>
      <c r="P150" s="104"/>
      <c r="R150" s="165"/>
    </row>
    <row r="151" spans="1:19" ht="15.75" x14ac:dyDescent="0.2">
      <c r="A151" s="41"/>
      <c r="B151" s="42" t="s">
        <v>220</v>
      </c>
      <c r="C151" s="43"/>
      <c r="D151" s="44" t="s">
        <v>11</v>
      </c>
      <c r="E151" s="45">
        <f t="shared" ref="E151:I151" si="50">SUM(E149:E150)</f>
        <v>10061.637608660099</v>
      </c>
      <c r="F151" s="45">
        <f t="shared" si="50"/>
        <v>10061.637608660099</v>
      </c>
      <c r="G151" s="45">
        <f t="shared" si="50"/>
        <v>10061.637608660099</v>
      </c>
      <c r="H151" s="45">
        <f t="shared" si="50"/>
        <v>10061.637608660099</v>
      </c>
      <c r="I151" s="45">
        <f t="shared" si="50"/>
        <v>10061.637608660099</v>
      </c>
      <c r="J151" s="46">
        <f>SUM(J149:J150)</f>
        <v>50308.188043300499</v>
      </c>
      <c r="K151" s="47" t="str">
        <f>K149</f>
        <v>C-10</v>
      </c>
      <c r="N151" s="107">
        <f t="shared" ref="N151:P151" si="51">SUM(N149:N150)</f>
        <v>2533.5473205660305</v>
      </c>
      <c r="O151" s="107">
        <f t="shared" si="51"/>
        <v>1409.4733992259892</v>
      </c>
      <c r="P151" s="107">
        <f t="shared" si="51"/>
        <v>54251.208763092516</v>
      </c>
      <c r="R151" s="165"/>
    </row>
    <row r="152" spans="1:19" ht="15.75" x14ac:dyDescent="0.2">
      <c r="A152" s="55" t="s">
        <v>221</v>
      </c>
      <c r="B152" s="62"/>
      <c r="C152" s="15"/>
      <c r="D152" s="29"/>
      <c r="E152" s="90"/>
      <c r="F152" s="90"/>
      <c r="G152" s="90"/>
      <c r="H152" s="90"/>
      <c r="I152" s="90"/>
      <c r="J152" s="35"/>
      <c r="N152" s="106"/>
      <c r="O152" s="106"/>
      <c r="P152" s="104"/>
      <c r="R152" s="165"/>
    </row>
    <row r="153" spans="1:19" ht="15.75" x14ac:dyDescent="0.25">
      <c r="A153" s="61"/>
      <c r="B153" s="51" t="s">
        <v>222</v>
      </c>
      <c r="C153" s="32" t="s">
        <v>34</v>
      </c>
      <c r="D153" s="33" t="s">
        <v>35</v>
      </c>
      <c r="E153" s="34">
        <f>'Revised Proposal'!E153*'Revised Proposal $2020'!$N$1</f>
        <v>5026.270094085703</v>
      </c>
      <c r="F153" s="34">
        <f>'Revised Proposal'!F153*'Revised Proposal $2020'!$N$1</f>
        <v>5487.9971878689512</v>
      </c>
      <c r="G153" s="34">
        <f>'Revised Proposal'!G153*'Revised Proposal $2020'!$N$1</f>
        <v>5617.8756449594921</v>
      </c>
      <c r="H153" s="34">
        <f>'Revised Proposal'!H153*'Revised Proposal $2020'!$N$1</f>
        <v>5373.2951219251863</v>
      </c>
      <c r="I153" s="34">
        <f>'Revised Proposal'!I153*'Revised Proposal $2020'!$N$1</f>
        <v>4889.0019000295106</v>
      </c>
      <c r="J153" s="35">
        <f t="shared" ref="J153:J157" si="52">SUM(E153:I153)</f>
        <v>26394.43994886884</v>
      </c>
      <c r="K153" s="4" t="s">
        <v>223</v>
      </c>
      <c r="N153" s="106">
        <f>'Revised Proposal'!N153*'Revised Proposal $2020'!$N$1</f>
        <v>1328.9242268381317</v>
      </c>
      <c r="O153" s="106">
        <f>'Revised Proposal'!O153*'Revised Proposal $2020'!$N$1</f>
        <v>602.85304646469717</v>
      </c>
      <c r="P153" s="104">
        <f t="shared" ref="P153:P160" si="53">SUM(J153,N153:O153)</f>
        <v>28326.217222171668</v>
      </c>
      <c r="R153" s="165" t="s">
        <v>280</v>
      </c>
      <c r="S153" t="s">
        <v>296</v>
      </c>
    </row>
    <row r="154" spans="1:19" ht="15.75" x14ac:dyDescent="0.25">
      <c r="A154" s="61"/>
      <c r="B154" s="51" t="s">
        <v>224</v>
      </c>
      <c r="C154" s="32" t="s">
        <v>34</v>
      </c>
      <c r="D154" s="33" t="s">
        <v>35</v>
      </c>
      <c r="E154" s="34">
        <f>'Revised Proposal'!E154*'Revised Proposal $2020'!$N$1</f>
        <v>6971.6950703697166</v>
      </c>
      <c r="F154" s="34">
        <f>'Revised Proposal'!F154*'Revised Proposal $2020'!$N$1</f>
        <v>7443.9345354971101</v>
      </c>
      <c r="G154" s="34">
        <f>'Revised Proposal'!G154*'Revised Proposal $2020'!$N$1</f>
        <v>7630.5814715199704</v>
      </c>
      <c r="H154" s="34">
        <f>'Revised Proposal'!H154*'Revised Proposal $2020'!$N$1</f>
        <v>7480.5300637756809</v>
      </c>
      <c r="I154" s="34">
        <f>'Revised Proposal'!I154*'Revised Proposal $2020'!$N$1</f>
        <v>7258.1857356487144</v>
      </c>
      <c r="J154" s="35">
        <f t="shared" si="52"/>
        <v>36784.926876811194</v>
      </c>
      <c r="K154" s="4" t="s">
        <v>223</v>
      </c>
      <c r="N154" s="106">
        <f>'Revised Proposal'!N154*'Revised Proposal $2020'!$N$1</f>
        <v>1852.1089944239695</v>
      </c>
      <c r="O154" s="106">
        <f>'Revised Proposal'!O154*'Revised Proposal $2020'!$N$1</f>
        <v>846.50372331460289</v>
      </c>
      <c r="P154" s="104">
        <f t="shared" si="53"/>
        <v>39483.539594549766</v>
      </c>
      <c r="R154" s="165" t="s">
        <v>274</v>
      </c>
      <c r="S154" t="s">
        <v>296</v>
      </c>
    </row>
    <row r="155" spans="1:19" ht="15.75" x14ac:dyDescent="0.25">
      <c r="A155" s="61"/>
      <c r="B155" s="51" t="s">
        <v>225</v>
      </c>
      <c r="C155" s="32" t="s">
        <v>34</v>
      </c>
      <c r="D155" s="33" t="s">
        <v>35</v>
      </c>
      <c r="E155" s="34">
        <f>'Revised Proposal'!E155*'Revised Proposal $2020'!$N$1</f>
        <v>21460.610013461424</v>
      </c>
      <c r="F155" s="34">
        <f>'Revised Proposal'!F155*'Revised Proposal $2020'!$N$1</f>
        <v>20231.278533889836</v>
      </c>
      <c r="G155" s="34">
        <f>'Revised Proposal'!G155*'Revised Proposal $2020'!$N$1</f>
        <v>23886.472216975199</v>
      </c>
      <c r="H155" s="34">
        <f>'Revised Proposal'!H155*'Revised Proposal $2020'!$N$1</f>
        <v>21161.850391743963</v>
      </c>
      <c r="I155" s="34">
        <f>'Revised Proposal'!I155*'Revised Proposal $2020'!$N$1</f>
        <v>20712.803085250256</v>
      </c>
      <c r="J155" s="35">
        <f t="shared" si="52"/>
        <v>107453.01424132069</v>
      </c>
      <c r="K155" s="4" t="s">
        <v>223</v>
      </c>
      <c r="N155" s="106">
        <f>'Revised Proposal'!N155*'Revised Proposal $2020'!$N$1</f>
        <v>5409.5389541124805</v>
      </c>
      <c r="O155" s="106">
        <f>'Revised Proposal'!O155*'Revised Proposal $2020'!$N$1</f>
        <v>2460.1556708645062</v>
      </c>
      <c r="P155" s="104">
        <f t="shared" si="53"/>
        <v>115322.70886629767</v>
      </c>
      <c r="R155" s="165" t="s">
        <v>274</v>
      </c>
      <c r="S155" t="s">
        <v>296</v>
      </c>
    </row>
    <row r="156" spans="1:19" ht="15.75" x14ac:dyDescent="0.25">
      <c r="A156" s="61"/>
      <c r="B156" s="51" t="s">
        <v>41</v>
      </c>
      <c r="C156" s="32" t="s">
        <v>34</v>
      </c>
      <c r="D156" s="33" t="s">
        <v>35</v>
      </c>
      <c r="E156" s="34">
        <f>'Revised Proposal'!E156*'Revised Proposal $2020'!$N$1</f>
        <v>-2566.5256173533053</v>
      </c>
      <c r="F156" s="34">
        <f>'Revised Proposal'!F156*'Revised Proposal $2020'!$N$1</f>
        <v>-1723.5718371108728</v>
      </c>
      <c r="G156" s="34">
        <f>'Revised Proposal'!G156*'Revised Proposal $2020'!$N$1</f>
        <v>-1161.6026502825835</v>
      </c>
      <c r="H156" s="34">
        <f>'Revised Proposal'!H156*'Revised Proposal $2020'!$N$1</f>
        <v>-1723.5718371108728</v>
      </c>
      <c r="I156" s="34">
        <f>'Revised Proposal'!I156*'Revised Proposal $2020'!$N$1</f>
        <v>-2669.8487882752042</v>
      </c>
      <c r="J156" s="35">
        <f t="shared" si="52"/>
        <v>-9845.1207301328395</v>
      </c>
      <c r="K156" s="4" t="s">
        <v>223</v>
      </c>
      <c r="N156" s="106">
        <f>'Revised Proposal'!N156*'Revised Proposal $2020'!$N$1</f>
        <v>-496.65218342454347</v>
      </c>
      <c r="O156" s="106">
        <f>'Revised Proposal'!O156*'Revised Proposal $2020'!$N$1</f>
        <v>-227.50569744512777</v>
      </c>
      <c r="P156" s="104">
        <f t="shared" si="53"/>
        <v>-10569.27861100251</v>
      </c>
      <c r="R156" s="165" t="s">
        <v>281</v>
      </c>
      <c r="S156" t="s">
        <v>296</v>
      </c>
    </row>
    <row r="157" spans="1:19" ht="15.75" x14ac:dyDescent="0.25">
      <c r="A157" s="61"/>
      <c r="B157" s="51" t="s">
        <v>217</v>
      </c>
      <c r="C157" s="32" t="s">
        <v>19</v>
      </c>
      <c r="D157" s="33" t="s">
        <v>35</v>
      </c>
      <c r="E157" s="34">
        <f>'Revised Proposal'!E157*'Revised Proposal $2020'!$N$1</f>
        <v>2343.1305854270486</v>
      </c>
      <c r="F157" s="34">
        <f>'Revised Proposal'!F157*'Revised Proposal $2020'!$N$1</f>
        <v>2343.1305854270486</v>
      </c>
      <c r="G157" s="34">
        <f>'Revised Proposal'!G157*'Revised Proposal $2020'!$N$1</f>
        <v>2343.1305854270486</v>
      </c>
      <c r="H157" s="34">
        <f>'Revised Proposal'!H157*'Revised Proposal $2020'!$N$1</f>
        <v>2343.1305854270486</v>
      </c>
      <c r="I157" s="34">
        <f>'Revised Proposal'!I157*'Revised Proposal $2020'!$N$1</f>
        <v>2343.1305854270486</v>
      </c>
      <c r="J157" s="35">
        <f t="shared" si="52"/>
        <v>11715.652927135243</v>
      </c>
      <c r="K157" s="4" t="s">
        <v>223</v>
      </c>
      <c r="N157" s="106">
        <f>'Revised Proposal'!N157*'Revised Proposal $2020'!$N$1</f>
        <v>590.00656228519881</v>
      </c>
      <c r="O157" s="106">
        <f>'Revised Proposal'!O157*'Revised Proposal $2020'!$N$1</f>
        <v>268.65026386931129</v>
      </c>
      <c r="P157" s="104">
        <f t="shared" si="53"/>
        <v>12574.309753289752</v>
      </c>
      <c r="R157" s="165" t="s">
        <v>281</v>
      </c>
      <c r="S157" t="s">
        <v>296</v>
      </c>
    </row>
    <row r="158" spans="1:19" ht="15.75" x14ac:dyDescent="0.25">
      <c r="A158" s="61"/>
      <c r="B158" s="51" t="s">
        <v>39</v>
      </c>
      <c r="C158" s="32" t="s">
        <v>34</v>
      </c>
      <c r="D158" s="33" t="s">
        <v>40</v>
      </c>
      <c r="E158" s="91">
        <f>'Revised Proposal'!E158*'Revised Proposal $2020'!$N$1</f>
        <v>25944.093479678933</v>
      </c>
      <c r="F158" s="91">
        <f>'Revised Proposal'!F158*'Revised Proposal $2020'!$N$1</f>
        <v>25944.093479678933</v>
      </c>
      <c r="G158" s="91">
        <f>'Revised Proposal'!G158*'Revised Proposal $2020'!$N$1</f>
        <v>25944.093479678933</v>
      </c>
      <c r="H158" s="91">
        <f>'Revised Proposal'!H158*'Revised Proposal $2020'!$N$1</f>
        <v>25944.093479678933</v>
      </c>
      <c r="I158" s="91">
        <f>'Revised Proposal'!I158*'Revised Proposal $2020'!$N$1</f>
        <v>25944.093479678933</v>
      </c>
      <c r="J158" s="75">
        <f t="shared" ref="J158:J160" si="54">SUM(E158:I158)</f>
        <v>129720.46739839467</v>
      </c>
      <c r="K158" s="4" t="s">
        <v>223</v>
      </c>
      <c r="N158" s="106">
        <f>'Revised Proposal'!N158*'Revised Proposal $2020'!$N$1</f>
        <v>6532.7922825783899</v>
      </c>
      <c r="O158" s="106">
        <f>'Revised Proposal'!O158*'Revised Proposal $2020'!$N$1</f>
        <v>2974.6048310386946</v>
      </c>
      <c r="P158" s="104">
        <f t="shared" si="53"/>
        <v>139227.86451201176</v>
      </c>
      <c r="R158" s="165" t="s">
        <v>274</v>
      </c>
      <c r="S158" t="s">
        <v>296</v>
      </c>
    </row>
    <row r="159" spans="1:19" ht="15.75" x14ac:dyDescent="0.25">
      <c r="A159" s="61"/>
      <c r="B159" s="51" t="s">
        <v>265</v>
      </c>
      <c r="C159" s="32" t="s">
        <v>19</v>
      </c>
      <c r="D159" s="33" t="s">
        <v>40</v>
      </c>
      <c r="E159" s="54">
        <f>'Revised Proposal'!E159*'Revised Proposal $2020'!$N$1</f>
        <v>3402.5093134481576</v>
      </c>
      <c r="F159" s="54">
        <f>'Revised Proposal'!F159*'Revised Proposal $2020'!$N$1</f>
        <v>3402.5093134481576</v>
      </c>
      <c r="G159" s="54">
        <f>'Revised Proposal'!G159*'Revised Proposal $2020'!$N$1</f>
        <v>3402.5093134481576</v>
      </c>
      <c r="H159" s="54">
        <f>'Revised Proposal'!H159*'Revised Proposal $2020'!$N$1</f>
        <v>3402.5093134481576</v>
      </c>
      <c r="I159" s="54">
        <f>'Revised Proposal'!I159*'Revised Proposal $2020'!$N$1</f>
        <v>3402.5093134481576</v>
      </c>
      <c r="J159" s="35">
        <f t="shared" si="54"/>
        <v>17012.546567240788</v>
      </c>
      <c r="K159" s="4" t="s">
        <v>223</v>
      </c>
      <c r="N159" s="106">
        <f>'Revised Proposal'!N159*'Revised Proposal $2020'!$N$1</f>
        <v>856.76096571674475</v>
      </c>
      <c r="O159" s="106">
        <f>'Revised Proposal'!O159*'Revised Proposal $2020'!$N$1</f>
        <v>390.11271098620369</v>
      </c>
      <c r="P159" s="104">
        <f t="shared" si="53"/>
        <v>18259.420243943736</v>
      </c>
      <c r="R159" s="165" t="s">
        <v>274</v>
      </c>
      <c r="S159" t="s">
        <v>296</v>
      </c>
    </row>
    <row r="160" spans="1:19" ht="15.75" x14ac:dyDescent="0.25">
      <c r="A160" s="61"/>
      <c r="B160" s="51" t="s">
        <v>266</v>
      </c>
      <c r="C160" s="32" t="s">
        <v>34</v>
      </c>
      <c r="D160" s="33" t="s">
        <v>40</v>
      </c>
      <c r="E160" s="54">
        <f>'Revised Proposal'!E160*'Revised Proposal $2020'!$N$1</f>
        <v>3636.6302289825926</v>
      </c>
      <c r="F160" s="54">
        <f>'Revised Proposal'!F160*'Revised Proposal $2020'!$N$1</f>
        <v>3636.6302289825926</v>
      </c>
      <c r="G160" s="54">
        <f>'Revised Proposal'!G160*'Revised Proposal $2020'!$N$1</f>
        <v>3636.6302289825926</v>
      </c>
      <c r="H160" s="54">
        <f>'Revised Proposal'!H160*'Revised Proposal $2020'!$N$1</f>
        <v>3636.6302289825926</v>
      </c>
      <c r="I160" s="54">
        <f>'Revised Proposal'!I160*'Revised Proposal $2020'!$N$1</f>
        <v>3636.6302289825926</v>
      </c>
      <c r="J160" s="35">
        <f t="shared" si="54"/>
        <v>18183.151144912961</v>
      </c>
      <c r="K160" s="4" t="s">
        <v>223</v>
      </c>
      <c r="N160" s="106">
        <f>'Revised Proposal'!N160*'Revised Proposal $2020'!$N$1</f>
        <v>915.71323982073375</v>
      </c>
      <c r="O160" s="106">
        <f>'Revised Proposal'!O160*'Revised Proposal $2020'!$N$1</f>
        <v>416.95570732914439</v>
      </c>
      <c r="P160" s="104">
        <f t="shared" si="53"/>
        <v>19515.820092062837</v>
      </c>
      <c r="R160" s="165" t="s">
        <v>274</v>
      </c>
      <c r="S160" t="s">
        <v>296</v>
      </c>
    </row>
    <row r="161" spans="1:26" x14ac:dyDescent="0.2">
      <c r="A161" s="61"/>
      <c r="B161" s="51"/>
      <c r="C161" s="32"/>
      <c r="D161" s="33"/>
      <c r="E161" s="54"/>
      <c r="F161" s="54"/>
      <c r="G161" s="54"/>
      <c r="H161" s="54"/>
      <c r="I161" s="54"/>
      <c r="J161" s="35"/>
      <c r="N161" s="106"/>
      <c r="O161" s="106"/>
      <c r="P161" s="104"/>
    </row>
    <row r="162" spans="1:26" x14ac:dyDescent="0.2">
      <c r="A162" s="61"/>
      <c r="B162" s="51"/>
      <c r="C162" s="32"/>
      <c r="D162" s="33"/>
      <c r="E162" s="54"/>
      <c r="F162" s="54"/>
      <c r="G162" s="54"/>
      <c r="H162" s="54"/>
      <c r="I162" s="54"/>
      <c r="J162" s="35"/>
      <c r="N162" s="106"/>
      <c r="O162" s="106"/>
      <c r="P162" s="104"/>
    </row>
    <row r="163" spans="1:26" x14ac:dyDescent="0.2">
      <c r="A163" s="41"/>
      <c r="B163" s="42" t="s">
        <v>226</v>
      </c>
      <c r="C163" s="43"/>
      <c r="D163" s="44" t="s">
        <v>11</v>
      </c>
      <c r="E163" s="45">
        <f t="shared" ref="E163:J163" si="55">SUM(E153:E162)</f>
        <v>66218.413168100276</v>
      </c>
      <c r="F163" s="45">
        <f t="shared" si="55"/>
        <v>66766.002027681752</v>
      </c>
      <c r="G163" s="45">
        <f t="shared" si="55"/>
        <v>71299.690290708808</v>
      </c>
      <c r="H163" s="45">
        <f t="shared" si="55"/>
        <v>67618.467347870697</v>
      </c>
      <c r="I163" s="45">
        <f t="shared" si="55"/>
        <v>65516.50554019001</v>
      </c>
      <c r="J163" s="46">
        <f t="shared" si="55"/>
        <v>337419.07837455149</v>
      </c>
      <c r="K163" s="47" t="str">
        <f>K158</f>
        <v>C-4</v>
      </c>
      <c r="N163" s="107">
        <f t="shared" ref="N163:P163" si="56">SUM(N153:N162)</f>
        <v>16989.193042351104</v>
      </c>
      <c r="O163" s="107">
        <f t="shared" si="56"/>
        <v>7732.3302564220321</v>
      </c>
      <c r="P163" s="107">
        <f t="shared" si="56"/>
        <v>362140.60167332465</v>
      </c>
      <c r="R163" s="94"/>
      <c r="S163" s="94"/>
    </row>
    <row r="164" spans="1:26" x14ac:dyDescent="0.2">
      <c r="A164" s="55" t="s">
        <v>227</v>
      </c>
      <c r="B164" s="62"/>
      <c r="C164" s="15"/>
      <c r="D164" s="29"/>
      <c r="E164" s="57"/>
      <c r="F164" s="57"/>
      <c r="G164" s="57"/>
      <c r="H164" s="57"/>
      <c r="I164" s="57"/>
      <c r="J164" s="58"/>
      <c r="N164" s="113"/>
      <c r="O164" s="113"/>
      <c r="P164" s="104"/>
      <c r="R164" s="94"/>
      <c r="S164" s="94"/>
    </row>
    <row r="165" spans="1:26" s="95" customFormat="1" x14ac:dyDescent="0.2">
      <c r="A165" s="87"/>
      <c r="B165" s="10" t="s">
        <v>228</v>
      </c>
      <c r="C165" s="77"/>
      <c r="D165" s="78"/>
      <c r="E165" s="92">
        <f t="shared" ref="E165:J165" si="57">SUM(E151,E147,E135,E131,E104,E98,E33,E25,E17)</f>
        <v>302317.45671879599</v>
      </c>
      <c r="F165" s="92">
        <f t="shared" si="57"/>
        <v>309200.75477649615</v>
      </c>
      <c r="G165" s="92">
        <f t="shared" si="57"/>
        <v>313477.49164245866</v>
      </c>
      <c r="H165" s="92">
        <f t="shared" si="57"/>
        <v>304270.29318583576</v>
      </c>
      <c r="I165" s="92">
        <f t="shared" si="57"/>
        <v>294510.73928178404</v>
      </c>
      <c r="J165" s="92">
        <f t="shared" si="57"/>
        <v>1523776.7356053705</v>
      </c>
      <c r="K165" s="93"/>
      <c r="L165" s="28"/>
      <c r="M165" s="94"/>
      <c r="N165" s="114">
        <f t="shared" ref="N165:P165" si="58">SUM(N151,N147,N135,N131,N104,N98,N33,N25,N17)</f>
        <v>76733.219508970564</v>
      </c>
      <c r="O165" s="114">
        <f t="shared" si="58"/>
        <v>37180.691775649728</v>
      </c>
      <c r="P165" s="114">
        <f t="shared" si="58"/>
        <v>1637690.6468899911</v>
      </c>
      <c r="Q165" s="94"/>
      <c r="R165" s="7"/>
      <c r="S165" s="7"/>
      <c r="T165" s="94"/>
      <c r="U165" s="94"/>
      <c r="V165" s="94"/>
      <c r="W165" s="94"/>
      <c r="X165" s="94"/>
      <c r="Y165" s="94"/>
      <c r="Z165" s="94"/>
    </row>
    <row r="166" spans="1:26" s="95" customFormat="1" x14ac:dyDescent="0.2">
      <c r="A166" s="87"/>
      <c r="B166" s="10" t="s">
        <v>229</v>
      </c>
      <c r="C166" s="77"/>
      <c r="D166" s="78"/>
      <c r="E166" s="92">
        <f t="shared" ref="E166:H166" si="59">E165-E163</f>
        <v>236099.0435506957</v>
      </c>
      <c r="F166" s="92">
        <f t="shared" si="59"/>
        <v>242434.75274881441</v>
      </c>
      <c r="G166" s="92">
        <f>G165-G163</f>
        <v>242177.80135174986</v>
      </c>
      <c r="H166" s="92">
        <f t="shared" si="59"/>
        <v>236651.82583796507</v>
      </c>
      <c r="I166" s="92">
        <f>I165-I163</f>
        <v>228994.23374159404</v>
      </c>
      <c r="J166" s="96">
        <f>SUM(E166:I166)</f>
        <v>1186357.6572308191</v>
      </c>
      <c r="K166" s="93"/>
      <c r="L166" s="28"/>
      <c r="M166" s="94"/>
      <c r="N166" s="114">
        <f>N165-N163</f>
        <v>59744.026466619456</v>
      </c>
      <c r="O166" s="114">
        <f>O165-O163</f>
        <v>29448.361519227696</v>
      </c>
      <c r="P166" s="114">
        <f>P165-P163</f>
        <v>1275550.0452166665</v>
      </c>
      <c r="Q166" s="94"/>
      <c r="R166" s="7"/>
      <c r="S166" s="7"/>
      <c r="T166" s="94"/>
      <c r="U166" s="94"/>
      <c r="V166" s="94"/>
      <c r="W166" s="94"/>
      <c r="X166" s="94"/>
      <c r="Y166" s="94"/>
      <c r="Z166" s="94"/>
    </row>
    <row r="167" spans="1:26" ht="15" x14ac:dyDescent="0.25">
      <c r="A167" s="97"/>
      <c r="B167" s="97"/>
      <c r="C167" s="98"/>
      <c r="D167" s="98"/>
      <c r="E167" s="113">
        <f>+E166-E145-E96</f>
        <v>240761.94285403256</v>
      </c>
      <c r="F167" s="113">
        <f t="shared" ref="F167:I167" si="60">+F166-F145-F96</f>
        <v>244734.72309728307</v>
      </c>
      <c r="G167" s="113">
        <f t="shared" si="60"/>
        <v>244697.90668762941</v>
      </c>
      <c r="H167" s="113">
        <f t="shared" si="60"/>
        <v>241474.54314216221</v>
      </c>
      <c r="I167" s="113">
        <f t="shared" si="60"/>
        <v>235290.09438154465</v>
      </c>
      <c r="J167" s="100"/>
      <c r="R167" s="115"/>
      <c r="S167" s="115"/>
    </row>
    <row r="168" spans="1:26" ht="15" x14ac:dyDescent="0.25">
      <c r="P168" s="104">
        <v>76127.944999352796</v>
      </c>
      <c r="R168" s="115"/>
      <c r="S168" s="115"/>
    </row>
    <row r="169" spans="1:26" s="115" customFormat="1" ht="15" x14ac:dyDescent="0.25">
      <c r="B169" s="116" t="s">
        <v>232</v>
      </c>
      <c r="C169" s="117" t="s">
        <v>2</v>
      </c>
      <c r="E169" s="217" t="s">
        <v>233</v>
      </c>
      <c r="F169" s="218"/>
      <c r="G169" s="218"/>
      <c r="H169" s="218"/>
      <c r="I169" s="218"/>
      <c r="J169" s="219"/>
      <c r="P169" s="161">
        <v>59293.862287472468</v>
      </c>
    </row>
    <row r="170" spans="1:26" s="115" customFormat="1" ht="15" x14ac:dyDescent="0.25">
      <c r="B170" s="118" t="s">
        <v>234</v>
      </c>
      <c r="C170" s="119"/>
      <c r="E170" s="120" t="s">
        <v>6</v>
      </c>
      <c r="F170" s="120" t="s">
        <v>7</v>
      </c>
      <c r="G170" s="120" t="s">
        <v>8</v>
      </c>
      <c r="H170" s="120" t="s">
        <v>9</v>
      </c>
      <c r="I170" s="120" t="s">
        <v>10</v>
      </c>
      <c r="J170" s="121" t="s">
        <v>11</v>
      </c>
    </row>
    <row r="171" spans="1:26" s="115" customFormat="1" ht="15" x14ac:dyDescent="0.25">
      <c r="B171" s="122" t="s">
        <v>249</v>
      </c>
      <c r="C171"/>
      <c r="E171" s="124">
        <f>'Revised Proposal'!E171*'Revised Proposal $2020'!$N$1</f>
        <v>71081.33399727245</v>
      </c>
      <c r="F171" s="124">
        <f>'Revised Proposal'!F171*'Revised Proposal $2020'!$N$1</f>
        <v>69870.979158505419</v>
      </c>
      <c r="G171" s="124">
        <f>'Revised Proposal'!G171*'Revised Proposal $2020'!$N$1</f>
        <v>47458.902864345437</v>
      </c>
      <c r="H171" s="124">
        <f>'Revised Proposal'!H171*'Revised Proposal $2020'!$N$1</f>
        <v>42326.742324659426</v>
      </c>
      <c r="I171" s="124">
        <f>'Revised Proposal'!I171*'Revised Proposal $2020'!$N$1</f>
        <v>40129.711503636259</v>
      </c>
      <c r="J171" s="123">
        <f>SUM(E171:I171)</f>
        <v>270867.66984841897</v>
      </c>
      <c r="N171" s="106">
        <f>'Revised Proposal'!N171*'Revised Proposal $2020'!$N$1</f>
        <v>0</v>
      </c>
      <c r="O171" s="106">
        <f>'Revised Proposal'!O171*'Revised Proposal $2020'!$N$1</f>
        <v>8568.5321394310995</v>
      </c>
      <c r="P171" s="104">
        <f t="shared" ref="P171:P178" si="61">SUM(J171,N171:O171)</f>
        <v>279436.20198785007</v>
      </c>
    </row>
    <row r="172" spans="1:26" s="115" customFormat="1" ht="15" x14ac:dyDescent="0.25">
      <c r="B172" s="122" t="s">
        <v>235</v>
      </c>
      <c r="C172" t="s">
        <v>236</v>
      </c>
      <c r="E172" s="124">
        <f>'Revised Proposal'!E172*'Revised Proposal $2020'!$N$1</f>
        <v>3518.56003839205</v>
      </c>
      <c r="F172" s="124">
        <f>'Revised Proposal'!F172*'Revised Proposal $2020'!$N$1</f>
        <v>8064.8961833784997</v>
      </c>
      <c r="G172" s="124">
        <f>'Revised Proposal'!G172*'Revised Proposal $2020'!$N$1</f>
        <v>6124.7065943992766</v>
      </c>
      <c r="H172" s="124">
        <f>'Revised Proposal'!H172*'Revised Proposal $2020'!$N$1</f>
        <v>4902.911528906955</v>
      </c>
      <c r="I172" s="124">
        <f>'Revised Proposal'!I172*'Revised Proposal $2020'!$N$1</f>
        <v>5710.4498983739832</v>
      </c>
      <c r="J172" s="123">
        <f>SUM(E172:I172)</f>
        <v>28321.524243450764</v>
      </c>
      <c r="N172" s="106">
        <f>'Revised Proposal'!N172*'Revised Proposal $2020'!$N$1</f>
        <v>0</v>
      </c>
      <c r="O172" s="106">
        <f>'Revised Proposal'!O172*'Revised Proposal $2020'!$N$1</f>
        <v>0</v>
      </c>
      <c r="P172" s="104">
        <f t="shared" si="61"/>
        <v>28321.524243450764</v>
      </c>
    </row>
    <row r="173" spans="1:26" s="115" customFormat="1" ht="15" x14ac:dyDescent="0.25">
      <c r="B173" s="122" t="s">
        <v>237</v>
      </c>
      <c r="C173" t="s">
        <v>238</v>
      </c>
      <c r="E173" s="124">
        <f>'Revised Proposal'!E173*'Revised Proposal $2020'!$N$1</f>
        <v>3777.0195104223121</v>
      </c>
      <c r="F173" s="124">
        <f>'Revised Proposal'!F173*'Revised Proposal $2020'!$N$1</f>
        <v>3118.0839322041547</v>
      </c>
      <c r="G173" s="124">
        <f>'Revised Proposal'!G173*'Revised Proposal $2020'!$N$1</f>
        <v>4924.4371458333326</v>
      </c>
      <c r="H173" s="124">
        <f>'Revised Proposal'!H173*'Revised Proposal $2020'!$N$1</f>
        <v>11102.94467315944</v>
      </c>
      <c r="I173" s="124">
        <f>'Revised Proposal'!I173*'Revised Proposal $2020'!$N$1</f>
        <v>8291.5386436517601</v>
      </c>
      <c r="J173" s="123">
        <f t="shared" ref="J173:J177" si="62">SUM(E173:I173)</f>
        <v>31214.023905271002</v>
      </c>
      <c r="N173" s="106">
        <f>'Revised Proposal'!N173*'Revised Proposal $2020'!$N$1</f>
        <v>0</v>
      </c>
      <c r="O173" s="106">
        <f>'Revised Proposal'!O173*'Revised Proposal $2020'!$N$1</f>
        <v>0</v>
      </c>
      <c r="P173" s="104">
        <f t="shared" si="61"/>
        <v>31214.023905271002</v>
      </c>
    </row>
    <row r="174" spans="1:26" s="115" customFormat="1" ht="15" x14ac:dyDescent="0.25">
      <c r="B174" s="122" t="s">
        <v>239</v>
      </c>
      <c r="C174" t="s">
        <v>240</v>
      </c>
      <c r="E174" s="124">
        <f>'Revised Proposal'!E174*'Revised Proposal $2020'!$N$1</f>
        <v>5322.30815421635</v>
      </c>
      <c r="F174" s="124">
        <f>'Revised Proposal'!F174*'Revised Proposal $2020'!$N$1</f>
        <v>6569.901902656321</v>
      </c>
      <c r="G174" s="124">
        <f>'Revised Proposal'!G174*'Revised Proposal $2020'!$N$1</f>
        <v>11707.471538524202</v>
      </c>
      <c r="H174" s="124">
        <f>'Revised Proposal'!H174*'Revised Proposal $2020'!$N$1</f>
        <v>8586.7467632899879</v>
      </c>
      <c r="I174" s="124">
        <f>'Revised Proposal'!I174*'Revised Proposal $2020'!$N$1</f>
        <v>5583.7934752390383</v>
      </c>
      <c r="J174" s="123">
        <f t="shared" si="62"/>
        <v>37770.221833925898</v>
      </c>
      <c r="N174" s="106">
        <f>'Revised Proposal'!N174*'Revised Proposal $2020'!$N$1</f>
        <v>0</v>
      </c>
      <c r="O174" s="106">
        <f>'Revised Proposal'!O174*'Revised Proposal $2020'!$N$1</f>
        <v>0</v>
      </c>
      <c r="P174" s="104">
        <f t="shared" si="61"/>
        <v>37770.221833925898</v>
      </c>
    </row>
    <row r="175" spans="1:26" s="115" customFormat="1" ht="15" x14ac:dyDescent="0.25">
      <c r="B175" s="122" t="s">
        <v>241</v>
      </c>
      <c r="C175" t="s">
        <v>242</v>
      </c>
      <c r="E175" s="124">
        <f>'Revised Proposal'!E175*'Revised Proposal $2020'!$N$1</f>
        <v>5345.2048384522732</v>
      </c>
      <c r="F175" s="124">
        <f>'Revised Proposal'!F175*'Revised Proposal $2020'!$N$1</f>
        <v>4452.7176275218308</v>
      </c>
      <c r="G175" s="124">
        <f>'Revised Proposal'!G175*'Revised Proposal $2020'!$N$1</f>
        <v>3655.1423937819932</v>
      </c>
      <c r="H175" s="124">
        <f>'Revised Proposal'!H175*'Revised Proposal $2020'!$N$1</f>
        <v>3377.3981364046972</v>
      </c>
      <c r="I175" s="124">
        <f>'Revised Proposal'!I175*'Revised Proposal $2020'!$N$1</f>
        <v>3893.3836919602527</v>
      </c>
      <c r="J175" s="123">
        <f t="shared" si="62"/>
        <v>20723.846688121048</v>
      </c>
      <c r="N175" s="106">
        <f>'Revised Proposal'!N175*'Revised Proposal $2020'!$N$1</f>
        <v>0</v>
      </c>
      <c r="O175" s="106">
        <f>'Revised Proposal'!O175*'Revised Proposal $2020'!$N$1</f>
        <v>0</v>
      </c>
      <c r="P175" s="104">
        <f t="shared" si="61"/>
        <v>20723.846688121048</v>
      </c>
    </row>
    <row r="176" spans="1:26" s="115" customFormat="1" ht="15" x14ac:dyDescent="0.25">
      <c r="B176" s="122" t="s">
        <v>243</v>
      </c>
      <c r="C176" t="s">
        <v>244</v>
      </c>
      <c r="E176" s="124">
        <f>'Revised Proposal'!E176*'Revised Proposal $2020'!$N$1</f>
        <v>9216.879526660834</v>
      </c>
      <c r="F176" s="124">
        <f>'Revised Proposal'!F176*'Revised Proposal $2020'!$N$1</f>
        <v>9675.1048633304072</v>
      </c>
      <c r="G176" s="124">
        <f>'Revised Proposal'!G176*'Revised Proposal $2020'!$N$1</f>
        <v>10133.330199999979</v>
      </c>
      <c r="H176" s="124">
        <f>'Revised Proposal'!H176*'Revised Proposal $2020'!$N$1</f>
        <v>10591.55553666955</v>
      </c>
      <c r="I176" s="124">
        <f>'Revised Proposal'!I176*'Revised Proposal $2020'!$N$1</f>
        <v>11049.780873339123</v>
      </c>
      <c r="J176" s="123">
        <f t="shared" si="62"/>
        <v>50666.650999999889</v>
      </c>
      <c r="N176" s="106">
        <f>'Revised Proposal'!N176*'Revised Proposal $2020'!$N$1</f>
        <v>0</v>
      </c>
      <c r="O176" s="106">
        <f>'Revised Proposal'!O176*'Revised Proposal $2020'!$N$1</f>
        <v>0</v>
      </c>
      <c r="P176" s="104">
        <f t="shared" si="61"/>
        <v>50666.650999999889</v>
      </c>
    </row>
    <row r="177" spans="1:26" s="115" customFormat="1" ht="15" x14ac:dyDescent="0.25">
      <c r="B177" s="122" t="s">
        <v>245</v>
      </c>
      <c r="C177" t="s">
        <v>246</v>
      </c>
      <c r="E177" s="124">
        <f>'Revised Proposal'!E177*'Revised Proposal $2020'!$N$1</f>
        <v>-6440.6497784740113</v>
      </c>
      <c r="F177" s="124">
        <f>'Revised Proposal'!F177*'Revised Proposal $2020'!$N$1</f>
        <v>-6440.6497784740113</v>
      </c>
      <c r="G177" s="124">
        <f>'Revised Proposal'!G177*'Revised Proposal $2020'!$N$1</f>
        <v>-6440.6497784740113</v>
      </c>
      <c r="H177" s="124">
        <f>'Revised Proposal'!H177*'Revised Proposal $2020'!$N$1</f>
        <v>-6440.6497784740113</v>
      </c>
      <c r="I177" s="124">
        <f>'Revised Proposal'!I177*'Revised Proposal $2020'!$N$1</f>
        <v>-6440.6497784740113</v>
      </c>
      <c r="J177" s="123">
        <f t="shared" si="62"/>
        <v>-32203.248892370058</v>
      </c>
      <c r="N177" s="106">
        <f>'Revised Proposal'!N177*'Revised Proposal $2020'!$N$1</f>
        <v>0</v>
      </c>
      <c r="O177" s="106">
        <f>'Revised Proposal'!O177*'Revised Proposal $2020'!$N$1</f>
        <v>-1354.1112469103969</v>
      </c>
      <c r="P177" s="104">
        <f t="shared" si="61"/>
        <v>-33557.360139280456</v>
      </c>
    </row>
    <row r="178" spans="1:26" s="115" customFormat="1" ht="15" x14ac:dyDescent="0.25">
      <c r="B178" s="126" t="s">
        <v>247</v>
      </c>
      <c r="C178" s="127" t="s">
        <v>248</v>
      </c>
      <c r="E178" s="129">
        <f>'Revised Proposal'!E178*'Revised Proposal $2020'!$N$1</f>
        <v>4662.8993033368479</v>
      </c>
      <c r="F178" s="129">
        <f>'Revised Proposal'!F178*'Revised Proposal $2020'!$N$1</f>
        <v>2299.9703484686711</v>
      </c>
      <c r="G178" s="129">
        <f>'Revised Proposal'!G178*'Revised Proposal $2020'!$N$1</f>
        <v>2520.1053358795316</v>
      </c>
      <c r="H178" s="129">
        <f>'Revised Proposal'!H178*'Revised Proposal $2020'!$N$1</f>
        <v>4822.7173041971328</v>
      </c>
      <c r="I178" s="129">
        <f>'Revised Proposal'!I178*'Revised Proposal $2020'!$N$1</f>
        <v>6295.8606399506116</v>
      </c>
      <c r="J178" s="128">
        <f>SUM(E178:I178)</f>
        <v>20601.552931832797</v>
      </c>
      <c r="N178" s="106">
        <f>'Revised Proposal'!N178*'Revised Proposal $2020'!$N$1</f>
        <v>907.87663994806337</v>
      </c>
      <c r="O178" s="106">
        <f>'Revised Proposal'!O178*'Revised Proposal $2020'!$N$1</f>
        <v>380.38185205703837</v>
      </c>
      <c r="P178" s="104">
        <f t="shared" si="61"/>
        <v>21889.811423837898</v>
      </c>
      <c r="R178" s="7"/>
      <c r="S178" s="7"/>
    </row>
    <row r="179" spans="1:26" s="115" customFormat="1" ht="15" x14ac:dyDescent="0.25">
      <c r="B179" s="126" t="s">
        <v>250</v>
      </c>
      <c r="C179" s="127"/>
      <c r="E179" s="129">
        <f>SUM(E171:E178)</f>
        <v>96483.555590279124</v>
      </c>
      <c r="F179" s="130">
        <f t="shared" ref="F179:I179" si="63">SUM(F171:F178)</f>
        <v>97611.004237591304</v>
      </c>
      <c r="G179" s="130">
        <f t="shared" si="63"/>
        <v>80083.446294289752</v>
      </c>
      <c r="H179" s="130">
        <f t="shared" si="63"/>
        <v>79270.36648881319</v>
      </c>
      <c r="I179" s="130">
        <f t="shared" si="63"/>
        <v>74513.868947677023</v>
      </c>
      <c r="J179" s="128">
        <f>SUM(E179:I179)</f>
        <v>427962.24155865039</v>
      </c>
      <c r="N179" s="107">
        <f>SUM(N171:N178)</f>
        <v>907.87663994806337</v>
      </c>
      <c r="O179" s="107">
        <f>SUM(O171:O178)</f>
        <v>7594.8027445777407</v>
      </c>
      <c r="P179" s="107">
        <f>SUM(P171:P178)</f>
        <v>436464.92094317614</v>
      </c>
      <c r="R179" s="7"/>
      <c r="S179" s="7"/>
    </row>
    <row r="181" spans="1:26" x14ac:dyDescent="0.2">
      <c r="N181" s="7"/>
      <c r="O181" s="7"/>
      <c r="R181" s="94"/>
      <c r="S181" s="94"/>
    </row>
    <row r="182" spans="1:26" x14ac:dyDescent="0.2">
      <c r="A182" s="55" t="s">
        <v>227</v>
      </c>
      <c r="B182" s="62"/>
      <c r="C182" s="15"/>
      <c r="D182" s="29"/>
      <c r="E182" s="57"/>
      <c r="F182" s="57"/>
      <c r="G182" s="57"/>
      <c r="H182" s="57"/>
      <c r="I182" s="57"/>
      <c r="J182" s="58"/>
      <c r="N182" s="104"/>
      <c r="O182" s="104"/>
      <c r="P182" s="104"/>
      <c r="R182" s="94"/>
      <c r="S182" s="94"/>
    </row>
    <row r="183" spans="1:26" s="95" customFormat="1" x14ac:dyDescent="0.2">
      <c r="A183" s="87"/>
      <c r="B183" s="10" t="s">
        <v>228</v>
      </c>
      <c r="C183" s="77"/>
      <c r="D183" s="78"/>
      <c r="E183" s="92">
        <f>SUM(E165,E179)</f>
        <v>398801.0123090751</v>
      </c>
      <c r="F183" s="92">
        <f t="shared" ref="F183:I183" si="64">SUM(F165,F179)</f>
        <v>406811.75901408744</v>
      </c>
      <c r="G183" s="92">
        <f t="shared" si="64"/>
        <v>393560.93793674838</v>
      </c>
      <c r="H183" s="92">
        <f t="shared" si="64"/>
        <v>383540.65967464895</v>
      </c>
      <c r="I183" s="92">
        <f t="shared" si="64"/>
        <v>369024.60822946107</v>
      </c>
      <c r="J183" s="92">
        <f>SUM(J165,J179)</f>
        <v>1951738.9771640208</v>
      </c>
      <c r="K183" s="4"/>
      <c r="L183" s="28"/>
      <c r="M183" s="94"/>
      <c r="N183" s="114">
        <f t="shared" ref="N183:O183" si="65">SUM(N165,N179)</f>
        <v>77641.09614891863</v>
      </c>
      <c r="O183" s="114">
        <f t="shared" si="65"/>
        <v>44775.494520227468</v>
      </c>
      <c r="P183" s="114">
        <f>SUM(P165,P179)</f>
        <v>2074155.5678331673</v>
      </c>
      <c r="Q183" s="94"/>
      <c r="R183" s="7"/>
      <c r="S183" s="7"/>
      <c r="T183" s="94"/>
      <c r="U183" s="94"/>
      <c r="V183" s="94"/>
      <c r="W183" s="94"/>
      <c r="X183" s="94"/>
      <c r="Y183" s="94"/>
      <c r="Z183" s="94"/>
    </row>
    <row r="184" spans="1:26" s="95" customFormat="1" x14ac:dyDescent="0.2">
      <c r="A184" s="87"/>
      <c r="B184" s="10" t="s">
        <v>229</v>
      </c>
      <c r="C184" s="77"/>
      <c r="D184" s="78"/>
      <c r="E184" s="92">
        <f>SUM(E166,E179)</f>
        <v>332582.59914097481</v>
      </c>
      <c r="F184" s="92">
        <f t="shared" ref="F184:J184" si="66">SUM(F166,F179)</f>
        <v>340045.7569864057</v>
      </c>
      <c r="G184" s="92">
        <f t="shared" si="66"/>
        <v>322261.24764603958</v>
      </c>
      <c r="H184" s="92">
        <f t="shared" si="66"/>
        <v>315922.19232677825</v>
      </c>
      <c r="I184" s="92">
        <f t="shared" si="66"/>
        <v>303508.10268927109</v>
      </c>
      <c r="J184" s="96">
        <f t="shared" si="66"/>
        <v>1614319.8987894696</v>
      </c>
      <c r="K184" s="4"/>
      <c r="L184" s="28"/>
      <c r="M184" s="94"/>
      <c r="N184" s="114">
        <f t="shared" ref="N184:P184" si="67">SUM(N166,N179)</f>
        <v>60651.903106567523</v>
      </c>
      <c r="O184" s="114">
        <f t="shared" si="67"/>
        <v>37043.164263805433</v>
      </c>
      <c r="P184" s="114">
        <f t="shared" si="67"/>
        <v>1712014.9661598427</v>
      </c>
      <c r="Q184" s="94"/>
      <c r="R184" s="7"/>
      <c r="S184" s="7"/>
      <c r="T184" s="94"/>
      <c r="U184" s="94"/>
      <c r="V184" s="94"/>
      <c r="W184" s="94"/>
      <c r="X184" s="94"/>
      <c r="Y184" s="94"/>
      <c r="Z184" s="94"/>
    </row>
    <row r="186" spans="1:26" x14ac:dyDescent="0.2">
      <c r="P186" s="104">
        <f>P183-'Summary $2020'!X187</f>
        <v>0</v>
      </c>
    </row>
    <row r="187" spans="1:26" x14ac:dyDescent="0.2">
      <c r="P187" s="104">
        <f>P184-'Summary $2020'!X188</f>
        <v>0</v>
      </c>
    </row>
    <row r="188" spans="1:26" x14ac:dyDescent="0.2">
      <c r="E188" s="131"/>
      <c r="F188" s="131"/>
      <c r="G188" s="131"/>
      <c r="H188" s="131"/>
      <c r="I188" s="131"/>
      <c r="J188" s="192"/>
    </row>
    <row r="189" spans="1:26" x14ac:dyDescent="0.2">
      <c r="A189" s="187"/>
      <c r="E189" s="191"/>
      <c r="F189" s="191"/>
      <c r="G189" s="191"/>
      <c r="H189" s="191"/>
      <c r="I189" s="191"/>
      <c r="J189" s="192"/>
    </row>
    <row r="190" spans="1:26" x14ac:dyDescent="0.2">
      <c r="E190" s="131"/>
      <c r="F190" s="131"/>
      <c r="G190" s="131"/>
      <c r="H190" s="131"/>
      <c r="I190" s="131"/>
    </row>
    <row r="487" spans="1:26" s="103" customFormat="1" x14ac:dyDescent="0.2">
      <c r="A487" s="27"/>
      <c r="B487" s="27"/>
      <c r="C487" s="4"/>
      <c r="D487" s="4"/>
      <c r="E487" s="6"/>
      <c r="F487" s="6"/>
      <c r="G487" s="6"/>
      <c r="H487" s="6"/>
      <c r="I487" s="6"/>
      <c r="J487" s="101"/>
      <c r="K487" s="4"/>
      <c r="L487" s="28"/>
      <c r="M487" s="7"/>
      <c r="N487" s="105"/>
      <c r="O487" s="10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s="103" customFormat="1" x14ac:dyDescent="0.2">
      <c r="A488" s="27"/>
      <c r="B488" s="27"/>
      <c r="C488" s="4"/>
      <c r="D488" s="4"/>
      <c r="E488" s="6"/>
      <c r="F488" s="6"/>
      <c r="G488" s="6"/>
      <c r="H488" s="6"/>
      <c r="I488" s="6"/>
      <c r="J488" s="101"/>
      <c r="K488" s="4"/>
      <c r="L488" s="28"/>
      <c r="M488" s="7"/>
      <c r="N488" s="105"/>
      <c r="O488" s="10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s="103" customFormat="1" x14ac:dyDescent="0.2">
      <c r="A489" s="27"/>
      <c r="B489" s="27"/>
      <c r="C489" s="4"/>
      <c r="D489" s="4"/>
      <c r="E489" s="6"/>
      <c r="F489" s="6"/>
      <c r="G489" s="6"/>
      <c r="H489" s="6"/>
      <c r="I489" s="6"/>
      <c r="J489" s="101"/>
      <c r="K489" s="4"/>
      <c r="L489" s="28"/>
      <c r="M489" s="7"/>
      <c r="N489" s="105"/>
      <c r="O489" s="10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s="103" customFormat="1" x14ac:dyDescent="0.2">
      <c r="A490" s="27"/>
      <c r="B490" s="27"/>
      <c r="C490" s="4"/>
      <c r="D490" s="4"/>
      <c r="E490" s="6"/>
      <c r="F490" s="6"/>
      <c r="G490" s="6"/>
      <c r="H490" s="6"/>
      <c r="I490" s="6"/>
      <c r="J490" s="101"/>
      <c r="K490" s="4"/>
      <c r="L490" s="28"/>
      <c r="M490" s="7"/>
      <c r="N490" s="105"/>
      <c r="O490" s="10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s="103" customFormat="1" x14ac:dyDescent="0.2">
      <c r="A491" s="27"/>
      <c r="B491" s="27"/>
      <c r="C491" s="4"/>
      <c r="D491" s="4"/>
      <c r="E491" s="6"/>
      <c r="F491" s="6"/>
      <c r="G491" s="6"/>
      <c r="H491" s="6"/>
      <c r="I491" s="6"/>
      <c r="J491" s="101"/>
      <c r="K491" s="4"/>
      <c r="L491" s="28"/>
      <c r="M491" s="7"/>
      <c r="N491" s="105"/>
      <c r="O491" s="10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s="103" customFormat="1" x14ac:dyDescent="0.2">
      <c r="A492" s="27"/>
      <c r="B492" s="27"/>
      <c r="C492" s="4"/>
      <c r="D492" s="4"/>
      <c r="E492" s="6"/>
      <c r="F492" s="6"/>
      <c r="G492" s="6"/>
      <c r="H492" s="6"/>
      <c r="I492" s="6"/>
      <c r="J492" s="101"/>
      <c r="K492" s="4"/>
      <c r="L492" s="28"/>
      <c r="M492" s="7"/>
      <c r="N492" s="105"/>
      <c r="O492" s="10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s="103" customFormat="1" x14ac:dyDescent="0.2">
      <c r="A493" s="27"/>
      <c r="B493" s="27"/>
      <c r="C493" s="4"/>
      <c r="D493" s="4"/>
      <c r="E493" s="6"/>
      <c r="F493" s="6"/>
      <c r="G493" s="6"/>
      <c r="H493" s="6"/>
      <c r="I493" s="6"/>
      <c r="J493" s="101"/>
      <c r="K493" s="4"/>
      <c r="L493" s="28"/>
      <c r="M493" s="7"/>
      <c r="N493" s="105"/>
      <c r="O493" s="10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s="103" customFormat="1" x14ac:dyDescent="0.2">
      <c r="A494" s="27"/>
      <c r="B494" s="27"/>
      <c r="C494" s="4"/>
      <c r="D494" s="4"/>
      <c r="E494" s="6"/>
      <c r="F494" s="6"/>
      <c r="G494" s="6"/>
      <c r="H494" s="6"/>
      <c r="I494" s="6"/>
      <c r="J494" s="101"/>
      <c r="K494" s="4"/>
      <c r="L494" s="28"/>
      <c r="M494" s="7"/>
      <c r="N494" s="105"/>
      <c r="O494" s="10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s="103" customFormat="1" x14ac:dyDescent="0.2">
      <c r="A495" s="27"/>
      <c r="B495" s="27"/>
      <c r="C495" s="4"/>
      <c r="D495" s="4"/>
      <c r="E495" s="6"/>
      <c r="F495" s="6"/>
      <c r="G495" s="6"/>
      <c r="H495" s="6"/>
      <c r="I495" s="6"/>
      <c r="J495" s="101"/>
      <c r="K495" s="4"/>
      <c r="L495" s="28"/>
      <c r="M495" s="7"/>
      <c r="N495" s="105"/>
      <c r="O495" s="10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s="103" customFormat="1" x14ac:dyDescent="0.2">
      <c r="A496" s="27"/>
      <c r="B496" s="27"/>
      <c r="C496" s="4"/>
      <c r="D496" s="4"/>
      <c r="E496" s="6"/>
      <c r="F496" s="6"/>
      <c r="G496" s="6"/>
      <c r="H496" s="6"/>
      <c r="I496" s="6"/>
      <c r="J496" s="101"/>
      <c r="K496" s="4"/>
      <c r="L496" s="28"/>
      <c r="M496" s="7"/>
      <c r="N496" s="105"/>
      <c r="O496" s="10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s="103" customFormat="1" x14ac:dyDescent="0.2">
      <c r="A497" s="27"/>
      <c r="B497" s="27"/>
      <c r="C497" s="4"/>
      <c r="D497" s="4"/>
      <c r="E497" s="6"/>
      <c r="F497" s="6"/>
      <c r="G497" s="6"/>
      <c r="H497" s="6"/>
      <c r="I497" s="6"/>
      <c r="J497" s="101"/>
      <c r="K497" s="4"/>
      <c r="L497" s="28"/>
      <c r="M497" s="7"/>
      <c r="N497" s="105"/>
      <c r="O497" s="10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s="103" customFormat="1" x14ac:dyDescent="0.2">
      <c r="A498" s="27"/>
      <c r="B498" s="27"/>
      <c r="C498" s="4"/>
      <c r="D498" s="4"/>
      <c r="E498" s="6"/>
      <c r="F498" s="6"/>
      <c r="G498" s="6"/>
      <c r="H498" s="6"/>
      <c r="I498" s="6"/>
      <c r="J498" s="101"/>
      <c r="K498" s="4"/>
      <c r="L498" s="28"/>
      <c r="M498" s="7"/>
      <c r="N498" s="105"/>
      <c r="O498" s="10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s="103" customFormat="1" x14ac:dyDescent="0.2">
      <c r="A499" s="27"/>
      <c r="B499" s="27"/>
      <c r="C499" s="4"/>
      <c r="D499" s="4"/>
      <c r="E499" s="6"/>
      <c r="F499" s="6"/>
      <c r="G499" s="6"/>
      <c r="H499" s="6"/>
      <c r="I499" s="6"/>
      <c r="J499" s="101"/>
      <c r="K499" s="4"/>
      <c r="L499" s="28"/>
      <c r="M499" s="7"/>
      <c r="N499" s="105"/>
      <c r="O499" s="10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s="103" customFormat="1" x14ac:dyDescent="0.2">
      <c r="A500" s="27"/>
      <c r="B500" s="27"/>
      <c r="C500" s="4"/>
      <c r="D500" s="4"/>
      <c r="E500" s="6"/>
      <c r="F500" s="6"/>
      <c r="G500" s="6"/>
      <c r="H500" s="6"/>
      <c r="I500" s="6"/>
      <c r="J500" s="101"/>
      <c r="K500" s="4"/>
      <c r="L500" s="28"/>
      <c r="M500" s="7"/>
      <c r="N500" s="105"/>
      <c r="O500" s="10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s="103" customFormat="1" x14ac:dyDescent="0.2">
      <c r="A501" s="27"/>
      <c r="B501" s="27"/>
      <c r="C501" s="4"/>
      <c r="D501" s="4"/>
      <c r="E501" s="6"/>
      <c r="F501" s="6"/>
      <c r="G501" s="6"/>
      <c r="H501" s="6"/>
      <c r="I501" s="6"/>
      <c r="J501" s="101"/>
      <c r="K501" s="4"/>
      <c r="L501" s="28"/>
      <c r="M501" s="7"/>
      <c r="N501" s="105"/>
      <c r="O501" s="10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s="103" customFormat="1" x14ac:dyDescent="0.2">
      <c r="A502" s="27"/>
      <c r="B502" s="27"/>
      <c r="C502" s="4"/>
      <c r="D502" s="4"/>
      <c r="E502" s="6"/>
      <c r="F502" s="6"/>
      <c r="G502" s="6"/>
      <c r="H502" s="6"/>
      <c r="I502" s="6"/>
      <c r="J502" s="101"/>
      <c r="K502" s="4"/>
      <c r="L502" s="28"/>
      <c r="M502" s="7"/>
      <c r="N502" s="105"/>
      <c r="O502" s="10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s="103" customFormat="1" x14ac:dyDescent="0.2">
      <c r="A503" s="27"/>
      <c r="B503" s="27"/>
      <c r="C503" s="4"/>
      <c r="D503" s="4"/>
      <c r="E503" s="6"/>
      <c r="F503" s="6"/>
      <c r="G503" s="6"/>
      <c r="H503" s="6"/>
      <c r="I503" s="6"/>
      <c r="J503" s="101"/>
      <c r="K503" s="4"/>
      <c r="L503" s="28"/>
      <c r="M503" s="7"/>
      <c r="N503" s="105"/>
      <c r="O503" s="10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s="103" customFormat="1" x14ac:dyDescent="0.2">
      <c r="A504" s="27"/>
      <c r="B504" s="27"/>
      <c r="C504" s="4"/>
      <c r="D504" s="4"/>
      <c r="E504" s="6"/>
      <c r="F504" s="6"/>
      <c r="G504" s="6"/>
      <c r="H504" s="6"/>
      <c r="I504" s="6"/>
      <c r="J504" s="101"/>
      <c r="K504" s="4"/>
      <c r="L504" s="28"/>
      <c r="M504" s="7"/>
      <c r="N504" s="105"/>
      <c r="O504" s="10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s="103" customFormat="1" x14ac:dyDescent="0.2">
      <c r="A505" s="27"/>
      <c r="B505" s="27"/>
      <c r="C505" s="4"/>
      <c r="D505" s="4"/>
      <c r="E505" s="6"/>
      <c r="F505" s="6"/>
      <c r="G505" s="6"/>
      <c r="H505" s="6"/>
      <c r="I505" s="6"/>
      <c r="J505" s="101"/>
      <c r="K505" s="4"/>
      <c r="L505" s="28"/>
      <c r="M505" s="7"/>
      <c r="N505" s="105"/>
      <c r="O505" s="10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s="103" customFormat="1" x14ac:dyDescent="0.2">
      <c r="A506" s="27"/>
      <c r="B506" s="27"/>
      <c r="C506" s="4"/>
      <c r="D506" s="4"/>
      <c r="E506" s="6"/>
      <c r="F506" s="6"/>
      <c r="G506" s="6"/>
      <c r="H506" s="6"/>
      <c r="I506" s="6"/>
      <c r="J506" s="101"/>
      <c r="K506" s="4"/>
      <c r="L506" s="28"/>
      <c r="M506" s="7"/>
      <c r="N506" s="105"/>
      <c r="O506" s="10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s="103" customFormat="1" x14ac:dyDescent="0.2">
      <c r="A507" s="27"/>
      <c r="B507" s="27"/>
      <c r="C507" s="4"/>
      <c r="D507" s="4"/>
      <c r="E507" s="6"/>
      <c r="F507" s="6"/>
      <c r="G507" s="6"/>
      <c r="H507" s="6"/>
      <c r="I507" s="6"/>
      <c r="J507" s="101"/>
      <c r="K507" s="4"/>
      <c r="L507" s="28"/>
      <c r="M507" s="7"/>
      <c r="N507" s="105"/>
      <c r="O507" s="10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s="103" customFormat="1" x14ac:dyDescent="0.2">
      <c r="A508" s="27"/>
      <c r="B508" s="27"/>
      <c r="C508" s="4"/>
      <c r="D508" s="4"/>
      <c r="E508" s="6"/>
      <c r="F508" s="6"/>
      <c r="G508" s="6"/>
      <c r="H508" s="6"/>
      <c r="I508" s="6"/>
      <c r="J508" s="101"/>
      <c r="K508" s="4"/>
      <c r="L508" s="28"/>
      <c r="M508" s="7"/>
      <c r="N508" s="105"/>
      <c r="O508" s="10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s="103" customFormat="1" x14ac:dyDescent="0.2">
      <c r="A509" s="27"/>
      <c r="B509" s="27"/>
      <c r="C509" s="4"/>
      <c r="D509" s="4"/>
      <c r="E509" s="6"/>
      <c r="F509" s="6"/>
      <c r="G509" s="6"/>
      <c r="H509" s="6"/>
      <c r="I509" s="6"/>
      <c r="J509" s="101"/>
      <c r="K509" s="4"/>
      <c r="L509" s="28"/>
      <c r="M509" s="7"/>
      <c r="N509" s="105"/>
      <c r="O509" s="10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s="103" customFormat="1" x14ac:dyDescent="0.2">
      <c r="A510" s="27"/>
      <c r="B510" s="27"/>
      <c r="C510" s="4"/>
      <c r="D510" s="4"/>
      <c r="E510" s="6"/>
      <c r="F510" s="6"/>
      <c r="G510" s="6"/>
      <c r="H510" s="6"/>
      <c r="I510" s="6"/>
      <c r="J510" s="101"/>
      <c r="K510" s="4"/>
      <c r="L510" s="28"/>
      <c r="M510" s="7"/>
      <c r="N510" s="105"/>
      <c r="O510" s="10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s="103" customFormat="1" x14ac:dyDescent="0.2">
      <c r="A511" s="27"/>
      <c r="B511" s="27"/>
      <c r="C511" s="4"/>
      <c r="D511" s="4"/>
      <c r="E511" s="6"/>
      <c r="F511" s="6"/>
      <c r="G511" s="6"/>
      <c r="H511" s="6"/>
      <c r="I511" s="6"/>
      <c r="J511" s="101"/>
      <c r="K511" s="4"/>
      <c r="L511" s="28"/>
      <c r="M511" s="7"/>
      <c r="N511" s="105"/>
      <c r="O511" s="10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s="103" customFormat="1" x14ac:dyDescent="0.2">
      <c r="A512" s="27"/>
      <c r="B512" s="27"/>
      <c r="C512" s="4"/>
      <c r="D512" s="4"/>
      <c r="E512" s="6"/>
      <c r="F512" s="6"/>
      <c r="G512" s="6"/>
      <c r="H512" s="6"/>
      <c r="I512" s="6"/>
      <c r="J512" s="101"/>
      <c r="K512" s="4"/>
      <c r="L512" s="28"/>
      <c r="M512" s="7"/>
      <c r="N512" s="105"/>
      <c r="O512" s="10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s="103" customFormat="1" x14ac:dyDescent="0.2">
      <c r="A513" s="27"/>
      <c r="B513" s="27"/>
      <c r="C513" s="4"/>
      <c r="D513" s="4"/>
      <c r="E513" s="6"/>
      <c r="F513" s="6"/>
      <c r="G513" s="6"/>
      <c r="H513" s="6"/>
      <c r="I513" s="6"/>
      <c r="J513" s="101"/>
      <c r="K513" s="4"/>
      <c r="L513" s="28"/>
      <c r="M513" s="7"/>
      <c r="N513" s="105"/>
      <c r="O513" s="10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s="103" customFormat="1" x14ac:dyDescent="0.2">
      <c r="A514" s="27"/>
      <c r="B514" s="27"/>
      <c r="C514" s="4"/>
      <c r="D514" s="4"/>
      <c r="E514" s="6"/>
      <c r="F514" s="6"/>
      <c r="G514" s="6"/>
      <c r="H514" s="6"/>
      <c r="I514" s="6"/>
      <c r="J514" s="101"/>
      <c r="K514" s="4"/>
      <c r="L514" s="28"/>
      <c r="M514" s="7"/>
      <c r="N514" s="105"/>
      <c r="O514" s="105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</sheetData>
  <mergeCells count="4">
    <mergeCell ref="A1:B1"/>
    <mergeCell ref="A2:B2"/>
    <mergeCell ref="E2:I2"/>
    <mergeCell ref="E169:J169"/>
  </mergeCells>
  <dataValidations count="1">
    <dataValidation type="list" allowBlank="1" showInputMessage="1" showErrorMessage="1" sqref="R6:R160" xr:uid="{F48E3C0E-02D7-4154-A597-3E5CA139B65E}">
      <formula1>AssetCategoryLookup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AFD0-6D14-4182-90E3-60FBAA633A86}">
  <sheetPr>
    <tabColor theme="9"/>
  </sheetPr>
  <dimension ref="A1:Z514"/>
  <sheetViews>
    <sheetView zoomScale="110" zoomScaleNormal="110" workbookViewId="0">
      <selection sqref="A1:B1"/>
    </sheetView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hidden="1" customWidth="1"/>
    <col min="4" max="4" width="15" style="4" hidden="1" customWidth="1"/>
    <col min="5" max="9" width="10.7109375" style="6" customWidth="1"/>
    <col min="10" max="10" width="12.7109375" style="101" customWidth="1"/>
    <col min="11" max="11" width="13.28515625" style="4" customWidth="1"/>
    <col min="12" max="12" width="16.5703125" style="28" customWidth="1"/>
    <col min="13" max="13" width="19" style="7" customWidth="1"/>
    <col min="14" max="15" width="16.5703125" style="105" customWidth="1"/>
    <col min="16" max="16" width="16.5703125" style="7" customWidth="1"/>
    <col min="17" max="17" width="6.140625" style="7" customWidth="1"/>
    <col min="18" max="18" width="32.42578125" style="7" customWidth="1"/>
    <col min="19" max="19" width="29.5703125" style="7" customWidth="1"/>
    <col min="20" max="22" width="13.28515625" style="7" customWidth="1"/>
    <col min="23" max="26" width="9.140625" style="7"/>
    <col min="27" max="16384" width="9.140625" style="6"/>
  </cols>
  <sheetData>
    <row r="1" spans="1:26" ht="16.149999999999999" customHeight="1" x14ac:dyDescent="0.2">
      <c r="A1" s="215"/>
      <c r="B1" s="216"/>
      <c r="C1" s="1" t="s">
        <v>1</v>
      </c>
      <c r="D1" s="1" t="s">
        <v>2</v>
      </c>
      <c r="E1" s="186"/>
      <c r="F1" s="186"/>
      <c r="G1" s="186"/>
      <c r="H1" s="186"/>
      <c r="I1" s="186"/>
      <c r="J1" s="3"/>
      <c r="L1" s="193" t="s">
        <v>258</v>
      </c>
      <c r="M1" s="6"/>
      <c r="N1" s="199">
        <f>'Summary $2020'!$S$1</f>
        <v>1.0513279132791327</v>
      </c>
    </row>
    <row r="2" spans="1:26" ht="15.75" x14ac:dyDescent="0.2">
      <c r="A2" s="212" t="s">
        <v>257</v>
      </c>
      <c r="B2" s="213"/>
      <c r="C2" s="8"/>
      <c r="D2" s="9"/>
      <c r="E2" s="214"/>
      <c r="F2" s="214"/>
      <c r="G2" s="214"/>
      <c r="H2" s="214"/>
      <c r="I2" s="214"/>
      <c r="J2" s="10"/>
      <c r="L2" s="11" t="s">
        <v>3</v>
      </c>
      <c r="M2" s="12"/>
      <c r="N2" s="105" t="s">
        <v>231</v>
      </c>
      <c r="O2" s="105" t="s">
        <v>263</v>
      </c>
      <c r="P2" s="7" t="s">
        <v>11</v>
      </c>
    </row>
    <row r="3" spans="1:26" ht="13.35" customHeight="1" x14ac:dyDescent="0.2">
      <c r="A3" s="13"/>
      <c r="B3" s="14"/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L3" s="20">
        <v>5.0728102027329802E-2</v>
      </c>
      <c r="M3" s="21"/>
    </row>
    <row r="4" spans="1:26" ht="13.35" customHeight="1" x14ac:dyDescent="0.2">
      <c r="A4" s="22" t="s">
        <v>12</v>
      </c>
      <c r="B4" s="22"/>
      <c r="C4" s="23" t="s">
        <v>13</v>
      </c>
      <c r="D4" s="24" t="s">
        <v>14</v>
      </c>
      <c r="E4" s="25" t="s">
        <v>15</v>
      </c>
      <c r="F4" s="25" t="str">
        <f t="shared" ref="F4:I4" si="0">E4</f>
        <v>Jul-Jun</v>
      </c>
      <c r="G4" s="25" t="str">
        <f t="shared" si="0"/>
        <v>Jul-Jun</v>
      </c>
      <c r="H4" s="25" t="str">
        <f t="shared" si="0"/>
        <v>Jul-Jun</v>
      </c>
      <c r="I4" s="25" t="str">
        <f t="shared" si="0"/>
        <v>Jul-Jun</v>
      </c>
      <c r="J4" s="26"/>
      <c r="K4" s="27" t="s">
        <v>16</v>
      </c>
      <c r="R4" s="164" t="s">
        <v>269</v>
      </c>
      <c r="S4" s="164" t="s">
        <v>270</v>
      </c>
    </row>
    <row r="5" spans="1:26" x14ac:dyDescent="0.2">
      <c r="A5" s="22" t="s">
        <v>17</v>
      </c>
      <c r="B5" s="22"/>
      <c r="C5" s="15"/>
      <c r="D5" s="29"/>
      <c r="E5" s="30"/>
      <c r="F5" s="30"/>
      <c r="G5" s="30"/>
      <c r="H5" s="30"/>
      <c r="I5" s="30"/>
      <c r="J5" s="31"/>
    </row>
    <row r="6" spans="1:26" ht="15.75" x14ac:dyDescent="0.2">
      <c r="A6" s="22"/>
      <c r="B6" s="70" t="s">
        <v>18</v>
      </c>
      <c r="C6" s="32" t="s">
        <v>19</v>
      </c>
      <c r="D6" s="33" t="s">
        <v>20</v>
      </c>
      <c r="E6" s="34">
        <f>'Draft Decision'!E6*'Draft Decision $2020'!$N$1</f>
        <v>4337.1344031040007</v>
      </c>
      <c r="F6" s="34">
        <f>'Draft Decision'!F6*'Draft Decision $2020'!$N$1</f>
        <v>5266.8335875914099</v>
      </c>
      <c r="G6" s="34">
        <f>'Draft Decision'!G6*'Draft Decision $2020'!$N$1</f>
        <v>1548.0368496417716</v>
      </c>
      <c r="H6" s="34">
        <f>'Draft Decision'!H6*'Draft Decision $2020'!$N$1</f>
        <v>0</v>
      </c>
      <c r="I6" s="34">
        <f>'Draft Decision'!I6*'Draft Decision $2020'!$N$1</f>
        <v>0</v>
      </c>
      <c r="J6" s="35">
        <f t="shared" ref="J6:J15" si="1">SUM(E6:I6)</f>
        <v>11152.004840337184</v>
      </c>
      <c r="K6" s="4" t="s">
        <v>21</v>
      </c>
      <c r="M6" s="36"/>
      <c r="N6" s="106">
        <f>'Draft Decision'!N6*'Draft Decision $2020'!$N$1</f>
        <v>656.28589769898304</v>
      </c>
      <c r="O6" s="106">
        <f>'Draft Decision'!O6*'Draft Decision $2020'!$N$1</f>
        <v>96.358678739913358</v>
      </c>
      <c r="P6" s="104">
        <f>SUM(J6,N6:O6)</f>
        <v>11904.649416776079</v>
      </c>
      <c r="R6" s="165" t="s">
        <v>271</v>
      </c>
      <c r="S6" s="166" t="s">
        <v>272</v>
      </c>
    </row>
    <row r="7" spans="1:26" ht="15.75" x14ac:dyDescent="0.2">
      <c r="A7" s="37"/>
      <c r="B7" s="38" t="s">
        <v>22</v>
      </c>
      <c r="C7" s="32" t="s">
        <v>19</v>
      </c>
      <c r="D7" s="33" t="s">
        <v>20</v>
      </c>
      <c r="E7" s="34">
        <f>'Draft Decision'!E7*'Draft Decision $2020'!$N$1</f>
        <v>7542.8424401808697</v>
      </c>
      <c r="F7" s="34">
        <f>'Draft Decision'!F7*'Draft Decision $2020'!$N$1</f>
        <v>7542.8424401808697</v>
      </c>
      <c r="G7" s="34">
        <f>'Draft Decision'!G7*'Draft Decision $2020'!$N$1</f>
        <v>7542.8424401808697</v>
      </c>
      <c r="H7" s="34">
        <f>'Draft Decision'!H7*'Draft Decision $2020'!$N$1</f>
        <v>7542.8424401808697</v>
      </c>
      <c r="I7" s="34">
        <f>'Draft Decision'!I7*'Draft Decision $2020'!$N$1</f>
        <v>7542.8424401808697</v>
      </c>
      <c r="J7" s="35">
        <f t="shared" si="1"/>
        <v>37714.212200904352</v>
      </c>
      <c r="K7" s="4" t="s">
        <v>21</v>
      </c>
      <c r="N7" s="106">
        <f>'Draft Decision'!N7*'Draft Decision $2020'!$N$1</f>
        <v>2219.6235107793186</v>
      </c>
      <c r="O7" s="106">
        <f>'Draft Decision'!O7*'Draft Decision $2020'!$N$1</f>
        <v>413.22486843600399</v>
      </c>
      <c r="P7" s="104">
        <f t="shared" ref="P7:P15" si="2">SUM(J7,N7:O7)</f>
        <v>40347.060580119673</v>
      </c>
      <c r="R7" s="165" t="s">
        <v>273</v>
      </c>
      <c r="S7" s="166" t="s">
        <v>272</v>
      </c>
    </row>
    <row r="8" spans="1:26" ht="15.75" x14ac:dyDescent="0.2">
      <c r="A8" s="37"/>
      <c r="B8" s="38" t="s">
        <v>23</v>
      </c>
      <c r="C8" s="32" t="s">
        <v>19</v>
      </c>
      <c r="D8" s="33" t="s">
        <v>20</v>
      </c>
      <c r="E8" s="34">
        <f>'Draft Decision'!E8*'Draft Decision $2020'!$N$1</f>
        <v>2411.9554314531856</v>
      </c>
      <c r="F8" s="34">
        <f>'Draft Decision'!F8*'Draft Decision $2020'!$N$1</f>
        <v>289.43465177438225</v>
      </c>
      <c r="G8" s="34">
        <f>'Draft Decision'!G8*'Draft Decision $2020'!$N$1</f>
        <v>74.551349699462094</v>
      </c>
      <c r="H8" s="34">
        <f>'Draft Decision'!H8*'Draft Decision $2020'!$N$1</f>
        <v>548.17168896663304</v>
      </c>
      <c r="I8" s="34">
        <f>'Draft Decision'!I8*'Draft Decision $2020'!$N$1</f>
        <v>793.75260562368464</v>
      </c>
      <c r="J8" s="35">
        <f t="shared" si="1"/>
        <v>4117.8657275173473</v>
      </c>
      <c r="K8" s="4" t="s">
        <v>21</v>
      </c>
      <c r="N8" s="106">
        <f>'Draft Decision'!N8*'Draft Decision $2020'!$N$1</f>
        <v>242.9970626037659</v>
      </c>
      <c r="O8" s="106">
        <f>'Draft Decision'!O8*'Draft Decision $2020'!$N$1</f>
        <v>39.998422656024438</v>
      </c>
      <c r="P8" s="104">
        <f t="shared" si="2"/>
        <v>4400.8612127771376</v>
      </c>
      <c r="R8" s="165" t="s">
        <v>274</v>
      </c>
      <c r="S8" s="166" t="s">
        <v>272</v>
      </c>
    </row>
    <row r="9" spans="1:26" ht="15.75" x14ac:dyDescent="0.2">
      <c r="A9" s="37"/>
      <c r="B9" s="38" t="s">
        <v>24</v>
      </c>
      <c r="C9" s="32" t="s">
        <v>19</v>
      </c>
      <c r="D9" s="33" t="s">
        <v>20</v>
      </c>
      <c r="E9" s="34">
        <f>'Draft Decision'!E9*'Draft Decision $2020'!$N$1</f>
        <v>3596.0062796211123</v>
      </c>
      <c r="F9" s="34">
        <f>'Draft Decision'!F9*'Draft Decision $2020'!$N$1</f>
        <v>3596.0062796211123</v>
      </c>
      <c r="G9" s="34">
        <f>'Draft Decision'!G9*'Draft Decision $2020'!$N$1</f>
        <v>3596.0062796211123</v>
      </c>
      <c r="H9" s="34">
        <f>'Draft Decision'!H9*'Draft Decision $2020'!$N$1</f>
        <v>3596.0062796211123</v>
      </c>
      <c r="I9" s="34">
        <f>'Draft Decision'!I9*'Draft Decision $2020'!$N$1</f>
        <v>3596.0062796211123</v>
      </c>
      <c r="J9" s="35">
        <f t="shared" si="1"/>
        <v>17980.031398105562</v>
      </c>
      <c r="K9" s="4" t="s">
        <v>21</v>
      </c>
      <c r="N9" s="106">
        <f>'Draft Decision'!N9*'Draft Decision $2020'!$N$1</f>
        <v>1058.1926039761868</v>
      </c>
      <c r="O9" s="106">
        <f>'Draft Decision'!O9*'Draft Decision $2020'!$N$1</f>
        <v>197.00255355669955</v>
      </c>
      <c r="P9" s="104">
        <f t="shared" si="2"/>
        <v>19235.226555638448</v>
      </c>
      <c r="R9" s="165" t="s">
        <v>274</v>
      </c>
      <c r="S9" s="166" t="s">
        <v>272</v>
      </c>
    </row>
    <row r="10" spans="1:26" ht="15.75" x14ac:dyDescent="0.2">
      <c r="A10" s="37"/>
      <c r="B10" s="38" t="s">
        <v>25</v>
      </c>
      <c r="C10" s="32" t="s">
        <v>19</v>
      </c>
      <c r="D10" s="33" t="s">
        <v>20</v>
      </c>
      <c r="E10" s="34">
        <f>'Draft Decision'!E10*'Draft Decision $2020'!$N$1</f>
        <v>3135.5420608891404</v>
      </c>
      <c r="F10" s="34">
        <f>'Draft Decision'!F10*'Draft Decision $2020'!$N$1</f>
        <v>2140.0622737257349</v>
      </c>
      <c r="G10" s="34">
        <f>'Draft Decision'!G10*'Draft Decision $2020'!$N$1</f>
        <v>2911.8880117907547</v>
      </c>
      <c r="H10" s="34">
        <f>'Draft Decision'!H10*'Draft Decision $2020'!$N$1</f>
        <v>2109.3646591436041</v>
      </c>
      <c r="I10" s="34">
        <f>'Draft Decision'!I10*'Draft Decision $2020'!$N$1</f>
        <v>701.65976187729029</v>
      </c>
      <c r="J10" s="35">
        <f t="shared" si="1"/>
        <v>10998.516767426525</v>
      </c>
      <c r="K10" s="4" t="s">
        <v>21</v>
      </c>
      <c r="N10" s="106">
        <f>'Draft Decision'!N10*'Draft Decision $2020'!$N$1</f>
        <v>646.76187929749085</v>
      </c>
      <c r="O10" s="106">
        <f>'Draft Decision'!O10*'Draft Decision $2020'!$N$1</f>
        <v>111.04616763202937</v>
      </c>
      <c r="P10" s="104">
        <f t="shared" si="2"/>
        <v>11756.324814356045</v>
      </c>
      <c r="R10" s="165" t="s">
        <v>275</v>
      </c>
      <c r="S10" s="166" t="s">
        <v>272</v>
      </c>
    </row>
    <row r="11" spans="1:26" ht="15.75" x14ac:dyDescent="0.2">
      <c r="A11" s="37"/>
      <c r="B11" s="38" t="s">
        <v>26</v>
      </c>
      <c r="C11" s="32" t="s">
        <v>19</v>
      </c>
      <c r="D11" s="33" t="s">
        <v>20</v>
      </c>
      <c r="E11" s="34">
        <f>'Draft Decision'!E11*'Draft Decision $2020'!$N$1</f>
        <v>0</v>
      </c>
      <c r="F11" s="34">
        <f>'Draft Decision'!F11*'Draft Decision $2020'!$N$1</f>
        <v>499.93258033756928</v>
      </c>
      <c r="G11" s="34">
        <f>'Draft Decision'!G11*'Draft Decision $2020'!$N$1</f>
        <v>999.86516067513855</v>
      </c>
      <c r="H11" s="34">
        <f>'Draft Decision'!H11*'Draft Decision $2020'!$N$1</f>
        <v>499.93258033756928</v>
      </c>
      <c r="I11" s="34">
        <f>'Draft Decision'!I11*'Draft Decision $2020'!$N$1</f>
        <v>0</v>
      </c>
      <c r="J11" s="35">
        <f t="shared" si="1"/>
        <v>1999.7303213502771</v>
      </c>
      <c r="K11" s="4" t="s">
        <v>21</v>
      </c>
      <c r="N11" s="106">
        <f>'Draft Decision'!N11*'Draft Decision $2020'!$N$1</f>
        <v>117.26147545626682</v>
      </c>
      <c r="O11" s="106">
        <f>'Draft Decision'!O11*'Draft Decision $2020'!$N$1</f>
        <v>21.614910721433677</v>
      </c>
      <c r="P11" s="104">
        <f t="shared" si="2"/>
        <v>2138.6067075279775</v>
      </c>
      <c r="R11" s="165" t="s">
        <v>276</v>
      </c>
      <c r="S11" s="166" t="s">
        <v>272</v>
      </c>
    </row>
    <row r="12" spans="1:26" ht="15.75" x14ac:dyDescent="0.2">
      <c r="A12" s="37"/>
      <c r="B12" s="38" t="s">
        <v>27</v>
      </c>
      <c r="C12" s="32" t="s">
        <v>19</v>
      </c>
      <c r="D12" s="33" t="s">
        <v>20</v>
      </c>
      <c r="E12" s="34">
        <f>'Draft Decision'!E12*'Draft Decision $2020'!$N$1</f>
        <v>613.95229164262901</v>
      </c>
      <c r="F12" s="34">
        <f>'Draft Decision'!F12*'Draft Decision $2020'!$N$1</f>
        <v>613.95229164262901</v>
      </c>
      <c r="G12" s="34">
        <f>'Draft Decision'!G12*'Draft Decision $2020'!$N$1</f>
        <v>613.95229164262901</v>
      </c>
      <c r="H12" s="34">
        <f>'Draft Decision'!H12*'Draft Decision $2020'!$N$1</f>
        <v>613.95229164262901</v>
      </c>
      <c r="I12" s="34">
        <f>'Draft Decision'!I12*'Draft Decision $2020'!$N$1</f>
        <v>613.95229164262901</v>
      </c>
      <c r="J12" s="35">
        <f t="shared" si="1"/>
        <v>3069.761458213145</v>
      </c>
      <c r="K12" s="4" t="s">
        <v>21</v>
      </c>
      <c r="N12" s="106">
        <f>'Draft Decision'!N12*'Draft Decision $2020'!$N$1</f>
        <v>180.66702994715385</v>
      </c>
      <c r="O12" s="106">
        <f>'Draft Decision'!O12*'Draft Decision $2020'!$N$1</f>
        <v>33.634582314558465</v>
      </c>
      <c r="P12" s="104">
        <f t="shared" si="2"/>
        <v>3284.0630704748573</v>
      </c>
      <c r="R12" s="165" t="s">
        <v>274</v>
      </c>
      <c r="S12" s="166" t="s">
        <v>272</v>
      </c>
    </row>
    <row r="13" spans="1:26" s="39" customFormat="1" ht="15.75" x14ac:dyDescent="0.2">
      <c r="A13" s="37"/>
      <c r="B13" s="38" t="s">
        <v>28</v>
      </c>
      <c r="C13" s="32" t="s">
        <v>19</v>
      </c>
      <c r="D13" s="33" t="s">
        <v>20</v>
      </c>
      <c r="E13" s="34">
        <f>'Draft Decision'!E13*'Draft Decision $2020'!$N$1</f>
        <v>1386.1153185474889</v>
      </c>
      <c r="F13" s="34">
        <f>'Draft Decision'!F13*'Draft Decision $2020'!$N$1</f>
        <v>1386.1153185474889</v>
      </c>
      <c r="G13" s="34">
        <f>'Draft Decision'!G13*'Draft Decision $2020'!$N$1</f>
        <v>1386.1153185474889</v>
      </c>
      <c r="H13" s="34">
        <f>'Draft Decision'!H13*'Draft Decision $2020'!$N$1</f>
        <v>1386.1153185474889</v>
      </c>
      <c r="I13" s="34">
        <f>'Draft Decision'!I13*'Draft Decision $2020'!$N$1</f>
        <v>1386.1153185474889</v>
      </c>
      <c r="J13" s="35">
        <f t="shared" si="1"/>
        <v>6930.5765927374441</v>
      </c>
      <c r="K13" s="4" t="s">
        <v>21</v>
      </c>
      <c r="L13" s="28"/>
      <c r="M13" s="7"/>
      <c r="N13" s="106">
        <f>'Draft Decision'!N13*'Draft Decision $2020'!$N$1</f>
        <v>407.89054976277555</v>
      </c>
      <c r="O13" s="106">
        <f>'Draft Decision'!O13*'Draft Decision $2020'!$N$1</f>
        <v>75.936535157186867</v>
      </c>
      <c r="P13" s="104">
        <f t="shared" si="2"/>
        <v>7414.4036776574067</v>
      </c>
      <c r="Q13" s="7"/>
      <c r="R13" s="165" t="s">
        <v>277</v>
      </c>
      <c r="S13" s="166" t="s">
        <v>272</v>
      </c>
      <c r="T13" s="7"/>
      <c r="U13" s="7"/>
      <c r="V13" s="7"/>
      <c r="W13" s="7"/>
      <c r="X13" s="7"/>
      <c r="Y13" s="7"/>
      <c r="Z13" s="7"/>
    </row>
    <row r="14" spans="1:26" s="39" customFormat="1" ht="15.75" x14ac:dyDescent="0.2">
      <c r="A14" s="37"/>
      <c r="B14" s="38" t="s">
        <v>29</v>
      </c>
      <c r="C14" s="32" t="s">
        <v>19</v>
      </c>
      <c r="D14" s="33" t="s">
        <v>20</v>
      </c>
      <c r="E14" s="34">
        <f>'Draft Decision'!E14*'Draft Decision $2020'!$N$1</f>
        <v>0</v>
      </c>
      <c r="F14" s="34">
        <f>'Draft Decision'!F14*'Draft Decision $2020'!$N$1</f>
        <v>0</v>
      </c>
      <c r="G14" s="34">
        <f>'Draft Decision'!G14*'Draft Decision $2020'!$N$1</f>
        <v>0</v>
      </c>
      <c r="H14" s="34">
        <f>'Draft Decision'!H14*'Draft Decision $2020'!$N$1</f>
        <v>1359.4657886372499</v>
      </c>
      <c r="I14" s="34">
        <f>'Draft Decision'!I14*'Draft Decision $2020'!$N$1</f>
        <v>1359.4657886372499</v>
      </c>
      <c r="J14" s="35">
        <f>SUM(E14:I14)</f>
        <v>2718.9315772744999</v>
      </c>
      <c r="K14" s="4" t="s">
        <v>21</v>
      </c>
      <c r="L14" s="28"/>
      <c r="M14" s="7"/>
      <c r="N14" s="106">
        <f>'Draft Decision'!N14*'Draft Decision $2020'!$N$1</f>
        <v>160.21760347129936</v>
      </c>
      <c r="O14" s="106">
        <f>'Draft Decision'!O14*'Draft Decision $2020'!$N$1</f>
        <v>37.587126089857847</v>
      </c>
      <c r="P14" s="104">
        <f t="shared" si="2"/>
        <v>2916.7363068356572</v>
      </c>
      <c r="Q14" s="7"/>
      <c r="R14" s="165" t="s">
        <v>278</v>
      </c>
      <c r="S14" s="166" t="s">
        <v>272</v>
      </c>
      <c r="T14" s="7"/>
      <c r="U14" s="7"/>
      <c r="V14" s="7"/>
      <c r="W14" s="7"/>
      <c r="X14" s="7"/>
      <c r="Y14" s="7"/>
      <c r="Z14" s="7"/>
    </row>
    <row r="15" spans="1:26" s="39" customFormat="1" ht="15.75" x14ac:dyDescent="0.2">
      <c r="A15" s="37"/>
      <c r="B15" s="38" t="s">
        <v>30</v>
      </c>
      <c r="C15" s="32" t="s">
        <v>19</v>
      </c>
      <c r="D15" s="33" t="s">
        <v>20</v>
      </c>
      <c r="E15" s="34">
        <f>'Draft Decision'!E15*'Draft Decision $2020'!$N$1</f>
        <v>0</v>
      </c>
      <c r="F15" s="34">
        <f>'Draft Decision'!F15*'Draft Decision $2020'!$N$1</f>
        <v>0</v>
      </c>
      <c r="G15" s="34">
        <f>'Draft Decision'!G15*'Draft Decision $2020'!$N$1</f>
        <v>0</v>
      </c>
      <c r="H15" s="34">
        <f>'Draft Decision'!H15*'Draft Decision $2020'!$N$1</f>
        <v>0</v>
      </c>
      <c r="I15" s="34">
        <f>'Draft Decision'!I15*'Draft Decision $2020'!$N$1</f>
        <v>0</v>
      </c>
      <c r="J15" s="35">
        <f t="shared" si="1"/>
        <v>0</v>
      </c>
      <c r="K15" s="4" t="s">
        <v>21</v>
      </c>
      <c r="L15" s="28"/>
      <c r="M15" s="7"/>
      <c r="N15" s="106">
        <f>'Draft Decision'!N15*'Draft Decision $2020'!$N$1</f>
        <v>0</v>
      </c>
      <c r="O15" s="106">
        <f>'Draft Decision'!O15*'Draft Decision $2020'!$N$1</f>
        <v>0</v>
      </c>
      <c r="P15" s="104">
        <f t="shared" si="2"/>
        <v>0</v>
      </c>
      <c r="Q15" s="7"/>
      <c r="R15" s="165" t="s">
        <v>279</v>
      </c>
      <c r="S15" s="166" t="s">
        <v>272</v>
      </c>
      <c r="T15" s="7"/>
      <c r="U15" s="7"/>
      <c r="V15" s="7"/>
      <c r="W15" s="7"/>
      <c r="X15" s="7"/>
      <c r="Y15" s="7"/>
      <c r="Z15" s="7"/>
    </row>
    <row r="16" spans="1:26" ht="15.75" x14ac:dyDescent="0.2">
      <c r="A16" s="37"/>
      <c r="B16" s="38"/>
      <c r="C16" s="32"/>
      <c r="D16" s="33"/>
      <c r="E16" s="34"/>
      <c r="F16" s="34"/>
      <c r="G16" s="34"/>
      <c r="H16" s="34"/>
      <c r="I16" s="34"/>
      <c r="J16" s="40"/>
      <c r="N16" s="106"/>
      <c r="O16" s="106"/>
      <c r="P16" s="104"/>
      <c r="R16" s="165"/>
    </row>
    <row r="17" spans="1:26" ht="15.75" x14ac:dyDescent="0.2">
      <c r="A17" s="41"/>
      <c r="B17" s="42" t="s">
        <v>31</v>
      </c>
      <c r="C17" s="43"/>
      <c r="D17" s="44" t="s">
        <v>11</v>
      </c>
      <c r="E17" s="45">
        <f>SUM(E6:E16)</f>
        <v>23023.548225438426</v>
      </c>
      <c r="F17" s="45">
        <f>SUM(F6:F16)</f>
        <v>21335.179423421196</v>
      </c>
      <c r="G17" s="45">
        <f>SUM(G6:G16)</f>
        <v>18673.257701799226</v>
      </c>
      <c r="H17" s="45">
        <f>SUM(H6:H16)</f>
        <v>17655.851047077154</v>
      </c>
      <c r="I17" s="45">
        <f>SUM(I6:I16)</f>
        <v>15993.794486130322</v>
      </c>
      <c r="J17" s="46">
        <f>SUM(E17:I17)</f>
        <v>96681.630883866339</v>
      </c>
      <c r="K17" s="47" t="str">
        <f>K15</f>
        <v>C-2</v>
      </c>
      <c r="N17" s="107">
        <f>SUM(N6:N16)</f>
        <v>5689.8976129932398</v>
      </c>
      <c r="O17" s="107">
        <f>SUM(O6:O16)</f>
        <v>1026.4038453037076</v>
      </c>
      <c r="P17" s="107">
        <f>SUM(P6:P16)</f>
        <v>103397.93234216329</v>
      </c>
      <c r="R17" s="165"/>
    </row>
    <row r="18" spans="1:26" ht="15.75" x14ac:dyDescent="0.2">
      <c r="A18" s="48" t="s">
        <v>32</v>
      </c>
      <c r="B18" s="10"/>
      <c r="C18" s="32"/>
      <c r="D18" s="33"/>
      <c r="E18" s="49"/>
      <c r="F18" s="49"/>
      <c r="G18" s="49"/>
      <c r="H18" s="49"/>
      <c r="I18" s="49"/>
      <c r="J18" s="40"/>
      <c r="N18" s="106"/>
      <c r="O18" s="106"/>
      <c r="P18" s="104"/>
      <c r="R18" s="165"/>
    </row>
    <row r="19" spans="1:26" ht="15.75" x14ac:dyDescent="0.25">
      <c r="A19" s="50"/>
      <c r="B19" s="51" t="s">
        <v>33</v>
      </c>
      <c r="C19" s="32" t="s">
        <v>34</v>
      </c>
      <c r="D19" s="33" t="s">
        <v>35</v>
      </c>
      <c r="E19" s="34">
        <f>'Draft Decision'!E19*'Draft Decision $2020'!$N$1</f>
        <v>14111.557837244003</v>
      </c>
      <c r="F19" s="34">
        <f>'Draft Decision'!F19*'Draft Decision $2020'!$N$1</f>
        <v>14483.962772683202</v>
      </c>
      <c r="G19" s="34">
        <f>'Draft Decision'!G19*'Draft Decision $2020'!$N$1</f>
        <v>14451.659077858674</v>
      </c>
      <c r="H19" s="34">
        <f>'Draft Decision'!H19*'Draft Decision $2020'!$N$1</f>
        <v>14041.698280264047</v>
      </c>
      <c r="I19" s="34">
        <f>'Draft Decision'!I19*'Draft Decision $2020'!$N$1</f>
        <v>17817.477673947484</v>
      </c>
      <c r="J19" s="35">
        <f>E19+F19+G19+H19+I19</f>
        <v>74906.355641997419</v>
      </c>
      <c r="K19" s="4" t="s">
        <v>36</v>
      </c>
      <c r="N19" s="106">
        <f>'Draft Decision'!N19*'Draft Decision $2020'!$N$1</f>
        <v>4409.8913265796455</v>
      </c>
      <c r="O19" s="106">
        <f>'Draft Decision'!O19*'Draft Decision $2020'!$N$1</f>
        <v>1008.8974145332767</v>
      </c>
      <c r="P19" s="104">
        <f t="shared" ref="P19:P23" si="3">SUM(J19,N19:O19)</f>
        <v>80325.144383110339</v>
      </c>
      <c r="R19" s="165" t="s">
        <v>280</v>
      </c>
      <c r="S19" t="s">
        <v>34</v>
      </c>
    </row>
    <row r="20" spans="1:26" ht="15.75" x14ac:dyDescent="0.25">
      <c r="A20" s="50"/>
      <c r="B20" s="51" t="s">
        <v>37</v>
      </c>
      <c r="C20" s="32" t="s">
        <v>34</v>
      </c>
      <c r="D20" s="33" t="s">
        <v>35</v>
      </c>
      <c r="E20" s="34">
        <f>'Draft Decision'!E20*'Draft Decision $2020'!$N$1</f>
        <v>21405.493406549438</v>
      </c>
      <c r="F20" s="34">
        <f>'Draft Decision'!F20*'Draft Decision $2020'!$N$1</f>
        <v>22209.211848960265</v>
      </c>
      <c r="G20" s="34">
        <f>'Draft Decision'!G20*'Draft Decision $2020'!$N$1</f>
        <v>22398.748161341849</v>
      </c>
      <c r="H20" s="34">
        <f>'Draft Decision'!H20*'Draft Decision $2020'!$N$1</f>
        <v>21870.063452372076</v>
      </c>
      <c r="I20" s="34">
        <f>'Draft Decision'!I20*'Draft Decision $2020'!$N$1</f>
        <v>20781.565907021493</v>
      </c>
      <c r="J20" s="35">
        <f>E20+F20+G20+H20+I20</f>
        <v>108665.08277624512</v>
      </c>
      <c r="K20" s="4" t="s">
        <v>36</v>
      </c>
      <c r="N20" s="106">
        <f>'Draft Decision'!N20*'Draft Decision $2020'!$N$1</f>
        <v>6394.6462690733852</v>
      </c>
      <c r="O20" s="106">
        <f>'Draft Decision'!O20*'Draft Decision $2020'!$N$1</f>
        <v>1435.7492110359162</v>
      </c>
      <c r="P20" s="104">
        <f t="shared" si="3"/>
        <v>116495.47825635443</v>
      </c>
      <c r="R20" s="165" t="s">
        <v>274</v>
      </c>
      <c r="S20" t="s">
        <v>34</v>
      </c>
    </row>
    <row r="21" spans="1:26" ht="15.75" x14ac:dyDescent="0.25">
      <c r="A21" s="50"/>
      <c r="B21" s="51" t="s">
        <v>38</v>
      </c>
      <c r="C21" s="32" t="s">
        <v>34</v>
      </c>
      <c r="D21" s="33" t="s">
        <v>35</v>
      </c>
      <c r="E21" s="34">
        <f>'Draft Decision'!E21*'Draft Decision $2020'!$N$1</f>
        <v>31118.198040299234</v>
      </c>
      <c r="F21" s="34">
        <f>'Draft Decision'!F21*'Draft Decision $2020'!$N$1</f>
        <v>30850.526152777984</v>
      </c>
      <c r="G21" s="34">
        <f>'Draft Decision'!G21*'Draft Decision $2020'!$N$1</f>
        <v>31169.639141234664</v>
      </c>
      <c r="H21" s="34">
        <f>'Draft Decision'!H21*'Draft Decision $2020'!$N$1</f>
        <v>31370.96990380601</v>
      </c>
      <c r="I21" s="34">
        <f>'Draft Decision'!I21*'Draft Decision $2020'!$N$1</f>
        <v>25464.197763773347</v>
      </c>
      <c r="J21" s="35">
        <f>E21+F21+G21+H21+I21</f>
        <v>149973.53100189121</v>
      </c>
      <c r="K21" s="4" t="s">
        <v>36</v>
      </c>
      <c r="N21" s="106">
        <f>'Draft Decision'!N21*'Draft Decision $2020'!$N$1</f>
        <v>8824.2053227114939</v>
      </c>
      <c r="O21" s="106">
        <f>'Draft Decision'!O21*'Draft Decision $2020'!$N$1</f>
        <v>1961.6035306478966</v>
      </c>
      <c r="P21" s="104">
        <f t="shared" si="3"/>
        <v>160759.33985525061</v>
      </c>
      <c r="R21" s="165" t="s">
        <v>274</v>
      </c>
      <c r="S21" t="s">
        <v>34</v>
      </c>
    </row>
    <row r="22" spans="1:26" ht="15.75" x14ac:dyDescent="0.25">
      <c r="A22" s="50"/>
      <c r="B22" s="52" t="s">
        <v>39</v>
      </c>
      <c r="C22" s="32" t="s">
        <v>34</v>
      </c>
      <c r="D22" s="33" t="s">
        <v>40</v>
      </c>
      <c r="E22" s="34">
        <f>'Draft Decision'!E22*'Draft Decision $2020'!$N$1</f>
        <v>26007.838181103209</v>
      </c>
      <c r="F22" s="34">
        <f>'Draft Decision'!F22*'Draft Decision $2020'!$N$1</f>
        <v>26007.838181103209</v>
      </c>
      <c r="G22" s="34">
        <f>'Draft Decision'!G22*'Draft Decision $2020'!$N$1</f>
        <v>26007.838181103209</v>
      </c>
      <c r="H22" s="34">
        <f>'Draft Decision'!H22*'Draft Decision $2020'!$N$1</f>
        <v>26007.838181103209</v>
      </c>
      <c r="I22" s="34">
        <f>'Draft Decision'!I22*'Draft Decision $2020'!$N$1</f>
        <v>26007.838181103209</v>
      </c>
      <c r="J22" s="35">
        <f>E22+F22+G22+H22+I22</f>
        <v>130039.19090551604</v>
      </c>
      <c r="K22" s="4" t="s">
        <v>36</v>
      </c>
      <c r="M22" s="53"/>
      <c r="N22" s="106">
        <f>'Draft Decision'!N22*'Draft Decision $2020'!$N$1</f>
        <v>7653.2964262655942</v>
      </c>
      <c r="O22" s="106">
        <f>'Draft Decision'!O22*'Draft Decision $2020'!$N$1</f>
        <v>1723.0209439439664</v>
      </c>
      <c r="P22" s="104">
        <f t="shared" si="3"/>
        <v>139415.50827572559</v>
      </c>
      <c r="R22" s="165" t="s">
        <v>274</v>
      </c>
      <c r="S22" t="s">
        <v>34</v>
      </c>
    </row>
    <row r="23" spans="1:26" ht="15.75" x14ac:dyDescent="0.25">
      <c r="A23" s="50"/>
      <c r="B23" s="51" t="s">
        <v>41</v>
      </c>
      <c r="C23" s="32" t="s">
        <v>34</v>
      </c>
      <c r="D23" s="33" t="s">
        <v>35</v>
      </c>
      <c r="E23" s="34">
        <f>'Draft Decision'!E23*'Draft Decision $2020'!$N$1</f>
        <v>5062.0865361633887</v>
      </c>
      <c r="F23" s="34">
        <f>'Draft Decision'!F23*'Draft Decision $2020'!$N$1</f>
        <v>5192.3408193488522</v>
      </c>
      <c r="G23" s="34">
        <f>'Draft Decision'!G23*'Draft Decision $2020'!$N$1</f>
        <v>5082.8196653862242</v>
      </c>
      <c r="H23" s="34">
        <f>'Draft Decision'!H23*'Draft Decision $2020'!$N$1</f>
        <v>4868.3383414724067</v>
      </c>
      <c r="I23" s="34">
        <f>'Draft Decision'!I23*'Draft Decision $2020'!$N$1</f>
        <v>4419.5018604088173</v>
      </c>
      <c r="J23" s="35">
        <f>E23+F23+G23+H23+I23</f>
        <v>24625.087222779694</v>
      </c>
      <c r="K23" s="4" t="s">
        <v>36</v>
      </c>
      <c r="N23" s="106">
        <f>'Draft Decision'!N23*'Draft Decision $2020'!$N$1</f>
        <v>1449.0518108090355</v>
      </c>
      <c r="O23" s="106">
        <f>'Draft Decision'!O23*'Draft Decision $2020'!$N$1</f>
        <v>322.5191565967192</v>
      </c>
      <c r="P23" s="104">
        <f t="shared" si="3"/>
        <v>26396.658190185448</v>
      </c>
      <c r="R23" s="165" t="s">
        <v>281</v>
      </c>
      <c r="S23" t="s">
        <v>34</v>
      </c>
    </row>
    <row r="24" spans="1:26" ht="15.75" x14ac:dyDescent="0.2">
      <c r="A24" s="50"/>
      <c r="B24" s="51"/>
      <c r="C24" s="32"/>
      <c r="D24" s="33"/>
      <c r="E24" s="54"/>
      <c r="F24" s="54"/>
      <c r="G24" s="54"/>
      <c r="H24" s="54"/>
      <c r="I24" s="54"/>
      <c r="J24" s="40"/>
      <c r="N24" s="106"/>
      <c r="O24" s="106"/>
      <c r="P24" s="104"/>
      <c r="R24" s="165"/>
    </row>
    <row r="25" spans="1:26" ht="15.75" x14ac:dyDescent="0.2">
      <c r="A25" s="41"/>
      <c r="B25" s="42" t="s">
        <v>42</v>
      </c>
      <c r="C25" s="43"/>
      <c r="D25" s="44" t="s">
        <v>11</v>
      </c>
      <c r="E25" s="45">
        <f t="shared" ref="E25:I25" si="4">SUM(E19:E24)</f>
        <v>97705.174001359279</v>
      </c>
      <c r="F25" s="45">
        <f t="shared" si="4"/>
        <v>98743.879774873509</v>
      </c>
      <c r="G25" s="45">
        <f t="shared" si="4"/>
        <v>99110.70422692463</v>
      </c>
      <c r="H25" s="45">
        <f t="shared" si="4"/>
        <v>98158.908159017737</v>
      </c>
      <c r="I25" s="45">
        <f t="shared" si="4"/>
        <v>94490.581386254344</v>
      </c>
      <c r="J25" s="46">
        <f>SUM(J19:J24)</f>
        <v>488209.24754842947</v>
      </c>
      <c r="K25" s="47" t="str">
        <f>K23</f>
        <v>C-3</v>
      </c>
      <c r="N25" s="107">
        <f t="shared" ref="N25:P25" si="5">SUM(N19:N24)</f>
        <v>28731.091155439153</v>
      </c>
      <c r="O25" s="107">
        <f t="shared" si="5"/>
        <v>6451.7902567577739</v>
      </c>
      <c r="P25" s="107">
        <f t="shared" si="5"/>
        <v>523392.12896062637</v>
      </c>
      <c r="R25" s="165"/>
    </row>
    <row r="26" spans="1:26" ht="15.75" x14ac:dyDescent="0.2">
      <c r="A26" s="55" t="s">
        <v>43</v>
      </c>
      <c r="B26" s="56"/>
      <c r="C26" s="15"/>
      <c r="D26" s="29"/>
      <c r="E26" s="57"/>
      <c r="F26" s="49"/>
      <c r="G26" s="49"/>
      <c r="H26" s="49"/>
      <c r="I26" s="49"/>
      <c r="J26" s="58"/>
      <c r="N26" s="106"/>
      <c r="O26" s="106"/>
      <c r="P26" s="104"/>
      <c r="R26" s="165"/>
    </row>
    <row r="27" spans="1:26" s="39" customFormat="1" ht="15.75" x14ac:dyDescent="0.25">
      <c r="A27" s="50"/>
      <c r="B27" s="59" t="s">
        <v>44</v>
      </c>
      <c r="C27" s="32" t="s">
        <v>19</v>
      </c>
      <c r="D27" s="33" t="s">
        <v>45</v>
      </c>
      <c r="E27" s="34">
        <f>'Draft Decision'!E27*'Draft Decision $2020'!$N$1</f>
        <v>1344.8478769314731</v>
      </c>
      <c r="F27" s="34">
        <f>'Draft Decision'!F27*'Draft Decision $2020'!$N$1</f>
        <v>1344.8478769314731</v>
      </c>
      <c r="G27" s="34">
        <f>'Draft Decision'!G27*'Draft Decision $2020'!$N$1</f>
        <v>1344.8478769314731</v>
      </c>
      <c r="H27" s="34">
        <f>'Draft Decision'!H27*'Draft Decision $2020'!$N$1</f>
        <v>1344.8478769314731</v>
      </c>
      <c r="I27" s="34">
        <f>'Draft Decision'!I27*'Draft Decision $2020'!$N$1</f>
        <v>1344.8478769314731</v>
      </c>
      <c r="J27" s="35">
        <f>SUM(E27:I27)</f>
        <v>6724.2393846573659</v>
      </c>
      <c r="K27" s="4" t="s">
        <v>46</v>
      </c>
      <c r="L27" s="28"/>
      <c r="M27" s="7"/>
      <c r="N27" s="106">
        <f>'Draft Decision'!N27*'Draft Decision $2020'!$N$1</f>
        <v>395.74682750328935</v>
      </c>
      <c r="O27" s="106">
        <f>'Draft Decision'!O27*'Draft Decision $2020'!$N$1</f>
        <v>130.21760772059403</v>
      </c>
      <c r="P27" s="104">
        <f t="shared" ref="P27:P31" si="6">SUM(J27,N27:O27)</f>
        <v>7250.2038198812497</v>
      </c>
      <c r="Q27" s="7"/>
      <c r="R27" s="165" t="s">
        <v>282</v>
      </c>
      <c r="S27" t="s">
        <v>283</v>
      </c>
      <c r="T27" s="7"/>
      <c r="U27" s="7"/>
      <c r="V27" s="7"/>
      <c r="W27" s="7"/>
      <c r="X27" s="7"/>
      <c r="Y27" s="7"/>
      <c r="Z27" s="7"/>
    </row>
    <row r="28" spans="1:26" ht="15.75" x14ac:dyDescent="0.25">
      <c r="A28" s="50"/>
      <c r="B28" s="59" t="s">
        <v>47</v>
      </c>
      <c r="C28" s="32" t="s">
        <v>19</v>
      </c>
      <c r="D28" s="33" t="s">
        <v>48</v>
      </c>
      <c r="E28" s="34">
        <f>'Draft Decision'!E28*'Draft Decision $2020'!$N$1</f>
        <v>4538.8615846437224</v>
      </c>
      <c r="F28" s="34">
        <f>'Draft Decision'!F28*'Draft Decision $2020'!$N$1</f>
        <v>4538.8615846437224</v>
      </c>
      <c r="G28" s="34">
        <f>'Draft Decision'!G28*'Draft Decision $2020'!$N$1</f>
        <v>4538.8615846437224</v>
      </c>
      <c r="H28" s="34">
        <f>'Draft Decision'!H28*'Draft Decision $2020'!$N$1</f>
        <v>4538.8615846437224</v>
      </c>
      <c r="I28" s="34">
        <f>'Draft Decision'!I28*'Draft Decision $2020'!$N$1</f>
        <v>4538.8615846437224</v>
      </c>
      <c r="J28" s="35">
        <f>SUM(E28:I28)</f>
        <v>22694.307923218614</v>
      </c>
      <c r="K28" s="4" t="s">
        <v>46</v>
      </c>
      <c r="N28" s="106">
        <f>'Draft Decision'!N28*'Draft Decision $2020'!$N$1</f>
        <v>1335.6455428236018</v>
      </c>
      <c r="O28" s="106">
        <f>'Draft Decision'!O28*'Draft Decision $2020'!$N$1</f>
        <v>439.48442605700495</v>
      </c>
      <c r="P28" s="104">
        <f t="shared" si="6"/>
        <v>24469.43789209922</v>
      </c>
      <c r="R28" s="165" t="s">
        <v>276</v>
      </c>
      <c r="S28" t="s">
        <v>283</v>
      </c>
    </row>
    <row r="29" spans="1:26" s="39" customFormat="1" ht="15.75" x14ac:dyDescent="0.25">
      <c r="A29" s="50"/>
      <c r="B29" s="59" t="s">
        <v>49</v>
      </c>
      <c r="C29" s="32" t="s">
        <v>19</v>
      </c>
      <c r="D29" s="33" t="s">
        <v>50</v>
      </c>
      <c r="E29" s="34">
        <f>'Draft Decision'!E29*'Draft Decision $2020'!$N$1</f>
        <v>168.10598461643414</v>
      </c>
      <c r="F29" s="34">
        <f>'Draft Decision'!F29*'Draft Decision $2020'!$N$1</f>
        <v>168.10598461643414</v>
      </c>
      <c r="G29" s="34">
        <f>'Draft Decision'!G29*'Draft Decision $2020'!$N$1</f>
        <v>168.10598461643414</v>
      </c>
      <c r="H29" s="34">
        <f>'Draft Decision'!H29*'Draft Decision $2020'!$N$1</f>
        <v>168.10598461643414</v>
      </c>
      <c r="I29" s="34">
        <f>'Draft Decision'!I29*'Draft Decision $2020'!$N$1</f>
        <v>168.10598461643414</v>
      </c>
      <c r="J29" s="35">
        <f>SUM(E29:I29)</f>
        <v>840.52992308217074</v>
      </c>
      <c r="K29" s="4" t="s">
        <v>46</v>
      </c>
      <c r="L29" s="28"/>
      <c r="M29" s="7"/>
      <c r="N29" s="106">
        <f>'Draft Decision'!N29*'Draft Decision $2020'!$N$1</f>
        <v>49.468353437911169</v>
      </c>
      <c r="O29" s="106">
        <f>'Draft Decision'!O29*'Draft Decision $2020'!$N$1</f>
        <v>16.277200965074254</v>
      </c>
      <c r="P29" s="104">
        <f t="shared" si="6"/>
        <v>906.27547748515622</v>
      </c>
      <c r="Q29" s="7"/>
      <c r="R29" s="165" t="s">
        <v>279</v>
      </c>
      <c r="S29" t="s">
        <v>283</v>
      </c>
      <c r="T29" s="7"/>
      <c r="U29" s="7"/>
      <c r="V29" s="7"/>
      <c r="W29" s="7"/>
      <c r="X29" s="7"/>
      <c r="Y29" s="7"/>
      <c r="Z29" s="7"/>
    </row>
    <row r="30" spans="1:26" ht="15.75" x14ac:dyDescent="0.25">
      <c r="A30" s="50"/>
      <c r="B30" s="59" t="s">
        <v>51</v>
      </c>
      <c r="C30" s="32" t="s">
        <v>19</v>
      </c>
      <c r="D30" s="33" t="s">
        <v>52</v>
      </c>
      <c r="E30" s="34">
        <f>'Draft Decision'!E30*'Draft Decision $2020'!$N$1</f>
        <v>0</v>
      </c>
      <c r="F30" s="34">
        <f>'Draft Decision'!F30*'Draft Decision $2020'!$N$1</f>
        <v>0</v>
      </c>
      <c r="G30" s="34">
        <f>'Draft Decision'!G30*'Draft Decision $2020'!$N$1</f>
        <v>0</v>
      </c>
      <c r="H30" s="34">
        <f>'Draft Decision'!H30*'Draft Decision $2020'!$N$1</f>
        <v>0</v>
      </c>
      <c r="I30" s="34">
        <f>'Draft Decision'!I30*'Draft Decision $2020'!$N$1</f>
        <v>0</v>
      </c>
      <c r="J30" s="35">
        <f>SUM(E30:I30)</f>
        <v>0</v>
      </c>
      <c r="K30" s="4" t="s">
        <v>46</v>
      </c>
      <c r="N30" s="106">
        <f>'Draft Decision'!N30*'Draft Decision $2020'!$N$1</f>
        <v>0</v>
      </c>
      <c r="O30" s="106">
        <f>'Draft Decision'!O30*'Draft Decision $2020'!$N$1</f>
        <v>0</v>
      </c>
      <c r="P30" s="104">
        <f t="shared" si="6"/>
        <v>0</v>
      </c>
      <c r="R30" s="165" t="s">
        <v>276</v>
      </c>
      <c r="S30" t="s">
        <v>283</v>
      </c>
    </row>
    <row r="31" spans="1:26" ht="15.75" x14ac:dyDescent="0.25">
      <c r="A31" s="60"/>
      <c r="B31" s="59" t="s">
        <v>53</v>
      </c>
      <c r="C31" s="32" t="s">
        <v>19</v>
      </c>
      <c r="D31" s="33" t="s">
        <v>54</v>
      </c>
      <c r="E31" s="34">
        <f>'Draft Decision'!E31*'Draft Decision $2020'!$N$1</f>
        <v>0</v>
      </c>
      <c r="F31" s="34">
        <f>'Draft Decision'!F31*'Draft Decision $2020'!$N$1</f>
        <v>0</v>
      </c>
      <c r="G31" s="34">
        <f>'Draft Decision'!G31*'Draft Decision $2020'!$N$1</f>
        <v>0</v>
      </c>
      <c r="H31" s="34">
        <f>'Draft Decision'!H31*'Draft Decision $2020'!$N$1</f>
        <v>0</v>
      </c>
      <c r="I31" s="34">
        <f>'Draft Decision'!I31*'Draft Decision $2020'!$N$1</f>
        <v>0</v>
      </c>
      <c r="J31" s="35">
        <f>SUM(E31:I31)</f>
        <v>0</v>
      </c>
      <c r="K31" s="4" t="s">
        <v>46</v>
      </c>
      <c r="N31" s="106">
        <f>'Draft Decision'!N31*'Draft Decision $2020'!$N$1</f>
        <v>0</v>
      </c>
      <c r="O31" s="106">
        <f>'Draft Decision'!O31*'Draft Decision $2020'!$N$1</f>
        <v>0</v>
      </c>
      <c r="P31" s="104">
        <f t="shared" si="6"/>
        <v>0</v>
      </c>
      <c r="R31" s="165" t="s">
        <v>274</v>
      </c>
      <c r="S31" t="s">
        <v>283</v>
      </c>
    </row>
    <row r="32" spans="1:26" ht="15.75" x14ac:dyDescent="0.2">
      <c r="A32" s="61"/>
      <c r="B32" s="51"/>
      <c r="C32" s="32"/>
      <c r="D32" s="33"/>
      <c r="E32" s="54"/>
      <c r="F32" s="54"/>
      <c r="G32" s="54"/>
      <c r="H32" s="54"/>
      <c r="I32" s="54"/>
      <c r="J32" s="40"/>
      <c r="N32" s="106"/>
      <c r="O32" s="106"/>
      <c r="P32" s="104"/>
      <c r="R32" s="165"/>
    </row>
    <row r="33" spans="1:26" ht="15.75" x14ac:dyDescent="0.2">
      <c r="A33" s="41"/>
      <c r="B33" s="42" t="s">
        <v>55</v>
      </c>
      <c r="C33" s="43"/>
      <c r="D33" s="44" t="s">
        <v>56</v>
      </c>
      <c r="E33" s="45">
        <f t="shared" ref="E33:J33" si="7">SUM(E27:E32)</f>
        <v>6051.8154461916301</v>
      </c>
      <c r="F33" s="45">
        <f t="shared" si="7"/>
        <v>6051.8154461916301</v>
      </c>
      <c r="G33" s="45">
        <f t="shared" si="7"/>
        <v>6051.8154461916301</v>
      </c>
      <c r="H33" s="45">
        <f t="shared" si="7"/>
        <v>6051.8154461916301</v>
      </c>
      <c r="I33" s="45">
        <f t="shared" si="7"/>
        <v>6051.8154461916301</v>
      </c>
      <c r="J33" s="46">
        <f t="shared" si="7"/>
        <v>30259.077230958148</v>
      </c>
      <c r="K33" s="47" t="str">
        <f>K31</f>
        <v>C-5</v>
      </c>
      <c r="N33" s="107">
        <f t="shared" ref="N33:P33" si="8">SUM(N27:N32)</f>
        <v>1780.8607237648023</v>
      </c>
      <c r="O33" s="107">
        <f t="shared" si="8"/>
        <v>585.97923474267327</v>
      </c>
      <c r="P33" s="107">
        <f t="shared" si="8"/>
        <v>32625.917189465625</v>
      </c>
      <c r="R33" s="165"/>
    </row>
    <row r="34" spans="1:26" ht="15.75" x14ac:dyDescent="0.2">
      <c r="A34" s="55" t="s">
        <v>57</v>
      </c>
      <c r="B34" s="62"/>
      <c r="C34" s="15"/>
      <c r="D34" s="29"/>
      <c r="E34" s="57"/>
      <c r="F34" s="57"/>
      <c r="G34" s="57"/>
      <c r="H34" s="57"/>
      <c r="I34" s="57"/>
      <c r="J34" s="58"/>
      <c r="K34" s="63"/>
      <c r="N34" s="106"/>
      <c r="O34" s="106"/>
      <c r="P34" s="104"/>
      <c r="R34" s="165"/>
    </row>
    <row r="35" spans="1:26" ht="15.75" x14ac:dyDescent="0.2">
      <c r="A35" s="64"/>
      <c r="B35" s="10" t="s">
        <v>58</v>
      </c>
      <c r="C35" s="32"/>
      <c r="D35" s="33"/>
      <c r="E35" s="49"/>
      <c r="F35" s="49"/>
      <c r="G35" s="49"/>
      <c r="H35" s="49"/>
      <c r="I35" s="49"/>
      <c r="J35" s="40"/>
      <c r="K35" s="63"/>
      <c r="N35" s="106"/>
      <c r="O35" s="106"/>
      <c r="P35" s="104"/>
      <c r="R35" s="165"/>
    </row>
    <row r="36" spans="1:26" s="39" customFormat="1" ht="15.75" x14ac:dyDescent="0.2">
      <c r="A36" s="51"/>
      <c r="B36" s="51" t="s">
        <v>59</v>
      </c>
      <c r="C36" s="32" t="s">
        <v>60</v>
      </c>
      <c r="D36" s="33" t="s">
        <v>61</v>
      </c>
      <c r="E36" s="34">
        <f>'Draft Decision'!E36*'Draft Decision $2020'!$N$1</f>
        <v>1252.3304415721159</v>
      </c>
      <c r="F36" s="34">
        <f>'Draft Decision'!F36*'Draft Decision $2020'!$N$1</f>
        <v>1180.9509546549757</v>
      </c>
      <c r="G36" s="34">
        <f>'Draft Decision'!G36*'Draft Decision $2020'!$N$1</f>
        <v>1180.9509546549757</v>
      </c>
      <c r="H36" s="34">
        <f>'Draft Decision'!H36*'Draft Decision $2020'!$N$1</f>
        <v>1180.9509546549757</v>
      </c>
      <c r="I36" s="34">
        <f>'Draft Decision'!I36*'Draft Decision $2020'!$N$1</f>
        <v>1180.9509546549757</v>
      </c>
      <c r="J36" s="35">
        <f t="shared" ref="J36:J50" si="9">SUM(E36:I36)</f>
        <v>5976.1342601920187</v>
      </c>
      <c r="K36" s="63" t="s">
        <v>62</v>
      </c>
      <c r="L36" s="28"/>
      <c r="M36" s="7"/>
      <c r="N36" s="106">
        <f>'Draft Decision'!N36*'Draft Decision $2020'!$N$1</f>
        <v>351.73337287297852</v>
      </c>
      <c r="O36" s="106">
        <f>'Draft Decision'!O36*'Draft Decision $2020'!$N$1</f>
        <v>69.773033938251885</v>
      </c>
      <c r="P36" s="104">
        <f t="shared" ref="P36:P50" si="10">SUM(J36,N36:O36)</f>
        <v>6397.6406670032484</v>
      </c>
      <c r="Q36" s="7"/>
      <c r="R36" s="165" t="s">
        <v>281</v>
      </c>
      <c r="S36" s="166" t="s">
        <v>284</v>
      </c>
      <c r="T36" s="7"/>
      <c r="U36" s="7"/>
      <c r="V36" s="7"/>
      <c r="W36" s="7"/>
      <c r="X36" s="7"/>
      <c r="Y36" s="7"/>
      <c r="Z36" s="7"/>
    </row>
    <row r="37" spans="1:26" s="39" customFormat="1" ht="15.75" x14ac:dyDescent="0.2">
      <c r="A37" s="51"/>
      <c r="B37" s="51" t="s">
        <v>63</v>
      </c>
      <c r="C37" s="32" t="s">
        <v>60</v>
      </c>
      <c r="D37" s="33" t="s">
        <v>64</v>
      </c>
      <c r="E37" s="34">
        <f>'Draft Decision'!E37*'Draft Decision $2020'!$N$1</f>
        <v>2781.1563596150872</v>
      </c>
      <c r="F37" s="34">
        <f>'Draft Decision'!F37*'Draft Decision $2020'!$N$1</f>
        <v>2523.9237447315631</v>
      </c>
      <c r="G37" s="34">
        <f>'Draft Decision'!G37*'Draft Decision $2020'!$N$1</f>
        <v>2523.9237447315631</v>
      </c>
      <c r="H37" s="34">
        <f>'Draft Decision'!H37*'Draft Decision $2020'!$N$1</f>
        <v>2523.9237447315631</v>
      </c>
      <c r="I37" s="34">
        <f>'Draft Decision'!I37*'Draft Decision $2020'!$N$1</f>
        <v>2523.9237447315631</v>
      </c>
      <c r="J37" s="35">
        <f t="shared" si="9"/>
        <v>12876.851338541339</v>
      </c>
      <c r="K37" s="63" t="s">
        <v>62</v>
      </c>
      <c r="L37" s="28"/>
      <c r="M37" s="7"/>
      <c r="N37" s="106">
        <f>'Draft Decision'!N37*'Draft Decision $2020'!$N$1</f>
        <v>757.90654789393</v>
      </c>
      <c r="O37" s="106">
        <f>'Draft Decision'!O37*'Draft Decision $2020'!$N$1</f>
        <v>149.94347564294731</v>
      </c>
      <c r="P37" s="104">
        <f t="shared" si="10"/>
        <v>13784.701362078216</v>
      </c>
      <c r="Q37" s="7"/>
      <c r="R37" s="165" t="s">
        <v>282</v>
      </c>
      <c r="S37" s="166" t="s">
        <v>284</v>
      </c>
      <c r="T37" s="7"/>
      <c r="U37" s="7"/>
      <c r="V37" s="7"/>
      <c r="W37" s="7"/>
      <c r="X37" s="7"/>
      <c r="Y37" s="7"/>
      <c r="Z37" s="7"/>
    </row>
    <row r="38" spans="1:26" s="39" customFormat="1" ht="15.75" x14ac:dyDescent="0.2">
      <c r="A38" s="51"/>
      <c r="B38" s="51" t="s">
        <v>65</v>
      </c>
      <c r="C38" s="32" t="s">
        <v>60</v>
      </c>
      <c r="D38" s="33" t="s">
        <v>66</v>
      </c>
      <c r="E38" s="34">
        <f>'Draft Decision'!E38*'Draft Decision $2020'!$N$1</f>
        <v>375.6256836674138</v>
      </c>
      <c r="F38" s="34">
        <f>'Draft Decision'!F38*'Draft Decision $2020'!$N$1</f>
        <v>500.83424488988504</v>
      </c>
      <c r="G38" s="34">
        <f>'Draft Decision'!G38*'Draft Decision $2020'!$N$1</f>
        <v>500.83424488988504</v>
      </c>
      <c r="H38" s="34">
        <f>'Draft Decision'!H38*'Draft Decision $2020'!$N$1</f>
        <v>500.83424488988504</v>
      </c>
      <c r="I38" s="34">
        <f>'Draft Decision'!I38*'Draft Decision $2020'!$N$1</f>
        <v>500.83424488988504</v>
      </c>
      <c r="J38" s="35">
        <f t="shared" si="9"/>
        <v>2378.9626632269537</v>
      </c>
      <c r="K38" s="63" t="s">
        <v>62</v>
      </c>
      <c r="L38" s="28"/>
      <c r="M38" s="7"/>
      <c r="N38" s="106">
        <f>'Draft Decision'!N38*'Draft Decision $2020'!$N$1</f>
        <v>139.98398986945355</v>
      </c>
      <c r="O38" s="106">
        <f>'Draft Decision'!O38*'Draft Decision $2020'!$N$1</f>
        <v>28.365235441429672</v>
      </c>
      <c r="P38" s="104">
        <f t="shared" si="10"/>
        <v>2547.3118885378371</v>
      </c>
      <c r="Q38" s="7"/>
      <c r="R38" s="165" t="s">
        <v>282</v>
      </c>
      <c r="S38" s="166" t="s">
        <v>284</v>
      </c>
      <c r="T38" s="7"/>
      <c r="U38" s="7"/>
      <c r="V38" s="7"/>
      <c r="W38" s="7"/>
      <c r="X38" s="7"/>
      <c r="Y38" s="7"/>
      <c r="Z38" s="7"/>
    </row>
    <row r="39" spans="1:26" s="39" customFormat="1" ht="15.75" x14ac:dyDescent="0.2">
      <c r="A39" s="51"/>
      <c r="B39" s="51" t="s">
        <v>67</v>
      </c>
      <c r="C39" s="32" t="s">
        <v>60</v>
      </c>
      <c r="D39" s="33" t="s">
        <v>68</v>
      </c>
      <c r="E39" s="34">
        <f>'Draft Decision'!E39*'Draft Decision $2020'!$N$1</f>
        <v>760.68688934521731</v>
      </c>
      <c r="F39" s="34">
        <f>'Draft Decision'!F39*'Draft Decision $2020'!$N$1</f>
        <v>1014.2491857936233</v>
      </c>
      <c r="G39" s="34">
        <f>'Draft Decision'!G39*'Draft Decision $2020'!$N$1</f>
        <v>1014.2491857936233</v>
      </c>
      <c r="H39" s="34">
        <f>'Draft Decision'!H39*'Draft Decision $2020'!$N$1</f>
        <v>1023.0199328170893</v>
      </c>
      <c r="I39" s="34">
        <f>'Draft Decision'!I39*'Draft Decision $2020'!$N$1</f>
        <v>1031.7906798405554</v>
      </c>
      <c r="J39" s="35">
        <f t="shared" si="9"/>
        <v>4843.9958735901082</v>
      </c>
      <c r="K39" s="63" t="s">
        <v>62</v>
      </c>
      <c r="L39" s="28"/>
      <c r="M39" s="7"/>
      <c r="N39" s="106">
        <f>'Draft Decision'!N39*'Draft Decision $2020'!$N$1</f>
        <v>285.03765807427175</v>
      </c>
      <c r="O39" s="106">
        <f>'Draft Decision'!O39*'Draft Decision $2020'!$N$1</f>
        <v>57.841841011526959</v>
      </c>
      <c r="P39" s="104">
        <f t="shared" si="10"/>
        <v>5186.8753726759069</v>
      </c>
      <c r="Q39" s="7"/>
      <c r="R39" s="165" t="s">
        <v>282</v>
      </c>
      <c r="S39" s="166" t="s">
        <v>284</v>
      </c>
      <c r="T39" s="7"/>
      <c r="U39" s="7"/>
      <c r="V39" s="7"/>
      <c r="W39" s="7"/>
      <c r="X39" s="7"/>
      <c r="Y39" s="7"/>
      <c r="Z39" s="7"/>
    </row>
    <row r="40" spans="1:26" ht="15.75" x14ac:dyDescent="0.2">
      <c r="A40" s="51"/>
      <c r="B40" s="51" t="s">
        <v>69</v>
      </c>
      <c r="C40" s="32" t="s">
        <v>60</v>
      </c>
      <c r="D40" s="33" t="s">
        <v>70</v>
      </c>
      <c r="E40" s="34">
        <f>'Draft Decision'!E40*'Draft Decision $2020'!$N$1</f>
        <v>11561.472578626115</v>
      </c>
      <c r="F40" s="34">
        <f>'Draft Decision'!F40*'Draft Decision $2020'!$N$1</f>
        <v>11804.672580174598</v>
      </c>
      <c r="G40" s="34">
        <f>'Draft Decision'!G40*'Draft Decision $2020'!$N$1</f>
        <v>11804.672580174598</v>
      </c>
      <c r="H40" s="34">
        <f>'Draft Decision'!H40*'Draft Decision $2020'!$N$1</f>
        <v>11804.672580174598</v>
      </c>
      <c r="I40" s="34">
        <f>'Draft Decision'!I40*'Draft Decision $2020'!$N$1</f>
        <v>11804.672580174598</v>
      </c>
      <c r="J40" s="35">
        <f t="shared" si="9"/>
        <v>58780.16289932451</v>
      </c>
      <c r="K40" s="63" t="s">
        <v>62</v>
      </c>
      <c r="N40" s="106">
        <f>'Draft Decision'!N40*'Draft Decision $2020'!$N$1</f>
        <v>3459.3817911840574</v>
      </c>
      <c r="O40" s="106">
        <f>'Draft Decision'!O40*'Draft Decision $2020'!$N$1</f>
        <v>689.90631382519598</v>
      </c>
      <c r="P40" s="104">
        <f t="shared" si="10"/>
        <v>62929.451004333765</v>
      </c>
      <c r="R40" s="165" t="s">
        <v>274</v>
      </c>
      <c r="S40" s="166" t="s">
        <v>284</v>
      </c>
    </row>
    <row r="41" spans="1:26" ht="15.75" x14ac:dyDescent="0.2">
      <c r="A41" s="51"/>
      <c r="B41" s="51" t="s">
        <v>71</v>
      </c>
      <c r="C41" s="32" t="s">
        <v>60</v>
      </c>
      <c r="D41" s="33" t="s">
        <v>72</v>
      </c>
      <c r="E41" s="34">
        <f>'Draft Decision'!E41*'Draft Decision $2020'!$N$1</f>
        <v>12732.794395426381</v>
      </c>
      <c r="F41" s="34">
        <f>'Draft Decision'!F41*'Draft Decision $2020'!$N$1</f>
        <v>13710.119392204891</v>
      </c>
      <c r="G41" s="34">
        <f>'Draft Decision'!G41*'Draft Decision $2020'!$N$1</f>
        <v>13710.119392204891</v>
      </c>
      <c r="H41" s="34">
        <f>'Draft Decision'!H41*'Draft Decision $2020'!$N$1</f>
        <v>13710.119392204891</v>
      </c>
      <c r="I41" s="34">
        <f>'Draft Decision'!I41*'Draft Decision $2020'!$N$1</f>
        <v>13710.119392204891</v>
      </c>
      <c r="J41" s="35">
        <f t="shared" si="9"/>
        <v>67573.271964245941</v>
      </c>
      <c r="K41" s="63" t="s">
        <v>62</v>
      </c>
      <c r="N41" s="106">
        <f>'Draft Decision'!N41*'Draft Decision $2020'!$N$1</f>
        <v>3976.7315123209364</v>
      </c>
      <c r="O41" s="106">
        <f>'Draft Decision'!O41*'Draft Decision $2020'!$N$1</f>
        <v>795.79212893749093</v>
      </c>
      <c r="P41" s="104">
        <f t="shared" si="10"/>
        <v>72345.795605504376</v>
      </c>
      <c r="R41" s="165" t="s">
        <v>274</v>
      </c>
      <c r="S41" s="166" t="s">
        <v>284</v>
      </c>
    </row>
    <row r="42" spans="1:26" s="39" customFormat="1" ht="15.75" x14ac:dyDescent="0.2">
      <c r="A42" s="51"/>
      <c r="B42" s="51" t="s">
        <v>73</v>
      </c>
      <c r="C42" s="32" t="s">
        <v>60</v>
      </c>
      <c r="D42" s="33" t="s">
        <v>74</v>
      </c>
      <c r="E42" s="34">
        <f>'Draft Decision'!E42*'Draft Decision $2020'!$N$1</f>
        <v>659.25320001883165</v>
      </c>
      <c r="F42" s="34">
        <f>'Draft Decision'!F42*'Draft Decision $2020'!$N$1</f>
        <v>662.45452268239671</v>
      </c>
      <c r="G42" s="34">
        <f>'Draft Decision'!G42*'Draft Decision $2020'!$N$1</f>
        <v>662.45452268239671</v>
      </c>
      <c r="H42" s="34">
        <f>'Draft Decision'!H42*'Draft Decision $2020'!$N$1</f>
        <v>662.45452268239671</v>
      </c>
      <c r="I42" s="34">
        <f>'Draft Decision'!I42*'Draft Decision $2020'!$N$1</f>
        <v>662.45452268239671</v>
      </c>
      <c r="J42" s="35">
        <f t="shared" si="9"/>
        <v>3309.0712907484181</v>
      </c>
      <c r="K42" s="63" t="s">
        <v>62</v>
      </c>
      <c r="L42" s="28"/>
      <c r="M42" s="7"/>
      <c r="N42" s="106">
        <f>'Draft Decision'!N42*'Draft Decision $2020'!$N$1</f>
        <v>194.75062692302947</v>
      </c>
      <c r="O42" s="106">
        <f>'Draft Decision'!O42*'Draft Decision $2020'!$N$1</f>
        <v>38.798469864988149</v>
      </c>
      <c r="P42" s="104">
        <f t="shared" si="10"/>
        <v>3542.6203875364354</v>
      </c>
      <c r="Q42" s="7"/>
      <c r="R42" s="165" t="s">
        <v>282</v>
      </c>
      <c r="S42" s="166" t="s">
        <v>284</v>
      </c>
      <c r="T42" s="7"/>
      <c r="U42" s="7"/>
      <c r="V42" s="7"/>
      <c r="W42" s="7"/>
      <c r="X42" s="7"/>
      <c r="Y42" s="7"/>
      <c r="Z42" s="7"/>
    </row>
    <row r="43" spans="1:26" s="39" customFormat="1" ht="15.75" x14ac:dyDescent="0.2">
      <c r="A43" s="51"/>
      <c r="B43" s="51" t="s">
        <v>75</v>
      </c>
      <c r="C43" s="32" t="s">
        <v>60</v>
      </c>
      <c r="D43" s="33" t="s">
        <v>74</v>
      </c>
      <c r="E43" s="34">
        <f>'Draft Decision'!E43*'Draft Decision $2020'!$N$1</f>
        <v>1876.9398630217513</v>
      </c>
      <c r="F43" s="34">
        <f>'Draft Decision'!F43*'Draft Decision $2020'!$N$1</f>
        <v>1886.1491473963908</v>
      </c>
      <c r="G43" s="34">
        <f>'Draft Decision'!G43*'Draft Decision $2020'!$N$1</f>
        <v>1887.0262220987377</v>
      </c>
      <c r="H43" s="34">
        <f>'Draft Decision'!H43*'Draft Decision $2020'!$N$1</f>
        <v>1887.9032968010843</v>
      </c>
      <c r="I43" s="34">
        <f>'Draft Decision'!I43*'Draft Decision $2020'!$N$1</f>
        <v>1888.7803715034311</v>
      </c>
      <c r="J43" s="35">
        <f t="shared" si="9"/>
        <v>9426.7989008213954</v>
      </c>
      <c r="K43" s="63" t="s">
        <v>62</v>
      </c>
      <c r="L43" s="28"/>
      <c r="M43" s="7"/>
      <c r="N43" s="106">
        <f>'Draft Decision'!N43*'Draft Decision $2020'!$N$1</f>
        <v>554.80104845963967</v>
      </c>
      <c r="O43" s="106">
        <f>'Draft Decision'!O43*'Draft Decision $2020'!$N$1</f>
        <v>110.54261046859497</v>
      </c>
      <c r="P43" s="104">
        <f t="shared" si="10"/>
        <v>10092.142559749631</v>
      </c>
      <c r="Q43" s="7"/>
      <c r="R43" s="165" t="s">
        <v>282</v>
      </c>
      <c r="S43" s="166" t="s">
        <v>284</v>
      </c>
      <c r="T43" s="7"/>
      <c r="U43" s="7"/>
      <c r="V43" s="7"/>
      <c r="W43" s="7"/>
      <c r="X43" s="7"/>
      <c r="Y43" s="7"/>
      <c r="Z43" s="7"/>
    </row>
    <row r="44" spans="1:26" ht="15.75" x14ac:dyDescent="0.2">
      <c r="A44" s="51"/>
      <c r="B44" s="51" t="s">
        <v>76</v>
      </c>
      <c r="C44" s="32" t="s">
        <v>60</v>
      </c>
      <c r="D44" s="33" t="s">
        <v>77</v>
      </c>
      <c r="E44" s="34">
        <f>'Draft Decision'!E44*'Draft Decision $2020'!$N$1</f>
        <v>2972.5577126736762</v>
      </c>
      <c r="F44" s="34">
        <f>'Draft Decision'!F44*'Draft Decision $2020'!$N$1</f>
        <v>3130.1893163356199</v>
      </c>
      <c r="G44" s="34">
        <f>'Draft Decision'!G44*'Draft Decision $2020'!$N$1</f>
        <v>3130.1893163356199</v>
      </c>
      <c r="H44" s="34">
        <f>'Draft Decision'!H44*'Draft Decision $2020'!$N$1</f>
        <v>3130.1893163356199</v>
      </c>
      <c r="I44" s="34">
        <f>'Draft Decision'!I44*'Draft Decision $2020'!$N$1</f>
        <v>3130.1893163356199</v>
      </c>
      <c r="J44" s="35">
        <f t="shared" si="9"/>
        <v>15493.314978016155</v>
      </c>
      <c r="K44" s="63" t="s">
        <v>62</v>
      </c>
      <c r="N44" s="106">
        <f>'Draft Decision'!N44*'Draft Decision $2020'!$N$1</f>
        <v>911.80607089119917</v>
      </c>
      <c r="O44" s="106">
        <f>'Draft Decision'!O44*'Draft Decision $2020'!$N$1</f>
        <v>182.20528652541114</v>
      </c>
      <c r="P44" s="104">
        <f t="shared" si="10"/>
        <v>16587.326335432765</v>
      </c>
      <c r="R44" s="165" t="s">
        <v>274</v>
      </c>
      <c r="S44" s="166" t="s">
        <v>284</v>
      </c>
    </row>
    <row r="45" spans="1:26" ht="15.75" x14ac:dyDescent="0.2">
      <c r="A45" s="51"/>
      <c r="B45" s="51" t="s">
        <v>78</v>
      </c>
      <c r="C45" s="32" t="s">
        <v>60</v>
      </c>
      <c r="D45" s="33" t="s">
        <v>79</v>
      </c>
      <c r="E45" s="34">
        <f>'Draft Decision'!E45*'Draft Decision $2020'!$N$1</f>
        <v>1765.1522371719229</v>
      </c>
      <c r="F45" s="34">
        <f>'Draft Decision'!F45*'Draft Decision $2020'!$N$1</f>
        <v>1787.4959363766311</v>
      </c>
      <c r="G45" s="34">
        <f>'Draft Decision'!G45*'Draft Decision $2020'!$N$1</f>
        <v>1787.4959363766311</v>
      </c>
      <c r="H45" s="34">
        <f>'Draft Decision'!H45*'Draft Decision $2020'!$N$1</f>
        <v>1787.4959363766311</v>
      </c>
      <c r="I45" s="34">
        <f>'Draft Decision'!I45*'Draft Decision $2020'!$N$1</f>
        <v>1787.4959363766311</v>
      </c>
      <c r="J45" s="35">
        <f t="shared" si="9"/>
        <v>8915.1359826784465</v>
      </c>
      <c r="K45" s="63" t="s">
        <v>62</v>
      </c>
      <c r="N45" s="106">
        <f>'Draft Decision'!N45*'Draft Decision $2020'!$N$1</f>
        <v>524.68454319011312</v>
      </c>
      <c r="O45" s="106">
        <f>'Draft Decision'!O45*'Draft Decision $2020'!$N$1</f>
        <v>104.58162046651651</v>
      </c>
      <c r="P45" s="104">
        <f t="shared" si="10"/>
        <v>9544.4021463350764</v>
      </c>
      <c r="R45" s="165" t="s">
        <v>274</v>
      </c>
      <c r="S45" s="166" t="s">
        <v>284</v>
      </c>
    </row>
    <row r="46" spans="1:26" ht="15.75" x14ac:dyDescent="0.2">
      <c r="A46" s="51"/>
      <c r="B46" s="51" t="s">
        <v>80</v>
      </c>
      <c r="C46" s="32" t="s">
        <v>60</v>
      </c>
      <c r="D46" s="33" t="s">
        <v>81</v>
      </c>
      <c r="E46" s="34">
        <f>'Draft Decision'!E46*'Draft Decision $2020'!$N$1</f>
        <v>2520.5482653690478</v>
      </c>
      <c r="F46" s="34">
        <f>'Draft Decision'!F46*'Draft Decision $2020'!$N$1</f>
        <v>2805.2503756725428</v>
      </c>
      <c r="G46" s="34">
        <f>'Draft Decision'!G46*'Draft Decision $2020'!$N$1</f>
        <v>2805.2503756725428</v>
      </c>
      <c r="H46" s="34">
        <f>'Draft Decision'!H46*'Draft Decision $2020'!$N$1</f>
        <v>2805.2503756725428</v>
      </c>
      <c r="I46" s="34">
        <f>'Draft Decision'!I46*'Draft Decision $2020'!$N$1</f>
        <v>2805.2503756725428</v>
      </c>
      <c r="J46" s="35">
        <f t="shared" si="9"/>
        <v>13741.54976805922</v>
      </c>
      <c r="K46" s="63" t="s">
        <v>62</v>
      </c>
      <c r="N46" s="106">
        <f>'Draft Decision'!N46*'Draft Decision $2020'!$N$1</f>
        <v>808.68075869575068</v>
      </c>
      <c r="O46" s="106">
        <f>'Draft Decision'!O46*'Draft Decision $2020'!$N$1</f>
        <v>162.16073144351691</v>
      </c>
      <c r="P46" s="104">
        <f t="shared" si="10"/>
        <v>14712.391258198488</v>
      </c>
      <c r="R46" s="165" t="s">
        <v>274</v>
      </c>
      <c r="S46" s="166" t="s">
        <v>284</v>
      </c>
    </row>
    <row r="47" spans="1:26" s="39" customFormat="1" ht="15.75" x14ac:dyDescent="0.2">
      <c r="A47" s="51"/>
      <c r="B47" s="51" t="s">
        <v>82</v>
      </c>
      <c r="C47" s="32" t="s">
        <v>60</v>
      </c>
      <c r="D47" s="33" t="s">
        <v>72</v>
      </c>
      <c r="E47" s="34">
        <f>'Draft Decision'!E47*'Draft Decision $2020'!$N$1</f>
        <v>4531.6285509569334</v>
      </c>
      <c r="F47" s="34">
        <f>'Draft Decision'!F47*'Draft Decision $2020'!$N$1</f>
        <v>4817.068975639555</v>
      </c>
      <c r="G47" s="34">
        <f>'Draft Decision'!G47*'Draft Decision $2020'!$N$1</f>
        <v>4817.068975639555</v>
      </c>
      <c r="H47" s="34">
        <f>'Draft Decision'!H47*'Draft Decision $2020'!$N$1</f>
        <v>4817.068975639555</v>
      </c>
      <c r="I47" s="34">
        <f>'Draft Decision'!I47*'Draft Decision $2020'!$N$1</f>
        <v>4817.068975639555</v>
      </c>
      <c r="J47" s="35">
        <f t="shared" si="9"/>
        <v>23799.904453515152</v>
      </c>
      <c r="K47" s="63" t="s">
        <v>62</v>
      </c>
      <c r="L47" s="28"/>
      <c r="M47" s="7"/>
      <c r="N47" s="106">
        <f>'Draft Decision'!N47*'Draft Decision $2020'!$N$1</f>
        <v>1400.6526771926137</v>
      </c>
      <c r="O47" s="106">
        <f>'Draft Decision'!O47*'Draft Decision $2020'!$N$1</f>
        <v>280.05920446465495</v>
      </c>
      <c r="P47" s="104">
        <f t="shared" si="10"/>
        <v>25480.616335172421</v>
      </c>
      <c r="Q47" s="7"/>
      <c r="R47" s="165" t="s">
        <v>282</v>
      </c>
      <c r="S47" s="166" t="s">
        <v>284</v>
      </c>
      <c r="T47" s="7"/>
      <c r="U47" s="7"/>
      <c r="V47" s="7"/>
      <c r="W47" s="7"/>
      <c r="X47" s="7"/>
      <c r="Y47" s="7"/>
      <c r="Z47" s="7"/>
    </row>
    <row r="48" spans="1:26" s="39" customFormat="1" ht="15.75" x14ac:dyDescent="0.2">
      <c r="A48" s="51"/>
      <c r="B48" s="51" t="s">
        <v>83</v>
      </c>
      <c r="C48" s="32" t="s">
        <v>60</v>
      </c>
      <c r="D48" s="33" t="s">
        <v>84</v>
      </c>
      <c r="E48" s="34">
        <f>'Draft Decision'!E48*'Draft Decision $2020'!$N$1</f>
        <v>274.21661680105541</v>
      </c>
      <c r="F48" s="34">
        <f>'Draft Decision'!F48*'Draft Decision $2020'!$N$1</f>
        <v>511.0267864346406</v>
      </c>
      <c r="G48" s="34">
        <f>'Draft Decision'!G48*'Draft Decision $2020'!$N$1</f>
        <v>511.0267864346406</v>
      </c>
      <c r="H48" s="34">
        <f>'Draft Decision'!H48*'Draft Decision $2020'!$N$1</f>
        <v>511.0267864346406</v>
      </c>
      <c r="I48" s="34">
        <f>'Draft Decision'!I48*'Draft Decision $2020'!$N$1</f>
        <v>511.0267864346406</v>
      </c>
      <c r="J48" s="35">
        <f t="shared" si="9"/>
        <v>2318.3237625396177</v>
      </c>
      <c r="K48" s="63" t="s">
        <v>62</v>
      </c>
      <c r="L48" s="28"/>
      <c r="M48" s="7"/>
      <c r="N48" s="106">
        <f>'Draft Decision'!N48*'Draft Decision $2020'!$N$1</f>
        <v>136.39116063179486</v>
      </c>
      <c r="O48" s="106">
        <f>'Draft Decision'!O48*'Draft Decision $2020'!$N$1</f>
        <v>28.083223370621457</v>
      </c>
      <c r="P48" s="104">
        <f t="shared" si="10"/>
        <v>2482.7981465420339</v>
      </c>
      <c r="Q48" s="7"/>
      <c r="R48" s="165" t="s">
        <v>282</v>
      </c>
      <c r="S48" s="166" t="s">
        <v>284</v>
      </c>
      <c r="T48" s="7"/>
      <c r="U48" s="7"/>
      <c r="V48" s="7"/>
      <c r="W48" s="7"/>
      <c r="X48" s="7"/>
      <c r="Y48" s="7"/>
      <c r="Z48" s="7"/>
    </row>
    <row r="49" spans="1:26" ht="15.75" x14ac:dyDescent="0.2">
      <c r="A49" s="51"/>
      <c r="B49" s="51" t="s">
        <v>85</v>
      </c>
      <c r="C49" s="32" t="s">
        <v>60</v>
      </c>
      <c r="D49" s="33" t="s">
        <v>84</v>
      </c>
      <c r="E49" s="34">
        <f>'Draft Decision'!E49*'Draft Decision $2020'!$N$1</f>
        <v>685.79098407911499</v>
      </c>
      <c r="F49" s="34">
        <f>'Draft Decision'!F49*'Draft Decision $2020'!$N$1</f>
        <v>914.38797877215325</v>
      </c>
      <c r="G49" s="34">
        <f>'Draft Decision'!G49*'Draft Decision $2020'!$N$1</f>
        <v>914.38797877215325</v>
      </c>
      <c r="H49" s="34">
        <f>'Draft Decision'!H49*'Draft Decision $2020'!$N$1</f>
        <v>914.38797877215325</v>
      </c>
      <c r="I49" s="34">
        <f>'Draft Decision'!I49*'Draft Decision $2020'!$N$1</f>
        <v>914.38797877215325</v>
      </c>
      <c r="J49" s="35">
        <f t="shared" si="9"/>
        <v>4343.3428991677283</v>
      </c>
      <c r="K49" s="63" t="s">
        <v>62</v>
      </c>
      <c r="N49" s="106">
        <f>'Draft Decision'!N49*'Draft Decision $2020'!$N$1</f>
        <v>255.57293428554118</v>
      </c>
      <c r="O49" s="106">
        <f>'Draft Decision'!O49*'Draft Decision $2020'!$N$1</f>
        <v>51.787254101180068</v>
      </c>
      <c r="P49" s="104">
        <f t="shared" si="10"/>
        <v>4650.7030875544497</v>
      </c>
      <c r="R49" s="165" t="s">
        <v>281</v>
      </c>
      <c r="S49" s="166" t="s">
        <v>284</v>
      </c>
    </row>
    <row r="50" spans="1:26" ht="15.75" x14ac:dyDescent="0.2">
      <c r="A50" s="51"/>
      <c r="B50" s="51" t="s">
        <v>86</v>
      </c>
      <c r="C50" s="32" t="s">
        <v>60</v>
      </c>
      <c r="D50" s="33" t="s">
        <v>77</v>
      </c>
      <c r="E50" s="34">
        <f>'Draft Decision'!E50*'Draft Decision $2020'!$N$1</f>
        <v>553.56948877115497</v>
      </c>
      <c r="F50" s="34">
        <f>'Draft Decision'!F50*'Draft Decision $2020'!$N$1</f>
        <v>738.09265169487321</v>
      </c>
      <c r="G50" s="34">
        <f>'Draft Decision'!G50*'Draft Decision $2020'!$N$1</f>
        <v>738.09265169487321</v>
      </c>
      <c r="H50" s="34">
        <f>'Draft Decision'!H50*'Draft Decision $2020'!$N$1</f>
        <v>738.09265169487321</v>
      </c>
      <c r="I50" s="34">
        <f>'Draft Decision'!I50*'Draft Decision $2020'!$N$1</f>
        <v>738.09265169487321</v>
      </c>
      <c r="J50" s="35">
        <f t="shared" si="9"/>
        <v>3505.940095550648</v>
      </c>
      <c r="K50" s="63" t="s">
        <v>62</v>
      </c>
      <c r="N50" s="106">
        <f>'Draft Decision'!N50*'Draft Decision $2020'!$N$1</f>
        <v>206.29810227990654</v>
      </c>
      <c r="O50" s="106">
        <f>'Draft Decision'!O50*'Draft Decision $2020'!$N$1</f>
        <v>41.802596480832328</v>
      </c>
      <c r="P50" s="104">
        <f t="shared" si="10"/>
        <v>3754.0407943113869</v>
      </c>
      <c r="R50" s="165" t="s">
        <v>274</v>
      </c>
      <c r="S50" s="166" t="s">
        <v>284</v>
      </c>
    </row>
    <row r="51" spans="1:26" ht="15.75" x14ac:dyDescent="0.2">
      <c r="A51" s="51"/>
      <c r="B51" s="51"/>
      <c r="C51" s="32"/>
      <c r="D51" s="65"/>
      <c r="E51" s="34"/>
      <c r="F51" s="34"/>
      <c r="G51" s="34"/>
      <c r="H51" s="34"/>
      <c r="I51" s="34"/>
      <c r="J51" s="66"/>
      <c r="K51" s="63"/>
      <c r="N51" s="106"/>
      <c r="O51" s="106"/>
      <c r="P51" s="104"/>
      <c r="R51" s="165"/>
    </row>
    <row r="52" spans="1:26" ht="15.75" x14ac:dyDescent="0.2">
      <c r="A52" s="51"/>
      <c r="B52" s="10" t="s">
        <v>87</v>
      </c>
      <c r="C52" s="32"/>
      <c r="D52" s="65"/>
      <c r="E52" s="34"/>
      <c r="F52" s="34"/>
      <c r="G52" s="34"/>
      <c r="H52" s="34"/>
      <c r="I52" s="34"/>
      <c r="J52" s="66"/>
      <c r="K52" s="63"/>
      <c r="N52" s="106"/>
      <c r="O52" s="106"/>
      <c r="P52" s="104"/>
      <c r="R52" s="165"/>
    </row>
    <row r="53" spans="1:26" s="39" customFormat="1" ht="15.75" x14ac:dyDescent="0.2">
      <c r="A53" s="51"/>
      <c r="B53" s="51" t="s">
        <v>88</v>
      </c>
      <c r="C53" s="32" t="s">
        <v>60</v>
      </c>
      <c r="D53" s="33" t="s">
        <v>61</v>
      </c>
      <c r="E53" s="34">
        <f>'Draft Decision'!E53*'Draft Decision $2020'!$N$1</f>
        <v>547.64544414522527</v>
      </c>
      <c r="F53" s="34">
        <f>'Draft Decision'!F53*'Draft Decision $2020'!$N$1</f>
        <v>561.32780950183212</v>
      </c>
      <c r="G53" s="34">
        <f>'Draft Decision'!G53*'Draft Decision $2020'!$N$1</f>
        <v>561.32780950183212</v>
      </c>
      <c r="H53" s="34">
        <f>'Draft Decision'!H53*'Draft Decision $2020'!$N$1</f>
        <v>561.32780950183212</v>
      </c>
      <c r="I53" s="34">
        <f>'Draft Decision'!I53*'Draft Decision $2020'!$N$1</f>
        <v>561.32780950183212</v>
      </c>
      <c r="J53" s="35">
        <f t="shared" ref="J53:J61" si="11">SUM(E53:I53)</f>
        <v>2792.9566821525541</v>
      </c>
      <c r="K53" s="63" t="s">
        <v>62</v>
      </c>
      <c r="L53" s="28"/>
      <c r="M53" s="7"/>
      <c r="N53" s="106">
        <f>'Draft Decision'!N53*'Draft Decision $2020'!$N$1</f>
        <v>164.37308318524555</v>
      </c>
      <c r="O53" s="106">
        <f>'Draft Decision'!O53*'Draft Decision $2020'!$N$1</f>
        <v>32.789270933203021</v>
      </c>
      <c r="P53" s="104">
        <f t="shared" ref="P53:P61" si="12">SUM(J53,N53:O53)</f>
        <v>2990.1190362710026</v>
      </c>
      <c r="Q53" s="7"/>
      <c r="R53" s="165" t="s">
        <v>282</v>
      </c>
      <c r="S53" s="166" t="s">
        <v>284</v>
      </c>
      <c r="T53" s="7"/>
      <c r="U53" s="7"/>
      <c r="V53" s="7"/>
      <c r="W53" s="7"/>
      <c r="X53" s="7"/>
      <c r="Y53" s="7"/>
      <c r="Z53" s="7"/>
    </row>
    <row r="54" spans="1:26" s="39" customFormat="1" ht="15.75" x14ac:dyDescent="0.2">
      <c r="A54" s="51"/>
      <c r="B54" s="51" t="s">
        <v>89</v>
      </c>
      <c r="C54" s="32" t="s">
        <v>60</v>
      </c>
      <c r="D54" s="33" t="s">
        <v>68</v>
      </c>
      <c r="E54" s="34">
        <f>'Draft Decision'!E54*'Draft Decision $2020'!$N$1</f>
        <v>118.40508481679274</v>
      </c>
      <c r="F54" s="34">
        <f>'Draft Decision'!F54*'Draft Decision $2020'!$N$1</f>
        <v>118.40508481679274</v>
      </c>
      <c r="G54" s="34">
        <f>'Draft Decision'!G54*'Draft Decision $2020'!$N$1</f>
        <v>138.13926561959153</v>
      </c>
      <c r="H54" s="34">
        <f>'Draft Decision'!H54*'Draft Decision $2020'!$N$1</f>
        <v>157.87344642239029</v>
      </c>
      <c r="I54" s="34">
        <f>'Draft Decision'!I54*'Draft Decision $2020'!$N$1</f>
        <v>157.87344642239029</v>
      </c>
      <c r="J54" s="35">
        <f t="shared" si="11"/>
        <v>690.69632809795758</v>
      </c>
      <c r="K54" s="63" t="s">
        <v>62</v>
      </c>
      <c r="L54" s="28"/>
      <c r="M54" s="7"/>
      <c r="N54" s="106">
        <f>'Draft Decision'!N54*'Draft Decision $2020'!$N$1</f>
        <v>40.650974326628614</v>
      </c>
      <c r="O54" s="106">
        <f>'Draft Decision'!O54*'Draft Decision $2020'!$N$1</f>
        <v>8.3320294837915991</v>
      </c>
      <c r="P54" s="104">
        <f t="shared" si="12"/>
        <v>739.67933190837778</v>
      </c>
      <c r="Q54" s="7"/>
      <c r="R54" s="165" t="s">
        <v>282</v>
      </c>
      <c r="S54" s="166" t="s">
        <v>284</v>
      </c>
      <c r="T54" s="7"/>
      <c r="U54" s="7"/>
      <c r="V54" s="7"/>
      <c r="W54" s="7"/>
      <c r="X54" s="7"/>
      <c r="Y54" s="7"/>
      <c r="Z54" s="7"/>
    </row>
    <row r="55" spans="1:26" ht="15.75" x14ac:dyDescent="0.2">
      <c r="A55" s="51"/>
      <c r="B55" s="51" t="s">
        <v>90</v>
      </c>
      <c r="C55" s="32" t="s">
        <v>60</v>
      </c>
      <c r="D55" s="33" t="s">
        <v>70</v>
      </c>
      <c r="E55" s="34">
        <f>'Draft Decision'!E55*'Draft Decision $2020'!$N$1</f>
        <v>5575.0788700204057</v>
      </c>
      <c r="F55" s="34">
        <f>'Draft Decision'!F55*'Draft Decision $2020'!$N$1</f>
        <v>5766.9965589019757</v>
      </c>
      <c r="G55" s="34">
        <f>'Draft Decision'!G55*'Draft Decision $2020'!$N$1</f>
        <v>5766.9965589019757</v>
      </c>
      <c r="H55" s="34">
        <f>'Draft Decision'!H55*'Draft Decision $2020'!$N$1</f>
        <v>5766.9965589019757</v>
      </c>
      <c r="I55" s="34">
        <f>'Draft Decision'!I55*'Draft Decision $2020'!$N$1</f>
        <v>5766.9965589019757</v>
      </c>
      <c r="J55" s="35">
        <f t="shared" si="11"/>
        <v>28643.06510562831</v>
      </c>
      <c r="K55" s="63" t="s">
        <v>62</v>
      </c>
      <c r="N55" s="106">
        <f>'Draft Decision'!N55*'Draft Decision $2020'!$N$1</f>
        <v>1685.7110459188923</v>
      </c>
      <c r="O55" s="106">
        <f>'Draft Decision'!O55*'Draft Decision $2020'!$N$1</f>
        <v>336.46739858174629</v>
      </c>
      <c r="P55" s="104">
        <f t="shared" si="12"/>
        <v>30665.243550128947</v>
      </c>
      <c r="R55" s="165" t="s">
        <v>274</v>
      </c>
      <c r="S55" s="166" t="s">
        <v>284</v>
      </c>
    </row>
    <row r="56" spans="1:26" ht="15.75" x14ac:dyDescent="0.2">
      <c r="A56" s="51"/>
      <c r="B56" s="51" t="s">
        <v>91</v>
      </c>
      <c r="C56" s="32" t="s">
        <v>60</v>
      </c>
      <c r="D56" s="33" t="s">
        <v>72</v>
      </c>
      <c r="E56" s="34">
        <f>'Draft Decision'!E56*'Draft Decision $2020'!$N$1</f>
        <v>1607.1409452097971</v>
      </c>
      <c r="F56" s="34">
        <f>'Draft Decision'!F56*'Draft Decision $2020'!$N$1</f>
        <v>1611.9768758373093</v>
      </c>
      <c r="G56" s="34">
        <f>'Draft Decision'!G56*'Draft Decision $2020'!$N$1</f>
        <v>1611.9768758373093</v>
      </c>
      <c r="H56" s="34">
        <f>'Draft Decision'!H56*'Draft Decision $2020'!$N$1</f>
        <v>1611.9768758373093</v>
      </c>
      <c r="I56" s="34">
        <f>'Draft Decision'!I56*'Draft Decision $2020'!$N$1</f>
        <v>1611.9768758373093</v>
      </c>
      <c r="J56" s="35">
        <f t="shared" si="11"/>
        <v>8055.0484485590341</v>
      </c>
      <c r="K56" s="63" t="s">
        <v>62</v>
      </c>
      <c r="N56" s="106">
        <f>'Draft Decision'!N56*'Draft Decision $2020'!$N$1</f>
        <v>474.06891592147389</v>
      </c>
      <c r="O56" s="106">
        <f>'Draft Decision'!O56*'Draft Decision $2020'!$N$1</f>
        <v>94.433131789377768</v>
      </c>
      <c r="P56" s="104">
        <f t="shared" si="12"/>
        <v>8623.5504962698851</v>
      </c>
      <c r="R56" s="165" t="s">
        <v>274</v>
      </c>
      <c r="S56" s="166" t="s">
        <v>284</v>
      </c>
    </row>
    <row r="57" spans="1:26" s="39" customFormat="1" ht="15.75" x14ac:dyDescent="0.2">
      <c r="A57" s="51"/>
      <c r="B57" s="51" t="s">
        <v>92</v>
      </c>
      <c r="C57" s="32" t="s">
        <v>60</v>
      </c>
      <c r="D57" s="33" t="s">
        <v>74</v>
      </c>
      <c r="E57" s="34">
        <f>'Draft Decision'!E57*'Draft Decision $2020'!$N$1</f>
        <v>1059.6158747725015</v>
      </c>
      <c r="F57" s="34">
        <f>'Draft Decision'!F57*'Draft Decision $2020'!$N$1</f>
        <v>982.32366662820641</v>
      </c>
      <c r="G57" s="34">
        <f>'Draft Decision'!G57*'Draft Decision $2020'!$N$1</f>
        <v>982.32366662820641</v>
      </c>
      <c r="H57" s="34">
        <f>'Draft Decision'!H57*'Draft Decision $2020'!$N$1</f>
        <v>982.32366662820641</v>
      </c>
      <c r="I57" s="34">
        <f>'Draft Decision'!I57*'Draft Decision $2020'!$N$1</f>
        <v>982.32366662820641</v>
      </c>
      <c r="J57" s="35">
        <f t="shared" si="11"/>
        <v>4988.9105412853269</v>
      </c>
      <c r="K57" s="63" t="s">
        <v>62</v>
      </c>
      <c r="L57" s="28"/>
      <c r="M57" s="7"/>
      <c r="N57" s="106">
        <f>'Draft Decision'!N57*'Draft Decision $2020'!$N$1</f>
        <v>293.63280835772116</v>
      </c>
      <c r="O57" s="106">
        <f>'Draft Decision'!O57*'Draft Decision $2020'!$N$1</f>
        <v>58.178906419487497</v>
      </c>
      <c r="P57" s="104">
        <f t="shared" si="12"/>
        <v>5340.7222560625351</v>
      </c>
      <c r="Q57" s="7"/>
      <c r="R57" s="165" t="s">
        <v>282</v>
      </c>
      <c r="S57" s="166" t="s">
        <v>284</v>
      </c>
      <c r="T57" s="7"/>
      <c r="U57" s="7"/>
      <c r="V57" s="7"/>
      <c r="W57" s="7"/>
      <c r="X57" s="7"/>
      <c r="Y57" s="7"/>
      <c r="Z57" s="7"/>
    </row>
    <row r="58" spans="1:26" ht="15.75" x14ac:dyDescent="0.2">
      <c r="A58" s="51"/>
      <c r="B58" s="51" t="s">
        <v>93</v>
      </c>
      <c r="C58" s="32" t="s">
        <v>60</v>
      </c>
      <c r="D58" s="33" t="s">
        <v>77</v>
      </c>
      <c r="E58" s="34">
        <f>'Draft Decision'!E58*'Draft Decision $2020'!$N$1</f>
        <v>3681.5210630999072</v>
      </c>
      <c r="F58" s="34">
        <f>'Draft Decision'!F58*'Draft Decision $2020'!$N$1</f>
        <v>3964.3776546066897</v>
      </c>
      <c r="G58" s="34">
        <f>'Draft Decision'!G58*'Draft Decision $2020'!$N$1</f>
        <v>3964.3776546066897</v>
      </c>
      <c r="H58" s="34">
        <f>'Draft Decision'!H58*'Draft Decision $2020'!$N$1</f>
        <v>3964.3776546066897</v>
      </c>
      <c r="I58" s="34">
        <f>'Draft Decision'!I58*'Draft Decision $2020'!$N$1</f>
        <v>3964.3776546066897</v>
      </c>
      <c r="J58" s="35">
        <f t="shared" si="11"/>
        <v>19539.031681526667</v>
      </c>
      <c r="K58" s="63" t="s">
        <v>62</v>
      </c>
      <c r="N58" s="106">
        <f>'Draft Decision'!N58*'Draft Decision $2020'!$N$1</f>
        <v>1149.8848135174301</v>
      </c>
      <c r="O58" s="106">
        <f>'Draft Decision'!O58*'Draft Decision $2020'!$N$1</f>
        <v>230.10688447598156</v>
      </c>
      <c r="P58" s="104">
        <f t="shared" si="12"/>
        <v>20919.02337952008</v>
      </c>
      <c r="R58" s="165" t="s">
        <v>274</v>
      </c>
      <c r="S58" s="166" t="s">
        <v>284</v>
      </c>
    </row>
    <row r="59" spans="1:26" ht="15.75" x14ac:dyDescent="0.2">
      <c r="A59" s="51"/>
      <c r="B59" s="51" t="s">
        <v>94</v>
      </c>
      <c r="C59" s="32" t="s">
        <v>60</v>
      </c>
      <c r="D59" s="33" t="s">
        <v>95</v>
      </c>
      <c r="E59" s="34">
        <f>'Draft Decision'!E59*'Draft Decision $2020'!$N$1</f>
        <v>379.77334611608336</v>
      </c>
      <c r="F59" s="34">
        <f>'Draft Decision'!F59*'Draft Decision $2020'!$N$1</f>
        <v>350.82988093864515</v>
      </c>
      <c r="G59" s="34">
        <f>'Draft Decision'!G59*'Draft Decision $2020'!$N$1</f>
        <v>350.82988093864515</v>
      </c>
      <c r="H59" s="34">
        <f>'Draft Decision'!H59*'Draft Decision $2020'!$N$1</f>
        <v>350.82988093864515</v>
      </c>
      <c r="I59" s="34">
        <f>'Draft Decision'!I59*'Draft Decision $2020'!$N$1</f>
        <v>350.82988093864515</v>
      </c>
      <c r="J59" s="35">
        <f t="shared" si="11"/>
        <v>1783.0928698706639</v>
      </c>
      <c r="K59" s="63" t="s">
        <v>62</v>
      </c>
      <c r="N59" s="106">
        <f>'Draft Decision'!N59*'Draft Decision $2020'!$N$1</f>
        <v>104.94795950320122</v>
      </c>
      <c r="O59" s="106">
        <f>'Draft Decision'!O59*'Draft Decision $2020'!$N$1</f>
        <v>20.788732217097152</v>
      </c>
      <c r="P59" s="104">
        <f t="shared" si="12"/>
        <v>1908.8295615909622</v>
      </c>
      <c r="R59" s="165" t="s">
        <v>282</v>
      </c>
      <c r="S59" s="166" t="s">
        <v>284</v>
      </c>
    </row>
    <row r="60" spans="1:26" ht="15.75" x14ac:dyDescent="0.2">
      <c r="A60" s="51"/>
      <c r="B60" s="51" t="s">
        <v>96</v>
      </c>
      <c r="C60" s="32" t="s">
        <v>60</v>
      </c>
      <c r="D60" s="33" t="s">
        <v>79</v>
      </c>
      <c r="E60" s="34">
        <f>'Draft Decision'!E60*'Draft Decision $2020'!$N$1</f>
        <v>1847.0791342558518</v>
      </c>
      <c r="F60" s="34">
        <f>'Draft Decision'!F60*'Draft Decision $2020'!$N$1</f>
        <v>2085.4119257727357</v>
      </c>
      <c r="G60" s="34">
        <f>'Draft Decision'!G60*'Draft Decision $2020'!$N$1</f>
        <v>2085.4119257727357</v>
      </c>
      <c r="H60" s="34">
        <f>'Draft Decision'!H60*'Draft Decision $2020'!$N$1</f>
        <v>2085.4119257727357</v>
      </c>
      <c r="I60" s="34">
        <f>'Draft Decision'!I60*'Draft Decision $2020'!$N$1</f>
        <v>2085.4119257727357</v>
      </c>
      <c r="J60" s="35">
        <f t="shared" si="11"/>
        <v>10188.726837346796</v>
      </c>
      <c r="K60" s="63" t="s">
        <v>62</v>
      </c>
      <c r="N60" s="106">
        <f>'Draft Decision'!N60*'Draft Decision $2020'!$N$1</f>
        <v>599.59371305920149</v>
      </c>
      <c r="O60" s="106">
        <f>'Draft Decision'!O60*'Draft Decision $2020'!$N$1</f>
        <v>120.33936730241828</v>
      </c>
      <c r="P60" s="104">
        <f t="shared" si="12"/>
        <v>10908.659917708415</v>
      </c>
      <c r="R60" s="165" t="s">
        <v>274</v>
      </c>
      <c r="S60" s="166" t="s">
        <v>284</v>
      </c>
    </row>
    <row r="61" spans="1:26" ht="15.75" x14ac:dyDescent="0.2">
      <c r="A61" s="50"/>
      <c r="B61" s="51" t="s">
        <v>97</v>
      </c>
      <c r="C61" s="32" t="s">
        <v>60</v>
      </c>
      <c r="D61" s="33" t="s">
        <v>81</v>
      </c>
      <c r="E61" s="34">
        <f>'Draft Decision'!E61*'Draft Decision $2020'!$N$1</f>
        <v>4632.0507717680493</v>
      </c>
      <c r="F61" s="34">
        <f>'Draft Decision'!F61*'Draft Decision $2020'!$N$1</f>
        <v>4648.4959224370477</v>
      </c>
      <c r="G61" s="34">
        <f>'Draft Decision'!G61*'Draft Decision $2020'!$N$1</f>
        <v>4648.4959224370477</v>
      </c>
      <c r="H61" s="34">
        <f>'Draft Decision'!H61*'Draft Decision $2020'!$N$1</f>
        <v>4648.4959224370477</v>
      </c>
      <c r="I61" s="34">
        <f>'Draft Decision'!I61*'Draft Decision $2020'!$N$1</f>
        <v>4648.4959224370477</v>
      </c>
      <c r="J61" s="35">
        <f t="shared" si="11"/>
        <v>23226.034461516239</v>
      </c>
      <c r="K61" s="63" t="s">
        <v>62</v>
      </c>
      <c r="N61" s="106">
        <f>'Draft Decision'!N61*'Draft Decision $2020'!$N$1</f>
        <v>1366.93611661824</v>
      </c>
      <c r="O61" s="106">
        <f>'Draft Decision'!O61*'Draft Decision $2020'!$N$1</f>
        <v>272.29936444885442</v>
      </c>
      <c r="P61" s="104">
        <f t="shared" si="12"/>
        <v>24865.269942583334</v>
      </c>
      <c r="R61" s="165" t="s">
        <v>274</v>
      </c>
      <c r="S61" s="166" t="s">
        <v>284</v>
      </c>
    </row>
    <row r="62" spans="1:26" ht="15.75" x14ac:dyDescent="0.2">
      <c r="A62" s="61"/>
      <c r="B62" s="51"/>
      <c r="C62" s="32"/>
      <c r="D62" s="33"/>
      <c r="E62" s="54"/>
      <c r="F62" s="54"/>
      <c r="G62" s="54"/>
      <c r="H62" s="54"/>
      <c r="I62" s="54"/>
      <c r="J62" s="35"/>
      <c r="K62" s="63"/>
      <c r="N62" s="106"/>
      <c r="O62" s="106"/>
      <c r="P62" s="104"/>
      <c r="R62" s="165"/>
    </row>
    <row r="63" spans="1:26" ht="15.75" x14ac:dyDescent="0.2">
      <c r="A63" s="41"/>
      <c r="B63" s="42" t="s">
        <v>98</v>
      </c>
      <c r="C63" s="43"/>
      <c r="D63" s="44" t="s">
        <v>99</v>
      </c>
      <c r="E63" s="45">
        <f t="shared" ref="E63:J63" si="13">SUM(E36:E62)</f>
        <v>64752.033801320438</v>
      </c>
      <c r="F63" s="45">
        <f t="shared" si="13"/>
        <v>68077.011172895582</v>
      </c>
      <c r="G63" s="45">
        <f t="shared" si="13"/>
        <v>68097.622428400733</v>
      </c>
      <c r="H63" s="45">
        <f t="shared" si="13"/>
        <v>68127.004430929344</v>
      </c>
      <c r="I63" s="45">
        <f t="shared" si="13"/>
        <v>68136.652252655156</v>
      </c>
      <c r="J63" s="46">
        <f t="shared" si="13"/>
        <v>337190.32408620126</v>
      </c>
      <c r="K63" s="47" t="str">
        <f>K61</f>
        <v>C-1</v>
      </c>
      <c r="N63" s="107">
        <f t="shared" ref="N63:P63" si="14">SUM(N36:N62)</f>
        <v>19844.212225173254</v>
      </c>
      <c r="O63" s="107">
        <f t="shared" si="14"/>
        <v>3965.3781116351179</v>
      </c>
      <c r="P63" s="107">
        <f t="shared" si="14"/>
        <v>360999.91442300967</v>
      </c>
      <c r="R63" s="165"/>
    </row>
    <row r="64" spans="1:26" ht="15.75" x14ac:dyDescent="0.2">
      <c r="A64" s="48"/>
      <c r="B64" s="14" t="s">
        <v>100</v>
      </c>
      <c r="C64" s="32"/>
      <c r="D64" s="33"/>
      <c r="E64" s="49"/>
      <c r="F64" s="49"/>
      <c r="G64" s="49"/>
      <c r="H64" s="49"/>
      <c r="I64" s="49"/>
      <c r="J64" s="40"/>
      <c r="K64" s="63"/>
      <c r="N64" s="106"/>
      <c r="O64" s="106"/>
      <c r="P64" s="104"/>
      <c r="R64" s="165"/>
    </row>
    <row r="65" spans="1:26" s="39" customFormat="1" ht="15.75" x14ac:dyDescent="0.2">
      <c r="A65" s="51"/>
      <c r="B65" s="51" t="s">
        <v>101</v>
      </c>
      <c r="C65" s="32" t="s">
        <v>60</v>
      </c>
      <c r="D65" s="33" t="s">
        <v>102</v>
      </c>
      <c r="E65" s="34">
        <f>'Draft Decision'!E65*'Draft Decision $2020'!$N$1</f>
        <v>566.67796518614659</v>
      </c>
      <c r="F65" s="34">
        <f>'Draft Decision'!F65*'Draft Decision $2020'!$N$1</f>
        <v>566.67796518614659</v>
      </c>
      <c r="G65" s="34">
        <f>'Draft Decision'!G65*'Draft Decision $2020'!$N$1</f>
        <v>566.67796518614659</v>
      </c>
      <c r="H65" s="34">
        <f>'Draft Decision'!H65*'Draft Decision $2020'!$N$1</f>
        <v>566.67796518614659</v>
      </c>
      <c r="I65" s="34">
        <f>'Draft Decision'!I65*'Draft Decision $2020'!$N$1</f>
        <v>319.29904538928446</v>
      </c>
      <c r="J65" s="35">
        <f t="shared" ref="J65:J79" si="15">SUM(E65:I65)</f>
        <v>2586.0109061338708</v>
      </c>
      <c r="K65" s="63" t="s">
        <v>62</v>
      </c>
      <c r="L65" s="28"/>
      <c r="M65" s="7"/>
      <c r="N65" s="106">
        <f>'Draft Decision'!N65*'Draft Decision $2020'!$N$1</f>
        <v>152.09777599688857</v>
      </c>
      <c r="O65" s="106">
        <f>'Draft Decision'!O65*'Draft Decision $2020'!$N$1</f>
        <v>29.277890556096871</v>
      </c>
      <c r="P65" s="104">
        <f t="shared" ref="P65:P79" si="16">SUM(J65,N65:O65)</f>
        <v>2767.3865726868562</v>
      </c>
      <c r="Q65" s="7"/>
      <c r="R65" s="165" t="s">
        <v>279</v>
      </c>
      <c r="S65" s="166" t="s">
        <v>284</v>
      </c>
      <c r="T65" s="7"/>
      <c r="U65" s="7"/>
      <c r="V65" s="7"/>
      <c r="W65" s="7"/>
      <c r="X65" s="7"/>
      <c r="Y65" s="7"/>
      <c r="Z65" s="7"/>
    </row>
    <row r="66" spans="1:26" ht="15.75" x14ac:dyDescent="0.2">
      <c r="A66" s="51"/>
      <c r="B66" s="51" t="s">
        <v>103</v>
      </c>
      <c r="C66" s="32" t="s">
        <v>60</v>
      </c>
      <c r="D66" s="33" t="s">
        <v>104</v>
      </c>
      <c r="E66" s="34">
        <f>'Draft Decision'!E66*'Draft Decision $2020'!$N$1</f>
        <v>7133.6847937134889</v>
      </c>
      <c r="F66" s="34">
        <f>'Draft Decision'!F66*'Draft Decision $2020'!$N$1</f>
        <v>7006.7820947465589</v>
      </c>
      <c r="G66" s="34">
        <f>'Draft Decision'!G66*'Draft Decision $2020'!$N$1</f>
        <v>7577.4516828288788</v>
      </c>
      <c r="H66" s="34">
        <f>'Draft Decision'!H66*'Draft Decision $2020'!$N$1</f>
        <v>7477.6432157774434</v>
      </c>
      <c r="I66" s="34">
        <f>'Draft Decision'!I66*'Draft Decision $2020'!$N$1</f>
        <v>6860.0049373179772</v>
      </c>
      <c r="J66" s="35">
        <f t="shared" si="15"/>
        <v>36055.566724384349</v>
      </c>
      <c r="K66" s="63" t="s">
        <v>62</v>
      </c>
      <c r="N66" s="106">
        <f>'Draft Decision'!N66*'Draft Decision $2020'!$N$1</f>
        <v>2121.7148556916381</v>
      </c>
      <c r="O66" s="106">
        <f>'Draft Decision'!O66*'Draft Decision $2020'!$N$1</f>
        <v>422.26497000029383</v>
      </c>
      <c r="P66" s="104">
        <f t="shared" si="16"/>
        <v>38599.54655007628</v>
      </c>
      <c r="R66" s="165" t="s">
        <v>275</v>
      </c>
      <c r="S66" s="166" t="s">
        <v>284</v>
      </c>
    </row>
    <row r="67" spans="1:26" s="39" customFormat="1" ht="15.75" x14ac:dyDescent="0.2">
      <c r="A67" s="51"/>
      <c r="B67" s="51" t="s">
        <v>105</v>
      </c>
      <c r="C67" s="32" t="s">
        <v>60</v>
      </c>
      <c r="D67" s="33" t="s">
        <v>106</v>
      </c>
      <c r="E67" s="34">
        <f>'Draft Decision'!E67*'Draft Decision $2020'!$N$1</f>
        <v>792.63164374594191</v>
      </c>
      <c r="F67" s="34">
        <f>'Draft Decision'!F67*'Draft Decision $2020'!$N$1</f>
        <v>778.53134386072736</v>
      </c>
      <c r="G67" s="34">
        <f>'Draft Decision'!G67*'Draft Decision $2020'!$N$1</f>
        <v>841.93907586987416</v>
      </c>
      <c r="H67" s="34">
        <f>'Draft Decision'!H67*'Draft Decision $2020'!$N$1</f>
        <v>830.84924619749245</v>
      </c>
      <c r="I67" s="34">
        <f>'Draft Decision'!I67*'Draft Decision $2020'!$N$1</f>
        <v>762.2227708131071</v>
      </c>
      <c r="J67" s="35">
        <f t="shared" si="15"/>
        <v>4006.1740804871433</v>
      </c>
      <c r="K67" s="63" t="s">
        <v>62</v>
      </c>
      <c r="L67" s="28"/>
      <c r="M67" s="7"/>
      <c r="N67" s="106">
        <f>'Draft Decision'!N67*'Draft Decision $2020'!$N$1</f>
        <v>235.74609507684832</v>
      </c>
      <c r="O67" s="106">
        <f>'Draft Decision'!O67*'Draft Decision $2020'!$N$1</f>
        <v>46.918330000032576</v>
      </c>
      <c r="P67" s="104">
        <f t="shared" si="16"/>
        <v>4288.8385055640238</v>
      </c>
      <c r="Q67" s="7"/>
      <c r="R67" s="165" t="s">
        <v>275</v>
      </c>
      <c r="S67" s="166" t="s">
        <v>284</v>
      </c>
      <c r="T67" s="7"/>
      <c r="U67" s="7"/>
      <c r="V67" s="7"/>
      <c r="W67" s="7"/>
      <c r="X67" s="7"/>
      <c r="Y67" s="7"/>
      <c r="Z67" s="7"/>
    </row>
    <row r="68" spans="1:26" ht="15.75" x14ac:dyDescent="0.2">
      <c r="A68" s="51"/>
      <c r="B68" s="51" t="s">
        <v>107</v>
      </c>
      <c r="C68" s="32" t="s">
        <v>60</v>
      </c>
      <c r="D68" s="33" t="s">
        <v>108</v>
      </c>
      <c r="E68" s="34">
        <f>'Draft Decision'!E68*'Draft Decision $2020'!$N$1</f>
        <v>263.12241070398386</v>
      </c>
      <c r="F68" s="34">
        <f>'Draft Decision'!F68*'Draft Decision $2020'!$N$1</f>
        <v>263.12241070398386</v>
      </c>
      <c r="G68" s="34">
        <f>'Draft Decision'!G68*'Draft Decision $2020'!$N$1</f>
        <v>263.12241070398386</v>
      </c>
      <c r="H68" s="34">
        <f>'Draft Decision'!H68*'Draft Decision $2020'!$N$1</f>
        <v>263.12241070398386</v>
      </c>
      <c r="I68" s="34">
        <f>'Draft Decision'!I68*'Draft Decision $2020'!$N$1</f>
        <v>263.12241070398386</v>
      </c>
      <c r="J68" s="35">
        <f t="shared" si="15"/>
        <v>1315.6120535199193</v>
      </c>
      <c r="K68" s="63" t="s">
        <v>62</v>
      </c>
      <c r="N68" s="106">
        <f>'Draft Decision'!N68*'Draft Decision $2020'!$N$1</f>
        <v>77.428727120208791</v>
      </c>
      <c r="O68" s="106">
        <f>'Draft Decision'!O68*'Draft Decision $2020'!$N$1</f>
        <v>15.420506177438767</v>
      </c>
      <c r="P68" s="104">
        <f t="shared" si="16"/>
        <v>1408.4612868175668</v>
      </c>
      <c r="R68" s="165" t="s">
        <v>275</v>
      </c>
      <c r="S68" s="166" t="s">
        <v>284</v>
      </c>
    </row>
    <row r="69" spans="1:26" ht="15.75" x14ac:dyDescent="0.2">
      <c r="A69" s="51"/>
      <c r="B69" s="51" t="s">
        <v>109</v>
      </c>
      <c r="C69" s="32" t="s">
        <v>60</v>
      </c>
      <c r="D69" s="33" t="s">
        <v>45</v>
      </c>
      <c r="E69" s="34">
        <f>'Draft Decision'!E69*'Draft Decision $2020'!$N$1</f>
        <v>1403.3195237545806</v>
      </c>
      <c r="F69" s="34">
        <f>'Draft Decision'!F69*'Draft Decision $2020'!$N$1</f>
        <v>1403.3195237545806</v>
      </c>
      <c r="G69" s="34">
        <f>'Draft Decision'!G69*'Draft Decision $2020'!$N$1</f>
        <v>1403.3195237545806</v>
      </c>
      <c r="H69" s="34">
        <f>'Draft Decision'!H69*'Draft Decision $2020'!$N$1</f>
        <v>1403.3195237545806</v>
      </c>
      <c r="I69" s="34">
        <f>'Draft Decision'!I69*'Draft Decision $2020'!$N$1</f>
        <v>1403.3195237545806</v>
      </c>
      <c r="J69" s="35">
        <f t="shared" si="15"/>
        <v>7016.5976187729029</v>
      </c>
      <c r="K69" s="63" t="s">
        <v>62</v>
      </c>
      <c r="N69" s="106">
        <f>'Draft Decision'!N69*'Draft Decision $2020'!$N$1</f>
        <v>412.95321130778024</v>
      </c>
      <c r="O69" s="106">
        <f>'Draft Decision'!O69*'Draft Decision $2020'!$N$1</f>
        <v>82.242699613006735</v>
      </c>
      <c r="P69" s="104">
        <f t="shared" si="16"/>
        <v>7511.7935296936903</v>
      </c>
      <c r="R69" s="165" t="s">
        <v>275</v>
      </c>
      <c r="S69" s="166" t="s">
        <v>284</v>
      </c>
    </row>
    <row r="70" spans="1:26" ht="15.75" x14ac:dyDescent="0.2">
      <c r="A70" s="51"/>
      <c r="B70" s="51" t="s">
        <v>110</v>
      </c>
      <c r="C70" s="32" t="s">
        <v>60</v>
      </c>
      <c r="D70" s="33" t="s">
        <v>111</v>
      </c>
      <c r="E70" s="34">
        <f>'Draft Decision'!E70*'Draft Decision $2020'!$N$1</f>
        <v>1315.6120535199193</v>
      </c>
      <c r="F70" s="34">
        <f>'Draft Decision'!F70*'Draft Decision $2020'!$N$1</f>
        <v>1315.6120535199193</v>
      </c>
      <c r="G70" s="34">
        <f>'Draft Decision'!G70*'Draft Decision $2020'!$N$1</f>
        <v>1315.6120535199193</v>
      </c>
      <c r="H70" s="34">
        <f>'Draft Decision'!H70*'Draft Decision $2020'!$N$1</f>
        <v>1315.6120535199193</v>
      </c>
      <c r="I70" s="34">
        <f>'Draft Decision'!I70*'Draft Decision $2020'!$N$1</f>
        <v>1315.6120535199193</v>
      </c>
      <c r="J70" s="35">
        <f t="shared" si="15"/>
        <v>6578.060267599596</v>
      </c>
      <c r="K70" s="63" t="s">
        <v>62</v>
      </c>
      <c r="N70" s="106">
        <f>'Draft Decision'!N70*'Draft Decision $2020'!$N$1</f>
        <v>387.14363560104402</v>
      </c>
      <c r="O70" s="106">
        <f>'Draft Decision'!O70*'Draft Decision $2020'!$N$1</f>
        <v>77.102530887193836</v>
      </c>
      <c r="P70" s="104">
        <f t="shared" si="16"/>
        <v>7042.3064340878336</v>
      </c>
      <c r="R70" s="165" t="s">
        <v>275</v>
      </c>
      <c r="S70" s="166" t="s">
        <v>284</v>
      </c>
    </row>
    <row r="71" spans="1:26" ht="15.75" x14ac:dyDescent="0.2">
      <c r="A71" s="51"/>
      <c r="B71" s="51" t="s">
        <v>112</v>
      </c>
      <c r="C71" s="32" t="s">
        <v>60</v>
      </c>
      <c r="D71" s="33" t="s">
        <v>113</v>
      </c>
      <c r="E71" s="34">
        <f>'Draft Decision'!E71*'Draft Decision $2020'!$N$1</f>
        <v>2592.2032486867956</v>
      </c>
      <c r="F71" s="34">
        <f>'Draft Decision'!F71*'Draft Decision $2020'!$N$1</f>
        <v>2554.796771427265</v>
      </c>
      <c r="G71" s="34">
        <f>'Draft Decision'!G71*'Draft Decision $2020'!$N$1</f>
        <v>2975.9659968679107</v>
      </c>
      <c r="H71" s="34">
        <f>'Draft Decision'!H71*'Draft Decision $2020'!$N$1</f>
        <v>2442.5773396486725</v>
      </c>
      <c r="I71" s="34">
        <f>'Draft Decision'!I71*'Draft Decision $2020'!$N$1</f>
        <v>1946.5951596889649</v>
      </c>
      <c r="J71" s="35">
        <f t="shared" si="15"/>
        <v>12512.138516319608</v>
      </c>
      <c r="K71" s="63" t="s">
        <v>62</v>
      </c>
      <c r="N71" s="106">
        <f>'Draft Decision'!N71*'Draft Decision $2020'!$N$1</f>
        <v>736.07649519684924</v>
      </c>
      <c r="O71" s="106">
        <f>'Draft Decision'!O71*'Draft Decision $2020'!$N$1</f>
        <v>143.6277566504786</v>
      </c>
      <c r="P71" s="104">
        <f t="shared" si="16"/>
        <v>13391.842768166935</v>
      </c>
      <c r="R71" s="165" t="s">
        <v>275</v>
      </c>
      <c r="S71" s="166" t="s">
        <v>284</v>
      </c>
    </row>
    <row r="72" spans="1:26" s="39" customFormat="1" ht="15.75" x14ac:dyDescent="0.2">
      <c r="A72" s="51"/>
      <c r="B72" s="51" t="s">
        <v>114</v>
      </c>
      <c r="C72" s="32" t="s">
        <v>60</v>
      </c>
      <c r="D72" s="33" t="s">
        <v>113</v>
      </c>
      <c r="E72" s="34">
        <f>'Draft Decision'!E72*'Draft Decision $2020'!$N$1</f>
        <v>1381.3926561959152</v>
      </c>
      <c r="F72" s="34">
        <f>'Draft Decision'!F72*'Draft Decision $2020'!$N$1</f>
        <v>1096.3433779332661</v>
      </c>
      <c r="G72" s="34">
        <f>'Draft Decision'!G72*'Draft Decision $2020'!$N$1</f>
        <v>833.22096722928211</v>
      </c>
      <c r="H72" s="34">
        <f>'Draft Decision'!H72*'Draft Decision $2020'!$N$1</f>
        <v>833.22096722928211</v>
      </c>
      <c r="I72" s="34">
        <f>'Draft Decision'!I72*'Draft Decision $2020'!$N$1</f>
        <v>833.22096722928211</v>
      </c>
      <c r="J72" s="35">
        <f t="shared" si="15"/>
        <v>4977.3989358170274</v>
      </c>
      <c r="K72" s="63" t="s">
        <v>62</v>
      </c>
      <c r="L72" s="28"/>
      <c r="M72" s="7"/>
      <c r="N72" s="106">
        <f>'Draft Decision'!N72*'Draft Decision $2020'!$N$1</f>
        <v>293.02645464234138</v>
      </c>
      <c r="O72" s="106">
        <f>'Draft Decision'!O72*'Draft Decision $2020'!$N$1</f>
        <v>55.70991940751346</v>
      </c>
      <c r="P72" s="104">
        <f t="shared" si="16"/>
        <v>5326.1353098668824</v>
      </c>
      <c r="Q72" s="7"/>
      <c r="R72" s="165" t="s">
        <v>275</v>
      </c>
      <c r="S72" s="166" t="s">
        <v>284</v>
      </c>
      <c r="T72" s="7"/>
      <c r="U72" s="7"/>
      <c r="V72" s="7"/>
      <c r="W72" s="7"/>
      <c r="X72" s="7"/>
      <c r="Y72" s="7"/>
      <c r="Z72" s="7"/>
    </row>
    <row r="73" spans="1:26" ht="15.75" x14ac:dyDescent="0.2">
      <c r="A73" s="51"/>
      <c r="B73" s="51" t="s">
        <v>115</v>
      </c>
      <c r="C73" s="32" t="s">
        <v>60</v>
      </c>
      <c r="D73" s="67" t="s">
        <v>116</v>
      </c>
      <c r="E73" s="34">
        <f>'Draft Decision'!E73*'Draft Decision $2020'!$N$1</f>
        <v>274.36117773188886</v>
      </c>
      <c r="F73" s="34">
        <f>'Draft Decision'!F73*'Draft Decision $2020'!$N$1</f>
        <v>301.12812190085367</v>
      </c>
      <c r="G73" s="34">
        <f>'Draft Decision'!G73*'Draft Decision $2020'!$N$1</f>
        <v>301.12812190085367</v>
      </c>
      <c r="H73" s="34">
        <f>'Draft Decision'!H73*'Draft Decision $2020'!$N$1</f>
        <v>294.43638585861248</v>
      </c>
      <c r="I73" s="34">
        <f>'Draft Decision'!I73*'Draft Decision $2020'!$N$1</f>
        <v>187.3686091827534</v>
      </c>
      <c r="J73" s="35">
        <f t="shared" si="15"/>
        <v>1358.422416574962</v>
      </c>
      <c r="K73" s="63" t="s">
        <v>62</v>
      </c>
      <c r="N73" s="106">
        <f>'Draft Decision'!N73*'Draft Decision $2020'!$N$1</f>
        <v>79.898822964751702</v>
      </c>
      <c r="O73" s="106">
        <f>'Draft Decision'!O73*'Draft Decision $2020'!$N$1</f>
        <v>15.536906043603814</v>
      </c>
      <c r="P73" s="104">
        <f t="shared" si="16"/>
        <v>1453.8581455833173</v>
      </c>
      <c r="R73" s="165" t="s">
        <v>275</v>
      </c>
      <c r="S73" s="166" t="s">
        <v>284</v>
      </c>
    </row>
    <row r="74" spans="1:26" s="39" customFormat="1" ht="15.75" x14ac:dyDescent="0.2">
      <c r="A74" s="51"/>
      <c r="B74" s="51" t="s">
        <v>117</v>
      </c>
      <c r="C74" s="32" t="s">
        <v>60</v>
      </c>
      <c r="D74" s="33" t="s">
        <v>118</v>
      </c>
      <c r="E74" s="34">
        <f>'Draft Decision'!E74*'Draft Decision $2020'!$N$1</f>
        <v>631.49378568956115</v>
      </c>
      <c r="F74" s="34">
        <f>'Draft Decision'!F74*'Draft Decision $2020'!$N$1</f>
        <v>631.49378568956115</v>
      </c>
      <c r="G74" s="34">
        <f>'Draft Decision'!G74*'Draft Decision $2020'!$N$1</f>
        <v>631.49378568956115</v>
      </c>
      <c r="H74" s="34">
        <f>'Draft Decision'!H74*'Draft Decision $2020'!$N$1</f>
        <v>631.49378568956115</v>
      </c>
      <c r="I74" s="34">
        <f>'Draft Decision'!I74*'Draft Decision $2020'!$N$1</f>
        <v>524.05213465210113</v>
      </c>
      <c r="J74" s="35">
        <f t="shared" si="15"/>
        <v>3050.027277410346</v>
      </c>
      <c r="K74" s="63" t="s">
        <v>62</v>
      </c>
      <c r="L74" s="28"/>
      <c r="M74" s="7"/>
      <c r="N74" s="106">
        <f>'Draft Decision'!N74*'Draft Decision $2020'!$N$1</f>
        <v>179.4627268685721</v>
      </c>
      <c r="O74" s="106">
        <f>'Draft Decision'!O74*'Draft Decision $2020'!$N$1</f>
        <v>35.301146757357721</v>
      </c>
      <c r="P74" s="104">
        <f t="shared" si="16"/>
        <v>3264.791151036276</v>
      </c>
      <c r="Q74" s="7"/>
      <c r="R74" s="165" t="s">
        <v>277</v>
      </c>
      <c r="S74" s="166" t="s">
        <v>284</v>
      </c>
      <c r="T74" s="7"/>
      <c r="U74" s="7"/>
      <c r="V74" s="7"/>
      <c r="W74" s="7"/>
      <c r="X74" s="7"/>
      <c r="Y74" s="7"/>
      <c r="Z74" s="7"/>
    </row>
    <row r="75" spans="1:26" s="39" customFormat="1" ht="15.75" x14ac:dyDescent="0.2">
      <c r="A75" s="51"/>
      <c r="B75" s="51" t="s">
        <v>119</v>
      </c>
      <c r="C75" s="32" t="s">
        <v>60</v>
      </c>
      <c r="D75" s="33" t="s">
        <v>50</v>
      </c>
      <c r="E75" s="34">
        <f>'Draft Decision'!E75*'Draft Decision $2020'!$N$1</f>
        <v>1949.4787642132005</v>
      </c>
      <c r="F75" s="34">
        <f>'Draft Decision'!F75*'Draft Decision $2020'!$N$1</f>
        <v>1984.290885002722</v>
      </c>
      <c r="G75" s="34">
        <f>'Draft Decision'!G75*'Draft Decision $2020'!$N$1</f>
        <v>1845.0424018446361</v>
      </c>
      <c r="H75" s="34">
        <f>'Draft Decision'!H75*'Draft Decision $2020'!$N$1</f>
        <v>1705.7939186865503</v>
      </c>
      <c r="I75" s="34">
        <f>'Draft Decision'!I75*'Draft Decision $2020'!$N$1</f>
        <v>1740.6060394760718</v>
      </c>
      <c r="J75" s="35">
        <f t="shared" si="15"/>
        <v>9225.2120092231817</v>
      </c>
      <c r="K75" s="63" t="s">
        <v>62</v>
      </c>
      <c r="L75" s="28"/>
      <c r="M75" s="7"/>
      <c r="N75" s="106">
        <f>'Draft Decision'!N75*'Draft Decision $2020'!$N$1</f>
        <v>542.93859704888598</v>
      </c>
      <c r="O75" s="106">
        <f>'Draft Decision'!O75*'Draft Decision $2020'!$N$1</f>
        <v>106.74223912511825</v>
      </c>
      <c r="P75" s="104">
        <f t="shared" si="16"/>
        <v>9874.8928453971857</v>
      </c>
      <c r="Q75" s="7"/>
      <c r="R75" s="165" t="s">
        <v>279</v>
      </c>
      <c r="S75" s="166" t="s">
        <v>284</v>
      </c>
      <c r="T75" s="7"/>
      <c r="U75" s="7"/>
      <c r="V75" s="7"/>
      <c r="W75" s="7"/>
      <c r="X75" s="7"/>
      <c r="Y75" s="7"/>
      <c r="Z75" s="7"/>
    </row>
    <row r="76" spans="1:26" ht="15.75" x14ac:dyDescent="0.2">
      <c r="A76" s="51"/>
      <c r="B76" s="51" t="s">
        <v>120</v>
      </c>
      <c r="C76" s="32" t="s">
        <v>60</v>
      </c>
      <c r="D76" s="33" t="s">
        <v>45</v>
      </c>
      <c r="E76" s="34">
        <f>'Draft Decision'!E76*'Draft Decision $2020'!$N$1</f>
        <v>304.64414452954298</v>
      </c>
      <c r="F76" s="34">
        <f>'Draft Decision'!F76*'Draft Decision $2020'!$N$1</f>
        <v>304.64414452954298</v>
      </c>
      <c r="G76" s="34">
        <f>'Draft Decision'!G76*'Draft Decision $2020'!$N$1</f>
        <v>304.64414452954298</v>
      </c>
      <c r="H76" s="34">
        <f>'Draft Decision'!H76*'Draft Decision $2020'!$N$1</f>
        <v>304.64414452954298</v>
      </c>
      <c r="I76" s="34">
        <f>'Draft Decision'!I76*'Draft Decision $2020'!$N$1</f>
        <v>304.64414452954298</v>
      </c>
      <c r="J76" s="35">
        <f t="shared" si="15"/>
        <v>1523.2207226477149</v>
      </c>
      <c r="K76" s="63" t="s">
        <v>62</v>
      </c>
      <c r="N76" s="106">
        <f>'Draft Decision'!N76*'Draft Decision $2020'!$N$1</f>
        <v>89.647279653744391</v>
      </c>
      <c r="O76" s="106">
        <f>'Draft Decision'!O76*'Draft Decision $2020'!$N$1</f>
        <v>17.85392167877108</v>
      </c>
      <c r="P76" s="104">
        <f t="shared" si="16"/>
        <v>1630.7219239802303</v>
      </c>
      <c r="R76" s="165" t="s">
        <v>275</v>
      </c>
      <c r="S76" s="166" t="s">
        <v>284</v>
      </c>
    </row>
    <row r="77" spans="1:26" s="39" customFormat="1" ht="15.75" x14ac:dyDescent="0.2">
      <c r="A77" s="51"/>
      <c r="B77" s="51" t="s">
        <v>121</v>
      </c>
      <c r="C77" s="32" t="s">
        <v>60</v>
      </c>
      <c r="D77" s="33" t="s">
        <v>45</v>
      </c>
      <c r="E77" s="34">
        <f>'Draft Decision'!E77*'Draft Decision $2020'!$N$1</f>
        <v>556.99393263234299</v>
      </c>
      <c r="F77" s="34">
        <f>'Draft Decision'!F77*'Draft Decision $2020'!$N$1</f>
        <v>556.99393263234299</v>
      </c>
      <c r="G77" s="34">
        <f>'Draft Decision'!G77*'Draft Decision $2020'!$N$1</f>
        <v>556.99393263234299</v>
      </c>
      <c r="H77" s="34">
        <f>'Draft Decision'!H77*'Draft Decision $2020'!$N$1</f>
        <v>556.99393263234299</v>
      </c>
      <c r="I77" s="34">
        <f>'Draft Decision'!I77*'Draft Decision $2020'!$N$1</f>
        <v>556.99393263234299</v>
      </c>
      <c r="J77" s="35">
        <f t="shared" si="15"/>
        <v>2784.9696631617148</v>
      </c>
      <c r="K77" s="63" t="s">
        <v>62</v>
      </c>
      <c r="L77" s="28"/>
      <c r="M77" s="7"/>
      <c r="N77" s="106">
        <f>'Draft Decision'!N77*'Draft Decision $2020'!$N$1</f>
        <v>163.90595959505879</v>
      </c>
      <c r="O77" s="106">
        <f>'Draft Decision'!O77*'Draft Decision $2020'!$N$1</f>
        <v>32.64308941215895</v>
      </c>
      <c r="P77" s="104">
        <f t="shared" si="16"/>
        <v>2981.5187121689328</v>
      </c>
      <c r="Q77" s="7"/>
      <c r="R77" s="165" t="s">
        <v>277</v>
      </c>
      <c r="S77" s="166" t="s">
        <v>284</v>
      </c>
      <c r="T77" s="7"/>
      <c r="U77" s="7"/>
      <c r="V77" s="7"/>
      <c r="W77" s="7"/>
      <c r="X77" s="7"/>
      <c r="Y77" s="7"/>
      <c r="Z77" s="7"/>
    </row>
    <row r="78" spans="1:26" ht="15.75" x14ac:dyDescent="0.2">
      <c r="A78" s="51"/>
      <c r="B78" s="51" t="s">
        <v>122</v>
      </c>
      <c r="C78" s="32" t="s">
        <v>60</v>
      </c>
      <c r="D78" s="33" t="s">
        <v>123</v>
      </c>
      <c r="E78" s="34">
        <f>'Draft Decision'!E78*'Draft Decision $2020'!$N$1</f>
        <v>626.56160009885878</v>
      </c>
      <c r="F78" s="34">
        <f>'Draft Decision'!F78*'Draft Decision $2020'!$N$1</f>
        <v>222.66869966824351</v>
      </c>
      <c r="G78" s="34">
        <f>'Draft Decision'!G78*'Draft Decision $2020'!$N$1</f>
        <v>231.87798404288293</v>
      </c>
      <c r="H78" s="34">
        <f>'Draft Decision'!H78*'Draft Decision $2020'!$N$1</f>
        <v>231.87798404288293</v>
      </c>
      <c r="I78" s="34">
        <f>'Draft Decision'!I78*'Draft Decision $2020'!$N$1</f>
        <v>195.04084654432518</v>
      </c>
      <c r="J78" s="35">
        <f t="shared" si="15"/>
        <v>1508.0271143971931</v>
      </c>
      <c r="K78" s="63" t="s">
        <v>62</v>
      </c>
      <c r="N78" s="106">
        <f>'Draft Decision'!N78*'Draft Decision $2020'!$N$1</f>
        <v>88.824315761872811</v>
      </c>
      <c r="O78" s="106">
        <f>'Draft Decision'!O78*'Draft Decision $2020'!$N$1</f>
        <v>16.024083151532487</v>
      </c>
      <c r="P78" s="104">
        <f t="shared" si="16"/>
        <v>1612.8755133105985</v>
      </c>
      <c r="R78" s="165" t="s">
        <v>275</v>
      </c>
      <c r="S78" s="166" t="s">
        <v>284</v>
      </c>
    </row>
    <row r="79" spans="1:26" ht="15.75" x14ac:dyDescent="0.2">
      <c r="A79" s="51"/>
      <c r="B79" s="51" t="s">
        <v>124</v>
      </c>
      <c r="C79" s="32" t="s">
        <v>60</v>
      </c>
      <c r="D79" s="33" t="s">
        <v>125</v>
      </c>
      <c r="E79" s="34">
        <f>'Draft Decision'!E79*'Draft Decision $2020'!$N$1</f>
        <v>0</v>
      </c>
      <c r="F79" s="34">
        <f>'Draft Decision'!F79*'Draft Decision $2020'!$N$1</f>
        <v>0</v>
      </c>
      <c r="G79" s="34">
        <f>'Draft Decision'!G79*'Draft Decision $2020'!$N$1</f>
        <v>0</v>
      </c>
      <c r="H79" s="34">
        <f>'Draft Decision'!H79*'Draft Decision $2020'!$N$1</f>
        <v>0</v>
      </c>
      <c r="I79" s="34">
        <f>'Draft Decision'!I79*'Draft Decision $2020'!$N$1</f>
        <v>0</v>
      </c>
      <c r="J79" s="35">
        <f t="shared" si="15"/>
        <v>0</v>
      </c>
      <c r="K79" s="63" t="s">
        <v>62</v>
      </c>
      <c r="N79" s="106">
        <f>'Draft Decision'!N79*'Draft Decision $2020'!$N$1</f>
        <v>0</v>
      </c>
      <c r="O79" s="106">
        <f>'Draft Decision'!O79*'Draft Decision $2020'!$N$1</f>
        <v>0</v>
      </c>
      <c r="P79" s="104">
        <f t="shared" si="16"/>
        <v>0</v>
      </c>
      <c r="R79" s="165" t="s">
        <v>285</v>
      </c>
      <c r="S79" s="166" t="s">
        <v>284</v>
      </c>
    </row>
    <row r="80" spans="1:26" ht="15.75" x14ac:dyDescent="0.2">
      <c r="A80" s="60"/>
      <c r="B80" s="51"/>
      <c r="C80" s="32"/>
      <c r="D80" s="33"/>
      <c r="E80" s="54"/>
      <c r="F80" s="54"/>
      <c r="G80" s="54"/>
      <c r="H80" s="54"/>
      <c r="I80" s="54"/>
      <c r="J80" s="35"/>
      <c r="K80" s="63"/>
      <c r="N80" s="106"/>
      <c r="O80" s="106"/>
      <c r="P80" s="104"/>
      <c r="R80" s="165"/>
    </row>
    <row r="81" spans="1:19" ht="15.75" x14ac:dyDescent="0.2">
      <c r="A81" s="41"/>
      <c r="B81" s="10" t="s">
        <v>126</v>
      </c>
      <c r="C81" s="43"/>
      <c r="D81" s="44" t="s">
        <v>99</v>
      </c>
      <c r="E81" s="45">
        <f t="shared" ref="E81:J81" si="17">SUM(E65:E80)</f>
        <v>19792.177700402168</v>
      </c>
      <c r="F81" s="45">
        <f t="shared" si="17"/>
        <v>18986.405110555716</v>
      </c>
      <c r="G81" s="45">
        <f t="shared" si="17"/>
        <v>19648.490046600393</v>
      </c>
      <c r="H81" s="45">
        <f t="shared" si="17"/>
        <v>18858.262873457017</v>
      </c>
      <c r="I81" s="45">
        <f t="shared" si="17"/>
        <v>17212.102575434237</v>
      </c>
      <c r="J81" s="46">
        <f t="shared" si="17"/>
        <v>94497.438306449534</v>
      </c>
      <c r="K81" s="47" t="str">
        <f>K79</f>
        <v>C-1</v>
      </c>
      <c r="N81" s="107">
        <f t="shared" ref="N81:P81" si="18">SUM(N65:N80)</f>
        <v>5560.8649525264836</v>
      </c>
      <c r="O81" s="107">
        <f t="shared" si="18"/>
        <v>1096.6659894605973</v>
      </c>
      <c r="P81" s="107">
        <f t="shared" si="18"/>
        <v>101154.96924843662</v>
      </c>
      <c r="R81" s="165"/>
    </row>
    <row r="82" spans="1:19" ht="15.75" x14ac:dyDescent="0.2">
      <c r="A82" s="68"/>
      <c r="B82" s="69" t="s">
        <v>127</v>
      </c>
      <c r="C82" s="32"/>
      <c r="D82" s="33"/>
      <c r="E82" s="49"/>
      <c r="F82" s="49"/>
      <c r="G82" s="49"/>
      <c r="H82" s="49"/>
      <c r="I82" s="49"/>
      <c r="J82" s="40"/>
      <c r="K82" s="63" t="s">
        <v>62</v>
      </c>
      <c r="N82" s="106"/>
      <c r="O82" s="106"/>
      <c r="P82" s="104"/>
      <c r="R82" s="165"/>
    </row>
    <row r="83" spans="1:19" ht="15.75" x14ac:dyDescent="0.2">
      <c r="A83" s="68"/>
      <c r="B83" s="70" t="s">
        <v>128</v>
      </c>
      <c r="C83" s="32" t="s">
        <v>60</v>
      </c>
      <c r="D83" s="33" t="s">
        <v>129</v>
      </c>
      <c r="E83" s="34">
        <f>'Draft Decision'!E83*'Draft Decision $2020'!$N$1</f>
        <v>233.58933049768882</v>
      </c>
      <c r="F83" s="34">
        <f>'Draft Decision'!F83*'Draft Decision $2020'!$N$1</f>
        <v>217.22763372661379</v>
      </c>
      <c r="G83" s="34">
        <f>'Draft Decision'!G83*'Draft Decision $2020'!$N$1</f>
        <v>217.22763372661379</v>
      </c>
      <c r="H83" s="34">
        <f>'Draft Decision'!H83*'Draft Decision $2020'!$N$1</f>
        <v>217.22763372661379</v>
      </c>
      <c r="I83" s="34">
        <f>'Draft Decision'!I83*'Draft Decision $2020'!$N$1</f>
        <v>229.7599972108415</v>
      </c>
      <c r="J83" s="35">
        <f t="shared" ref="J83:J96" si="19">SUM(E83:I83)</f>
        <v>1115.0322288883717</v>
      </c>
      <c r="K83" s="63" t="s">
        <v>62</v>
      </c>
      <c r="N83" s="106">
        <f>'Draft Decision'!N83*'Draft Decision $2020'!$N$1</f>
        <v>65.63236813225312</v>
      </c>
      <c r="O83" s="106">
        <f>'Draft Decision'!O83*'Draft Decision $2020'!$N$1</f>
        <v>13.058960253446793</v>
      </c>
      <c r="P83" s="104">
        <f t="shared" ref="P83:P95" si="20">SUM(J83,N83:O83)</f>
        <v>1193.7235572740715</v>
      </c>
      <c r="R83" s="165" t="s">
        <v>286</v>
      </c>
      <c r="S83" s="166" t="s">
        <v>284</v>
      </c>
    </row>
    <row r="84" spans="1:19" ht="15.75" x14ac:dyDescent="0.2">
      <c r="A84" s="68"/>
      <c r="B84" s="70" t="s">
        <v>130</v>
      </c>
      <c r="C84" s="32" t="s">
        <v>131</v>
      </c>
      <c r="D84" s="33" t="s">
        <v>132</v>
      </c>
      <c r="E84" s="71">
        <f>'Draft Decision'!E84*'Draft Decision $2020'!$N$1</f>
        <v>0</v>
      </c>
      <c r="F84" s="72">
        <f>'Draft Decision'!F84*'Draft Decision $2020'!$N$1</f>
        <v>0</v>
      </c>
      <c r="G84" s="72">
        <f>'Draft Decision'!G84*'Draft Decision $2020'!$N$1</f>
        <v>0</v>
      </c>
      <c r="H84" s="72">
        <f>'Draft Decision'!H84*'Draft Decision $2020'!$N$1</f>
        <v>0</v>
      </c>
      <c r="I84" s="72">
        <f>'Draft Decision'!I84*'Draft Decision $2020'!$N$1</f>
        <v>0</v>
      </c>
      <c r="J84" s="35">
        <f t="shared" si="19"/>
        <v>0</v>
      </c>
      <c r="K84" s="63" t="s">
        <v>62</v>
      </c>
      <c r="N84" s="106">
        <f>'Draft Decision'!N84*'Draft Decision $2020'!$N$1</f>
        <v>0</v>
      </c>
      <c r="O84" s="106">
        <f>'Draft Decision'!O84*'Draft Decision $2020'!$N$1</f>
        <v>0</v>
      </c>
      <c r="P84" s="104">
        <f t="shared" si="20"/>
        <v>0</v>
      </c>
      <c r="R84" s="165" t="s">
        <v>286</v>
      </c>
      <c r="S84" s="166" t="s">
        <v>284</v>
      </c>
    </row>
    <row r="85" spans="1:19" ht="15.75" x14ac:dyDescent="0.2">
      <c r="A85" s="68"/>
      <c r="B85" s="70" t="s">
        <v>133</v>
      </c>
      <c r="C85" s="32" t="s">
        <v>60</v>
      </c>
      <c r="D85" s="33" t="s">
        <v>134</v>
      </c>
      <c r="E85" s="34">
        <f>'Draft Decision'!E85*'Draft Decision $2020'!$N$1</f>
        <v>1167.2504100726537</v>
      </c>
      <c r="F85" s="34">
        <f>'Draft Decision'!F85*'Draft Decision $2020'!$N$1</f>
        <v>1167.2504100726537</v>
      </c>
      <c r="G85" s="34">
        <f>'Draft Decision'!G85*'Draft Decision $2020'!$N$1</f>
        <v>817.3885961379633</v>
      </c>
      <c r="H85" s="34">
        <f>'Draft Decision'!H85*'Draft Decision $2020'!$N$1</f>
        <v>987.61986679872314</v>
      </c>
      <c r="I85" s="34">
        <f>'Draft Decision'!I85*'Draft Decision $2020'!$N$1</f>
        <v>987.61986679872314</v>
      </c>
      <c r="J85" s="35">
        <f t="shared" si="19"/>
        <v>5127.1291498807168</v>
      </c>
      <c r="K85" s="63" t="s">
        <v>62</v>
      </c>
      <c r="N85" s="106">
        <f>'Draft Decision'!N85*'Draft Decision $2020'!$N$1</f>
        <v>301.81088590526684</v>
      </c>
      <c r="O85" s="106">
        <f>'Draft Decision'!O85*'Draft Decision $2020'!$N$1</f>
        <v>59.098088402421858</v>
      </c>
      <c r="P85" s="104">
        <f t="shared" si="20"/>
        <v>5488.0381241884061</v>
      </c>
      <c r="R85" s="165" t="s">
        <v>286</v>
      </c>
      <c r="S85" s="166" t="s">
        <v>284</v>
      </c>
    </row>
    <row r="86" spans="1:19" ht="15.75" x14ac:dyDescent="0.2">
      <c r="A86" s="68"/>
      <c r="B86" s="70" t="s">
        <v>135</v>
      </c>
      <c r="C86" s="32" t="s">
        <v>60</v>
      </c>
      <c r="D86" s="33" t="s">
        <v>136</v>
      </c>
      <c r="E86" s="34">
        <f>'Draft Decision'!E86*'Draft Decision $2020'!$N$1</f>
        <v>100.95515028961216</v>
      </c>
      <c r="F86" s="34">
        <f>'Draft Decision'!F86*'Draft Decision $2020'!$N$1</f>
        <v>212.35393681608076</v>
      </c>
      <c r="G86" s="34">
        <f>'Draft Decision'!G86*'Draft Decision $2020'!$N$1</f>
        <v>222.79757305293717</v>
      </c>
      <c r="H86" s="34">
        <f>'Draft Decision'!H86*'Draft Decision $2020'!$N$1</f>
        <v>222.79757305293717</v>
      </c>
      <c r="I86" s="34">
        <f>'Draft Decision'!I86*'Draft Decision $2020'!$N$1</f>
        <v>222.79757305293717</v>
      </c>
      <c r="J86" s="35">
        <f t="shared" si="19"/>
        <v>981.70180626450451</v>
      </c>
      <c r="K86" s="63" t="s">
        <v>62</v>
      </c>
      <c r="N86" s="106">
        <f>'Draft Decision'!N86*'Draft Decision $2020'!$N$1</f>
        <v>57.751842462479459</v>
      </c>
      <c r="O86" s="106">
        <f>'Draft Decision'!O86*'Draft Decision $2020'!$N$1</f>
        <v>11.995618189012671</v>
      </c>
      <c r="P86" s="104">
        <f t="shared" si="20"/>
        <v>1051.4492669159968</v>
      </c>
      <c r="R86" s="165" t="s">
        <v>286</v>
      </c>
      <c r="S86" s="166" t="s">
        <v>284</v>
      </c>
    </row>
    <row r="87" spans="1:19" ht="15.75" x14ac:dyDescent="0.2">
      <c r="A87" s="68"/>
      <c r="B87" s="70" t="s">
        <v>137</v>
      </c>
      <c r="C87" s="32" t="s">
        <v>60</v>
      </c>
      <c r="D87" s="33" t="s">
        <v>138</v>
      </c>
      <c r="E87" s="34">
        <f>'Draft Decision'!E87*'Draft Decision $2020'!$N$1</f>
        <v>626.61817421138596</v>
      </c>
      <c r="F87" s="34">
        <f>'Draft Decision'!F87*'Draft Decision $2020'!$N$1</f>
        <v>626.61817421138596</v>
      </c>
      <c r="G87" s="34">
        <f>'Draft Decision'!G87*'Draft Decision $2020'!$N$1</f>
        <v>661.43029500090722</v>
      </c>
      <c r="H87" s="34">
        <f>'Draft Decision'!H87*'Draft Decision $2020'!$N$1</f>
        <v>696.24241579042871</v>
      </c>
      <c r="I87" s="34">
        <f>'Draft Decision'!I87*'Draft Decision $2020'!$N$1</f>
        <v>696.24241579042871</v>
      </c>
      <c r="J87" s="35">
        <f t="shared" si="19"/>
        <v>3307.1514750045367</v>
      </c>
      <c r="K87" s="63" t="s">
        <v>62</v>
      </c>
      <c r="N87" s="106">
        <f>'Draft Decision'!N87*'Draft Decision $2020'!$N$1</f>
        <v>194.6399015916798</v>
      </c>
      <c r="O87" s="106">
        <f>'Draft Decision'!O87*'Draft Decision $2020'!$N$1</f>
        <v>39.180450197256377</v>
      </c>
      <c r="P87" s="104">
        <f t="shared" si="20"/>
        <v>3540.9718267934732</v>
      </c>
      <c r="R87" s="165" t="s">
        <v>286</v>
      </c>
      <c r="S87" s="166" t="s">
        <v>284</v>
      </c>
    </row>
    <row r="88" spans="1:19" ht="15.75" x14ac:dyDescent="0.2">
      <c r="A88" s="68"/>
      <c r="B88" s="70" t="s">
        <v>139</v>
      </c>
      <c r="C88" s="32" t="s">
        <v>60</v>
      </c>
      <c r="D88" s="33" t="s">
        <v>140</v>
      </c>
      <c r="E88" s="34">
        <f>'Draft Decision'!E88*'Draft Decision $2020'!$N$1</f>
        <v>506.16823627964175</v>
      </c>
      <c r="F88" s="34">
        <f>'Draft Decision'!F88*'Draft Decision $2020'!$N$1</f>
        <v>135.76727107913362</v>
      </c>
      <c r="G88" s="34">
        <f>'Draft Decision'!G88*'Draft Decision $2020'!$N$1</f>
        <v>135.76727107913362</v>
      </c>
      <c r="H88" s="34">
        <f>'Draft Decision'!H88*'Draft Decision $2020'!$N$1</f>
        <v>135.76727107913362</v>
      </c>
      <c r="I88" s="34">
        <f>'Draft Decision'!I88*'Draft Decision $2020'!$N$1</f>
        <v>135.76727107913362</v>
      </c>
      <c r="J88" s="35">
        <f t="shared" si="19"/>
        <v>1049.2373205961762</v>
      </c>
      <c r="K88" s="63" t="s">
        <v>62</v>
      </c>
      <c r="N88" s="106">
        <f>'Draft Decision'!N88*'Draft Decision $2020'!$N$1</f>
        <v>61.831229963037678</v>
      </c>
      <c r="O88" s="106">
        <f>'Draft Decision'!O88*'Draft Decision $2020'!$N$1</f>
        <v>10.87529264033796</v>
      </c>
      <c r="P88" s="104">
        <f t="shared" si="20"/>
        <v>1121.9438431995518</v>
      </c>
      <c r="R88" s="165" t="s">
        <v>286</v>
      </c>
      <c r="S88" s="166" t="s">
        <v>284</v>
      </c>
    </row>
    <row r="89" spans="1:19" ht="15.75" x14ac:dyDescent="0.2">
      <c r="A89" s="68"/>
      <c r="B89" s="70" t="s">
        <v>141</v>
      </c>
      <c r="C89" s="32" t="s">
        <v>60</v>
      </c>
      <c r="D89" s="33" t="s">
        <v>138</v>
      </c>
      <c r="E89" s="34">
        <f>'Draft Decision'!E89*'Draft Decision $2020'!$N$1</f>
        <v>487.36969105330013</v>
      </c>
      <c r="F89" s="34">
        <f>'Draft Decision'!F89*'Draft Decision $2020'!$N$1</f>
        <v>487.36969105330013</v>
      </c>
      <c r="G89" s="34">
        <f>'Draft Decision'!G89*'Draft Decision $2020'!$N$1</f>
        <v>487.36969105330013</v>
      </c>
      <c r="H89" s="34">
        <f>'Draft Decision'!H89*'Draft Decision $2020'!$N$1</f>
        <v>487.36969105330013</v>
      </c>
      <c r="I89" s="34">
        <f>'Draft Decision'!I89*'Draft Decision $2020'!$N$1</f>
        <v>487.36969105330013</v>
      </c>
      <c r="J89" s="35">
        <f t="shared" si="19"/>
        <v>2436.8484552665004</v>
      </c>
      <c r="K89" s="63" t="s">
        <v>62</v>
      </c>
      <c r="N89" s="106">
        <f>'Draft Decision'!N89*'Draft Decision $2020'!$N$1</f>
        <v>143.41771464567643</v>
      </c>
      <c r="O89" s="106">
        <f>'Draft Decision'!O89*'Draft Decision $2020'!$N$1</f>
        <v>28.562703235639084</v>
      </c>
      <c r="P89" s="104">
        <f t="shared" si="20"/>
        <v>2608.828873147816</v>
      </c>
      <c r="R89" s="165" t="s">
        <v>286</v>
      </c>
      <c r="S89" s="166" t="s">
        <v>284</v>
      </c>
    </row>
    <row r="90" spans="1:19" ht="15.75" x14ac:dyDescent="0.2">
      <c r="A90" s="68"/>
      <c r="B90" s="70" t="s">
        <v>142</v>
      </c>
      <c r="C90" s="32" t="s">
        <v>60</v>
      </c>
      <c r="D90" s="33" t="s">
        <v>143</v>
      </c>
      <c r="E90" s="34">
        <f>'Draft Decision'!E90*'Draft Decision $2020'!$N$1</f>
        <v>348.12120789521435</v>
      </c>
      <c r="F90" s="34">
        <f>'Draft Decision'!F90*'Draft Decision $2020'!$N$1</f>
        <v>348.12120789521435</v>
      </c>
      <c r="G90" s="34">
        <f>'Draft Decision'!G90*'Draft Decision $2020'!$N$1</f>
        <v>348.12120789521435</v>
      </c>
      <c r="H90" s="34">
        <f>'Draft Decision'!H90*'Draft Decision $2020'!$N$1</f>
        <v>348.12120789521435</v>
      </c>
      <c r="I90" s="34">
        <f>'Draft Decision'!I90*'Draft Decision $2020'!$N$1</f>
        <v>348.12120789521435</v>
      </c>
      <c r="J90" s="35">
        <f t="shared" si="19"/>
        <v>1740.6060394760718</v>
      </c>
      <c r="K90" s="63" t="s">
        <v>62</v>
      </c>
      <c r="N90" s="106">
        <f>'Draft Decision'!N90*'Draft Decision $2020'!$N$1</f>
        <v>102.44122474691174</v>
      </c>
      <c r="O90" s="106">
        <f>'Draft Decision'!O90*'Draft Decision $2020'!$N$1</f>
        <v>20.401930882599348</v>
      </c>
      <c r="P90" s="104">
        <f t="shared" si="20"/>
        <v>1863.4491951055829</v>
      </c>
      <c r="R90" s="165" t="s">
        <v>286</v>
      </c>
      <c r="S90" s="166" t="s">
        <v>284</v>
      </c>
    </row>
    <row r="91" spans="1:19" ht="15.75" x14ac:dyDescent="0.2">
      <c r="A91" s="68"/>
      <c r="B91" s="70" t="s">
        <v>144</v>
      </c>
      <c r="C91" s="32" t="s">
        <v>60</v>
      </c>
      <c r="D91" s="33" t="s">
        <v>145</v>
      </c>
      <c r="E91" s="34">
        <f>'Draft Decision'!E91*'Draft Decision $2020'!$N$1</f>
        <v>34.812120789521437</v>
      </c>
      <c r="F91" s="34">
        <f>'Draft Decision'!F91*'Draft Decision $2020'!$N$1</f>
        <v>34.812120789521437</v>
      </c>
      <c r="G91" s="34">
        <f>'Draft Decision'!G91*'Draft Decision $2020'!$N$1</f>
        <v>34.812120789521437</v>
      </c>
      <c r="H91" s="34">
        <f>'Draft Decision'!H91*'Draft Decision $2020'!$N$1</f>
        <v>34.812120789521437</v>
      </c>
      <c r="I91" s="34">
        <f>'Draft Decision'!I91*'Draft Decision $2020'!$N$1</f>
        <v>34.812120789521437</v>
      </c>
      <c r="J91" s="35">
        <f t="shared" si="19"/>
        <v>174.06060394760718</v>
      </c>
      <c r="K91" s="63" t="s">
        <v>62</v>
      </c>
      <c r="N91" s="106">
        <f>'Draft Decision'!N91*'Draft Decision $2020'!$N$1</f>
        <v>10.244122474691174</v>
      </c>
      <c r="O91" s="106">
        <f>'Draft Decision'!O91*'Draft Decision $2020'!$N$1</f>
        <v>2.0401930882599344</v>
      </c>
      <c r="P91" s="104">
        <f t="shared" si="20"/>
        <v>186.3449195105583</v>
      </c>
      <c r="R91" s="165" t="s">
        <v>286</v>
      </c>
      <c r="S91" s="166" t="s">
        <v>284</v>
      </c>
    </row>
    <row r="92" spans="1:19" ht="15.75" x14ac:dyDescent="0.2">
      <c r="A92" s="68"/>
      <c r="B92" s="70" t="s">
        <v>146</v>
      </c>
      <c r="C92" s="32" t="s">
        <v>60</v>
      </c>
      <c r="D92" s="33" t="s">
        <v>147</v>
      </c>
      <c r="E92" s="34">
        <f>'Draft Decision'!E92*'Draft Decision $2020'!$N$1</f>
        <v>46.64824185795873</v>
      </c>
      <c r="F92" s="34">
        <f>'Draft Decision'!F92*'Draft Decision $2020'!$N$1</f>
        <v>267.00896645562938</v>
      </c>
      <c r="G92" s="34">
        <f>'Draft Decision'!G92*'Draft Decision $2020'!$N$1</f>
        <v>267.00896645562938</v>
      </c>
      <c r="H92" s="34">
        <f>'Draft Decision'!H92*'Draft Decision $2020'!$N$1</f>
        <v>46.64824185795873</v>
      </c>
      <c r="I92" s="34">
        <f>'Draft Decision'!I92*'Draft Decision $2020'!$N$1</f>
        <v>46.64824185795873</v>
      </c>
      <c r="J92" s="35">
        <f t="shared" si="19"/>
        <v>673.96265848513497</v>
      </c>
      <c r="K92" s="63" t="s">
        <v>62</v>
      </c>
      <c r="N92" s="106">
        <f>'Draft Decision'!N92*'Draft Decision $2020'!$N$1</f>
        <v>39.585718218268404</v>
      </c>
      <c r="O92" s="106">
        <f>'Draft Decision'!O92*'Draft Decision $2020'!$N$1</f>
        <v>7.3942687789454382</v>
      </c>
      <c r="P92" s="104">
        <f t="shared" si="20"/>
        <v>720.94264548234878</v>
      </c>
      <c r="R92" s="165" t="s">
        <v>286</v>
      </c>
      <c r="S92" s="166" t="s">
        <v>284</v>
      </c>
    </row>
    <row r="93" spans="1:19" ht="15.75" x14ac:dyDescent="0.2">
      <c r="A93" s="68"/>
      <c r="B93" s="70" t="s">
        <v>148</v>
      </c>
      <c r="C93" s="32" t="s">
        <v>131</v>
      </c>
      <c r="D93" s="33" t="s">
        <v>149</v>
      </c>
      <c r="E93" s="71">
        <f>'Draft Decision'!E93*'Draft Decision $2020'!$N$1</f>
        <v>0</v>
      </c>
      <c r="F93" s="72">
        <f>'Draft Decision'!F93*'Draft Decision $2020'!$N$1</f>
        <v>0</v>
      </c>
      <c r="G93" s="72">
        <f>'Draft Decision'!G93*'Draft Decision $2020'!$N$1</f>
        <v>0</v>
      </c>
      <c r="H93" s="72">
        <f>'Draft Decision'!H93*'Draft Decision $2020'!$N$1</f>
        <v>0</v>
      </c>
      <c r="I93" s="72">
        <f>'Draft Decision'!I93*'Draft Decision $2020'!$N$1</f>
        <v>0</v>
      </c>
      <c r="J93" s="35">
        <f t="shared" si="19"/>
        <v>0</v>
      </c>
      <c r="K93" s="63" t="s">
        <v>62</v>
      </c>
      <c r="N93" s="106">
        <f>'Draft Decision'!N93*'Draft Decision $2020'!$N$1</f>
        <v>0</v>
      </c>
      <c r="O93" s="106">
        <f>'Draft Decision'!O93*'Draft Decision $2020'!$N$1</f>
        <v>0</v>
      </c>
      <c r="P93" s="104">
        <f t="shared" si="20"/>
        <v>0</v>
      </c>
      <c r="R93" s="165" t="s">
        <v>286</v>
      </c>
      <c r="S93" s="166" t="s">
        <v>284</v>
      </c>
    </row>
    <row r="94" spans="1:19" ht="15.75" x14ac:dyDescent="0.2">
      <c r="A94" s="68"/>
      <c r="B94" s="70" t="s">
        <v>150</v>
      </c>
      <c r="C94" s="32" t="s">
        <v>131</v>
      </c>
      <c r="D94" s="33" t="s">
        <v>151</v>
      </c>
      <c r="E94" s="71">
        <f>'Draft Decision'!E94*'Draft Decision $2020'!$N$1</f>
        <v>0</v>
      </c>
      <c r="F94" s="72">
        <f>'Draft Decision'!F94*'Draft Decision $2020'!$N$1</f>
        <v>0</v>
      </c>
      <c r="G94" s="72">
        <f>'Draft Decision'!G94*'Draft Decision $2020'!$N$1</f>
        <v>0</v>
      </c>
      <c r="H94" s="72">
        <f>'Draft Decision'!H94*'Draft Decision $2020'!$N$1</f>
        <v>0</v>
      </c>
      <c r="I94" s="72">
        <f>'Draft Decision'!I94*'Draft Decision $2020'!$N$1</f>
        <v>0</v>
      </c>
      <c r="J94" s="35">
        <f t="shared" si="19"/>
        <v>0</v>
      </c>
      <c r="K94" s="63" t="s">
        <v>62</v>
      </c>
      <c r="N94" s="106">
        <f>'Draft Decision'!N94*'Draft Decision $2020'!$N$1</f>
        <v>0</v>
      </c>
      <c r="O94" s="106">
        <f>'Draft Decision'!O94*'Draft Decision $2020'!$N$1</f>
        <v>0</v>
      </c>
      <c r="P94" s="104">
        <f t="shared" si="20"/>
        <v>0</v>
      </c>
      <c r="R94" s="165" t="s">
        <v>286</v>
      </c>
      <c r="S94" s="166" t="s">
        <v>284</v>
      </c>
    </row>
    <row r="95" spans="1:19" ht="15.75" x14ac:dyDescent="0.2">
      <c r="A95" s="68"/>
      <c r="B95" s="70" t="s">
        <v>152</v>
      </c>
      <c r="C95" s="32" t="s">
        <v>60</v>
      </c>
      <c r="D95" s="33"/>
      <c r="E95" s="34">
        <f>'Draft Decision'!E95*'Draft Decision $2020'!$N$1</f>
        <v>278.49696631617149</v>
      </c>
      <c r="F95" s="34">
        <f>'Draft Decision'!F95*'Draft Decision $2020'!$N$1</f>
        <v>278.49696631617149</v>
      </c>
      <c r="G95" s="34">
        <f>'Draft Decision'!G95*'Draft Decision $2020'!$N$1</f>
        <v>278.49696631617149</v>
      </c>
      <c r="H95" s="34">
        <f>'Draft Decision'!H95*'Draft Decision $2020'!$N$1</f>
        <v>278.49696631617149</v>
      </c>
      <c r="I95" s="34">
        <f>'Draft Decision'!I95*'Draft Decision $2020'!$N$1</f>
        <v>278.49696631617149</v>
      </c>
      <c r="J95" s="35">
        <f t="shared" si="19"/>
        <v>1392.4848315808574</v>
      </c>
      <c r="K95" s="63" t="s">
        <v>62</v>
      </c>
      <c r="N95" s="106">
        <f>'Draft Decision'!N95*'Draft Decision $2020'!$N$1</f>
        <v>81.952979797529395</v>
      </c>
      <c r="O95" s="106">
        <f>'Draft Decision'!O95*'Draft Decision $2020'!$N$1</f>
        <v>16.321544706079475</v>
      </c>
      <c r="P95" s="104">
        <f t="shared" si="20"/>
        <v>1490.7593560844664</v>
      </c>
      <c r="R95" s="165" t="s">
        <v>286</v>
      </c>
      <c r="S95" s="166" t="s">
        <v>284</v>
      </c>
    </row>
    <row r="96" spans="1:19" ht="15.75" x14ac:dyDescent="0.2">
      <c r="A96" s="61"/>
      <c r="B96" s="70"/>
      <c r="C96" s="32"/>
      <c r="D96" s="73" t="s">
        <v>131</v>
      </c>
      <c r="E96" s="74">
        <f>-(E94+E93+E84)</f>
        <v>0</v>
      </c>
      <c r="F96" s="74">
        <f>-(F94+F93+F84)</f>
        <v>0</v>
      </c>
      <c r="G96" s="74">
        <f>-(G94+G93+G84)</f>
        <v>0</v>
      </c>
      <c r="H96" s="74">
        <f>-(H94+H93+H84)</f>
        <v>0</v>
      </c>
      <c r="I96" s="74">
        <f>-(I94+I93+I84)</f>
        <v>0</v>
      </c>
      <c r="J96" s="75">
        <f t="shared" si="19"/>
        <v>0</v>
      </c>
      <c r="K96" s="63" t="s">
        <v>62</v>
      </c>
      <c r="N96" s="108">
        <f>-(N94+N93+N84)</f>
        <v>0</v>
      </c>
      <c r="O96" s="108">
        <f>-(O94+O93+O84)</f>
        <v>0</v>
      </c>
      <c r="P96" s="108">
        <f>-(P94+P93+P84)</f>
        <v>0</v>
      </c>
      <c r="R96" s="165"/>
    </row>
    <row r="97" spans="1:26" ht="15.75" x14ac:dyDescent="0.2">
      <c r="A97" s="41"/>
      <c r="B97" s="42" t="s">
        <v>153</v>
      </c>
      <c r="C97" s="43"/>
      <c r="D97" s="44" t="s">
        <v>99</v>
      </c>
      <c r="E97" s="45">
        <f t="shared" ref="E97:J97" si="21">SUM(E83:E96)</f>
        <v>3830.029529263149</v>
      </c>
      <c r="F97" s="45">
        <f t="shared" si="21"/>
        <v>3775.0263784157041</v>
      </c>
      <c r="G97" s="45">
        <f t="shared" si="21"/>
        <v>3470.4203215073921</v>
      </c>
      <c r="H97" s="45">
        <f t="shared" si="21"/>
        <v>3455.1029883600022</v>
      </c>
      <c r="I97" s="45">
        <f t="shared" si="21"/>
        <v>3467.6353518442302</v>
      </c>
      <c r="J97" s="45">
        <f t="shared" si="21"/>
        <v>17998.214569390479</v>
      </c>
      <c r="K97" s="63"/>
      <c r="N97" s="107">
        <f t="shared" ref="N97:P97" si="22">SUM(N83:N96)</f>
        <v>1059.307987937794</v>
      </c>
      <c r="O97" s="107">
        <f t="shared" si="22"/>
        <v>208.92905037399893</v>
      </c>
      <c r="P97" s="107">
        <f t="shared" si="22"/>
        <v>19266.451607702267</v>
      </c>
      <c r="R97" s="165"/>
    </row>
    <row r="98" spans="1:26" ht="15.75" x14ac:dyDescent="0.2">
      <c r="A98" s="41"/>
      <c r="B98" s="42" t="s">
        <v>154</v>
      </c>
      <c r="C98" s="43"/>
      <c r="D98" s="44" t="s">
        <v>11</v>
      </c>
      <c r="E98" s="76">
        <f t="shared" ref="E98:J98" si="23">SUM(E63,E81,E97,)</f>
        <v>88374.241030985751</v>
      </c>
      <c r="F98" s="76">
        <f t="shared" si="23"/>
        <v>90838.442661866997</v>
      </c>
      <c r="G98" s="76">
        <f t="shared" si="23"/>
        <v>91216.532796508516</v>
      </c>
      <c r="H98" s="76">
        <f t="shared" si="23"/>
        <v>90440.37029274636</v>
      </c>
      <c r="I98" s="76">
        <f t="shared" si="23"/>
        <v>88816.390179933631</v>
      </c>
      <c r="J98" s="76">
        <f t="shared" si="23"/>
        <v>449685.97696204128</v>
      </c>
      <c r="K98" s="47" t="str">
        <f>K96</f>
        <v>C-1</v>
      </c>
      <c r="N98" s="109">
        <f t="shared" ref="N98:P98" si="24">SUM(N63,N81,N97,)</f>
        <v>26464.385165637534</v>
      </c>
      <c r="O98" s="109">
        <f t="shared" si="24"/>
        <v>5270.9731514697132</v>
      </c>
      <c r="P98" s="109">
        <f t="shared" si="24"/>
        <v>481421.33527914854</v>
      </c>
      <c r="R98" s="165"/>
    </row>
    <row r="99" spans="1:26" ht="15.75" x14ac:dyDescent="0.2">
      <c r="A99" s="55" t="s">
        <v>155</v>
      </c>
      <c r="B99" s="62"/>
      <c r="C99" s="15"/>
      <c r="D99" s="29"/>
      <c r="E99" s="57"/>
      <c r="F99" s="49"/>
      <c r="G99" s="49"/>
      <c r="H99" s="49"/>
      <c r="I99" s="49"/>
      <c r="J99" s="58"/>
      <c r="N99" s="106"/>
      <c r="O99" s="106"/>
      <c r="P99" s="104"/>
      <c r="R99" s="165"/>
    </row>
    <row r="100" spans="1:26" ht="15.75" x14ac:dyDescent="0.2">
      <c r="A100" s="50"/>
      <c r="B100" s="51" t="s">
        <v>156</v>
      </c>
      <c r="C100" s="32" t="s">
        <v>19</v>
      </c>
      <c r="D100" s="33" t="s">
        <v>157</v>
      </c>
      <c r="E100" s="34">
        <f>'Draft Decision'!E100*'Draft Decision $2020'!$N$1</f>
        <v>175.41494046932257</v>
      </c>
      <c r="F100" s="34">
        <f>'Draft Decision'!F100*'Draft Decision $2020'!$N$1</f>
        <v>175.41494046932257</v>
      </c>
      <c r="G100" s="34">
        <f>'Draft Decision'!G100*'Draft Decision $2020'!$N$1</f>
        <v>175.41494046932257</v>
      </c>
      <c r="H100" s="34">
        <f>'Draft Decision'!H100*'Draft Decision $2020'!$N$1</f>
        <v>175.41494046932257</v>
      </c>
      <c r="I100" s="34">
        <f>'Draft Decision'!I100*'Draft Decision $2020'!$N$1</f>
        <v>175.41494046932257</v>
      </c>
      <c r="J100" s="35">
        <f>SUM(E100:I100)</f>
        <v>877.07470234661287</v>
      </c>
      <c r="K100" s="4" t="s">
        <v>158</v>
      </c>
      <c r="N100" s="106">
        <f>'Draft Decision'!N100*'Draft Decision $2020'!$N$1</f>
        <v>51.61915141347253</v>
      </c>
      <c r="O100" s="106">
        <f>'Draft Decision'!O100*'Draft Decision $2020'!$N$1</f>
        <v>8.4924526774300446</v>
      </c>
      <c r="P100" s="104">
        <f t="shared" ref="P100:P102" si="25">SUM(J100,N100:O100)</f>
        <v>937.18630643751544</v>
      </c>
      <c r="R100" s="165" t="s">
        <v>275</v>
      </c>
      <c r="S100" s="166" t="s">
        <v>287</v>
      </c>
    </row>
    <row r="101" spans="1:26" ht="15.75" x14ac:dyDescent="0.2">
      <c r="A101" s="50"/>
      <c r="B101" s="51" t="s">
        <v>159</v>
      </c>
      <c r="C101" s="32" t="s">
        <v>19</v>
      </c>
      <c r="D101" s="33" t="s">
        <v>160</v>
      </c>
      <c r="E101" s="34">
        <f>'Draft Decision'!E101*'Draft Decision $2020'!$N$1</f>
        <v>1491.0269939892419</v>
      </c>
      <c r="F101" s="34">
        <f>'Draft Decision'!F101*'Draft Decision $2020'!$N$1</f>
        <v>1491.0269939892419</v>
      </c>
      <c r="G101" s="34">
        <f>'Draft Decision'!G101*'Draft Decision $2020'!$N$1</f>
        <v>1491.0269939892419</v>
      </c>
      <c r="H101" s="34">
        <f>'Draft Decision'!H101*'Draft Decision $2020'!$N$1</f>
        <v>1491.0269939892419</v>
      </c>
      <c r="I101" s="34">
        <f>'Draft Decision'!I101*'Draft Decision $2020'!$N$1</f>
        <v>1491.0269939892419</v>
      </c>
      <c r="J101" s="35">
        <f>SUM(E101:I101)</f>
        <v>7455.1349699462098</v>
      </c>
      <c r="K101" s="4" t="s">
        <v>158</v>
      </c>
      <c r="N101" s="106">
        <f>'Draft Decision'!N101*'Draft Decision $2020'!$N$1</f>
        <v>438.76278701451645</v>
      </c>
      <c r="O101" s="106">
        <f>'Draft Decision'!O101*'Draft Decision $2020'!$N$1</f>
        <v>72.185847758155376</v>
      </c>
      <c r="P101" s="104">
        <f t="shared" si="25"/>
        <v>7966.0836047188814</v>
      </c>
      <c r="R101" s="165" t="s">
        <v>275</v>
      </c>
      <c r="S101" s="166" t="s">
        <v>287</v>
      </c>
    </row>
    <row r="102" spans="1:26" ht="15.75" x14ac:dyDescent="0.2">
      <c r="A102" s="60"/>
      <c r="B102" s="51" t="s">
        <v>161</v>
      </c>
      <c r="C102" s="32" t="s">
        <v>19</v>
      </c>
      <c r="D102" s="33" t="s">
        <v>162</v>
      </c>
      <c r="E102" s="34">
        <f>'Draft Decision'!E102*'Draft Decision $2020'!$N$1</f>
        <v>149.97977410127078</v>
      </c>
      <c r="F102" s="34">
        <f>'Draft Decision'!F102*'Draft Decision $2020'!$N$1</f>
        <v>149.97977410127078</v>
      </c>
      <c r="G102" s="34">
        <f>'Draft Decision'!G102*'Draft Decision $2020'!$N$1</f>
        <v>149.97977410127078</v>
      </c>
      <c r="H102" s="34">
        <f>'Draft Decision'!H102*'Draft Decision $2020'!$N$1</f>
        <v>149.97977410127078</v>
      </c>
      <c r="I102" s="34">
        <f>'Draft Decision'!I102*'Draft Decision $2020'!$N$1</f>
        <v>149.97977410127078</v>
      </c>
      <c r="J102" s="35">
        <f>SUM(E102:I102)</f>
        <v>749.89887050635389</v>
      </c>
      <c r="K102" s="4" t="s">
        <v>158</v>
      </c>
      <c r="N102" s="106">
        <f>'Draft Decision'!N102*'Draft Decision $2020'!$N$1</f>
        <v>44.134374458519005</v>
      </c>
      <c r="O102" s="106">
        <f>'Draft Decision'!O102*'Draft Decision $2020'!$N$1</f>
        <v>7.2610470392026878</v>
      </c>
      <c r="P102" s="104">
        <f t="shared" si="25"/>
        <v>801.2942920040756</v>
      </c>
      <c r="R102" s="165" t="s">
        <v>275</v>
      </c>
      <c r="S102" s="166" t="s">
        <v>287</v>
      </c>
    </row>
    <row r="103" spans="1:26" ht="15.75" x14ac:dyDescent="0.2">
      <c r="A103" s="61"/>
      <c r="B103" s="51"/>
      <c r="C103" s="32"/>
      <c r="D103" s="33"/>
      <c r="E103" s="54"/>
      <c r="F103" s="54"/>
      <c r="G103" s="54"/>
      <c r="H103" s="54"/>
      <c r="I103" s="54"/>
      <c r="J103" s="40"/>
      <c r="N103" s="106"/>
      <c r="O103" s="106"/>
      <c r="P103" s="104"/>
      <c r="R103" s="165"/>
    </row>
    <row r="104" spans="1:26" ht="15.75" x14ac:dyDescent="0.2">
      <c r="A104" s="48"/>
      <c r="B104" s="10" t="s">
        <v>163</v>
      </c>
      <c r="C104" s="77"/>
      <c r="D104" s="78" t="s">
        <v>11</v>
      </c>
      <c r="E104" s="79">
        <f t="shared" ref="E104:J104" si="26">SUM(E100:E103)</f>
        <v>1816.4217085598352</v>
      </c>
      <c r="F104" s="79">
        <f t="shared" si="26"/>
        <v>1816.4217085598352</v>
      </c>
      <c r="G104" s="79">
        <f t="shared" si="26"/>
        <v>1816.4217085598352</v>
      </c>
      <c r="H104" s="79">
        <f t="shared" si="26"/>
        <v>1816.4217085598352</v>
      </c>
      <c r="I104" s="79">
        <f t="shared" si="26"/>
        <v>1816.4217085598352</v>
      </c>
      <c r="J104" s="46">
        <f t="shared" si="26"/>
        <v>9082.1085427991748</v>
      </c>
      <c r="K104" s="47" t="str">
        <f>K102</f>
        <v>C-6</v>
      </c>
      <c r="N104" s="110">
        <f t="shared" ref="N104:P104" si="27">SUM(N100:N103)</f>
        <v>534.51631288650799</v>
      </c>
      <c r="O104" s="110">
        <f t="shared" si="27"/>
        <v>87.939347474788107</v>
      </c>
      <c r="P104" s="110">
        <f t="shared" si="27"/>
        <v>9704.5642031604712</v>
      </c>
      <c r="R104" s="165"/>
    </row>
    <row r="105" spans="1:26" ht="15.75" x14ac:dyDescent="0.2">
      <c r="A105" s="55" t="s">
        <v>164</v>
      </c>
      <c r="B105" s="62"/>
      <c r="C105" s="15"/>
      <c r="D105" s="29"/>
      <c r="E105" s="57"/>
      <c r="F105" s="57"/>
      <c r="G105" s="57"/>
      <c r="H105" s="57"/>
      <c r="I105" s="57"/>
      <c r="J105" s="58"/>
      <c r="N105" s="106"/>
      <c r="O105" s="106"/>
      <c r="P105" s="104"/>
      <c r="R105" s="165"/>
    </row>
    <row r="106" spans="1:26" ht="15.75" x14ac:dyDescent="0.25">
      <c r="A106" s="60"/>
      <c r="B106" s="51" t="s">
        <v>165</v>
      </c>
      <c r="C106" s="32" t="s">
        <v>60</v>
      </c>
      <c r="D106" s="33" t="s">
        <v>166</v>
      </c>
      <c r="E106" s="34">
        <f>'Draft Decision'!E106*'Draft Decision $2020'!$N$1</f>
        <v>433.05563428364007</v>
      </c>
      <c r="F106" s="34">
        <f>'Draft Decision'!F106*'Draft Decision $2020'!$N$1</f>
        <v>438.53735117330638</v>
      </c>
      <c r="G106" s="34">
        <f>'Draft Decision'!G106*'Draft Decision $2020'!$N$1</f>
        <v>438.53735117330638</v>
      </c>
      <c r="H106" s="34">
        <f>'Draft Decision'!H106*'Draft Decision $2020'!$N$1</f>
        <v>438.53735117330638</v>
      </c>
      <c r="I106" s="34">
        <f>'Draft Decision'!I106*'Draft Decision $2020'!$N$1</f>
        <v>438.53735117330638</v>
      </c>
      <c r="J106" s="35">
        <f t="shared" ref="J106:J123" si="28">SUM(E106:I106)</f>
        <v>2187.2050389768656</v>
      </c>
      <c r="K106" s="80" t="s">
        <v>167</v>
      </c>
      <c r="N106" s="106">
        <f>'Draft Decision'!N106*'Draft Decision $2020'!$N$1</f>
        <v>128.72407992075401</v>
      </c>
      <c r="O106" s="106">
        <f>'Draft Decision'!O106*'Draft Decision $2020'!$N$1</f>
        <v>33.466501246940631</v>
      </c>
      <c r="P106" s="104">
        <f t="shared" ref="P106:P123" si="29">SUM(J106,N106:O106)</f>
        <v>2349.3956201445599</v>
      </c>
      <c r="R106" s="165" t="s">
        <v>274</v>
      </c>
      <c r="S106" t="s">
        <v>288</v>
      </c>
    </row>
    <row r="107" spans="1:26" s="39" customFormat="1" ht="15.75" x14ac:dyDescent="0.25">
      <c r="A107" s="60"/>
      <c r="B107" s="51" t="s">
        <v>168</v>
      </c>
      <c r="C107" s="32" t="s">
        <v>60</v>
      </c>
      <c r="D107" s="33" t="s">
        <v>169</v>
      </c>
      <c r="E107" s="34">
        <f>'Draft Decision'!E107*'Draft Decision $2020'!$N$1</f>
        <v>2409.0994409388591</v>
      </c>
      <c r="F107" s="34">
        <f>'Draft Decision'!F107*'Draft Decision $2020'!$N$1</f>
        <v>2579.1630013396948</v>
      </c>
      <c r="G107" s="34">
        <f>'Draft Decision'!G107*'Draft Decision $2020'!$N$1</f>
        <v>2579.1630013396948</v>
      </c>
      <c r="H107" s="34">
        <f>'Draft Decision'!H107*'Draft Decision $2020'!$N$1</f>
        <v>2579.1630013396948</v>
      </c>
      <c r="I107" s="34">
        <f>'Draft Decision'!I107*'Draft Decision $2020'!$N$1</f>
        <v>2579.1630013396948</v>
      </c>
      <c r="J107" s="35">
        <f t="shared" si="28"/>
        <v>12725.75144629764</v>
      </c>
      <c r="K107" s="80" t="s">
        <v>167</v>
      </c>
      <c r="L107" s="28"/>
      <c r="M107" s="7"/>
      <c r="N107" s="106">
        <f>'Draft Decision'!N107*'Draft Decision $2020'!$N$1</f>
        <v>748.92185406637202</v>
      </c>
      <c r="O107" s="106">
        <f>'Draft Decision'!O107*'Draft Decision $2020'!$N$1</f>
        <v>195.40953631089283</v>
      </c>
      <c r="P107" s="104">
        <f t="shared" si="29"/>
        <v>13670.082836674905</v>
      </c>
      <c r="Q107" s="7"/>
      <c r="R107" s="165" t="s">
        <v>276</v>
      </c>
      <c r="S107" t="s">
        <v>288</v>
      </c>
      <c r="T107" s="7"/>
      <c r="U107" s="7"/>
      <c r="V107" s="7"/>
      <c r="W107" s="7"/>
      <c r="X107" s="7"/>
      <c r="Y107" s="7"/>
      <c r="Z107" s="7"/>
    </row>
    <row r="108" spans="1:26" s="39" customFormat="1" ht="15.75" x14ac:dyDescent="0.25">
      <c r="A108" s="60"/>
      <c r="B108" s="51" t="s">
        <v>267</v>
      </c>
      <c r="C108" s="32" t="s">
        <v>60</v>
      </c>
      <c r="D108" s="33"/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5">
        <f t="shared" ref="J108" si="30">SUM(E108:I108)</f>
        <v>0</v>
      </c>
      <c r="K108" s="80" t="s">
        <v>167</v>
      </c>
      <c r="L108" s="28"/>
      <c r="M108" s="7"/>
      <c r="N108" s="106">
        <v>0</v>
      </c>
      <c r="O108" s="106">
        <v>0</v>
      </c>
      <c r="P108" s="104">
        <f t="shared" si="29"/>
        <v>0</v>
      </c>
      <c r="Q108" s="7"/>
      <c r="R108" s="165" t="s">
        <v>275</v>
      </c>
      <c r="S108" t="s">
        <v>288</v>
      </c>
      <c r="T108" s="7"/>
      <c r="U108" s="7"/>
      <c r="V108" s="7"/>
      <c r="W108" s="7"/>
      <c r="X108" s="7"/>
      <c r="Y108" s="7"/>
      <c r="Z108" s="7"/>
    </row>
    <row r="109" spans="1:26" ht="15.75" x14ac:dyDescent="0.25">
      <c r="A109" s="60"/>
      <c r="B109" s="51" t="s">
        <v>170</v>
      </c>
      <c r="C109" s="32" t="s">
        <v>19</v>
      </c>
      <c r="D109" s="33" t="s">
        <v>171</v>
      </c>
      <c r="E109" s="34">
        <f>'Draft Decision'!E108*'Draft Decision $2020'!$N$1</f>
        <v>105.24896428159354</v>
      </c>
      <c r="F109" s="34">
        <f>'Draft Decision'!F108*'Draft Decision $2020'!$N$1</f>
        <v>105.24896428159354</v>
      </c>
      <c r="G109" s="34">
        <f>'Draft Decision'!G108*'Draft Decision $2020'!$N$1</f>
        <v>105.24896428159354</v>
      </c>
      <c r="H109" s="34">
        <f>'Draft Decision'!H108*'Draft Decision $2020'!$N$1</f>
        <v>105.24896428159354</v>
      </c>
      <c r="I109" s="34">
        <f>'Draft Decision'!I108*'Draft Decision $2020'!$N$1</f>
        <v>105.24896428159354</v>
      </c>
      <c r="J109" s="35">
        <f t="shared" si="28"/>
        <v>526.24482140796772</v>
      </c>
      <c r="K109" s="81" t="s">
        <v>172</v>
      </c>
      <c r="N109" s="106">
        <f>'Draft Decision'!N108*'Draft Decision $2020'!$N$1</f>
        <v>30.971490848083516</v>
      </c>
      <c r="O109" s="106">
        <f>'Draft Decision'!O108*'Draft Decision $2020'!$N$1</f>
        <v>8.0454814838810957</v>
      </c>
      <c r="P109" s="104">
        <f t="shared" si="29"/>
        <v>565.26179373993227</v>
      </c>
      <c r="R109" s="165" t="s">
        <v>275</v>
      </c>
      <c r="S109" t="s">
        <v>289</v>
      </c>
    </row>
    <row r="110" spans="1:26" ht="15.75" x14ac:dyDescent="0.25">
      <c r="A110" s="60"/>
      <c r="B110" s="51" t="s">
        <v>173</v>
      </c>
      <c r="C110" s="32" t="s">
        <v>19</v>
      </c>
      <c r="D110" s="33" t="s">
        <v>174</v>
      </c>
      <c r="E110" s="34">
        <f>'Draft Decision'!E109*'Draft Decision $2020'!$N$1</f>
        <v>2104.9792856318709</v>
      </c>
      <c r="F110" s="34">
        <f>'Draft Decision'!F109*'Draft Decision $2020'!$N$1</f>
        <v>2104.9792856318709</v>
      </c>
      <c r="G110" s="34">
        <f>'Draft Decision'!G109*'Draft Decision $2020'!$N$1</f>
        <v>2104.9792856318709</v>
      </c>
      <c r="H110" s="34">
        <f>'Draft Decision'!H109*'Draft Decision $2020'!$N$1</f>
        <v>2104.9792856318709</v>
      </c>
      <c r="I110" s="34">
        <f>'Draft Decision'!I109*'Draft Decision $2020'!$N$1</f>
        <v>2104.9792856318709</v>
      </c>
      <c r="J110" s="35">
        <f t="shared" si="28"/>
        <v>10524.896428159354</v>
      </c>
      <c r="K110" s="81" t="s">
        <v>172</v>
      </c>
      <c r="N110" s="106">
        <f>'Draft Decision'!N109*'Draft Decision $2020'!$N$1</f>
        <v>619.42981696167033</v>
      </c>
      <c r="O110" s="106">
        <f>'Draft Decision'!O109*'Draft Decision $2020'!$N$1</f>
        <v>160.90962967762192</v>
      </c>
      <c r="P110" s="104">
        <f t="shared" si="29"/>
        <v>11305.235874798647</v>
      </c>
      <c r="R110" s="165" t="s">
        <v>275</v>
      </c>
      <c r="S110" t="s">
        <v>289</v>
      </c>
    </row>
    <row r="111" spans="1:26" s="39" customFormat="1" ht="15.75" x14ac:dyDescent="0.25">
      <c r="A111" s="60"/>
      <c r="B111" s="51" t="s">
        <v>175</v>
      </c>
      <c r="C111" s="32" t="s">
        <v>60</v>
      </c>
      <c r="D111" s="33" t="s">
        <v>84</v>
      </c>
      <c r="E111" s="34">
        <f>'Draft Decision'!E110*'Draft Decision $2020'!$N$1</f>
        <v>370.30093933073994</v>
      </c>
      <c r="F111" s="34">
        <f>'Draft Decision'!F110*'Draft Decision $2020'!$N$1</f>
        <v>370.30093933073994</v>
      </c>
      <c r="G111" s="34">
        <f>'Draft Decision'!G110*'Draft Decision $2020'!$N$1</f>
        <v>370.30093933073994</v>
      </c>
      <c r="H111" s="34">
        <f>'Draft Decision'!H110*'Draft Decision $2020'!$N$1</f>
        <v>370.30093933073994</v>
      </c>
      <c r="I111" s="34">
        <f>'Draft Decision'!I110*'Draft Decision $2020'!$N$1</f>
        <v>370.30093933073994</v>
      </c>
      <c r="J111" s="35">
        <f t="shared" si="28"/>
        <v>1851.5046966536997</v>
      </c>
      <c r="K111" s="80" t="s">
        <v>167</v>
      </c>
      <c r="L111" s="28"/>
      <c r="M111" s="7"/>
      <c r="N111" s="106">
        <f>'Draft Decision'!N110*'Draft Decision $2020'!$N$1</f>
        <v>108.96802863384049</v>
      </c>
      <c r="O111" s="106">
        <f>'Draft Decision'!O110*'Draft Decision $2020'!$N$1</f>
        <v>28.306685687454983</v>
      </c>
      <c r="P111" s="104">
        <f t="shared" si="29"/>
        <v>1988.7794109749952</v>
      </c>
      <c r="Q111" s="7"/>
      <c r="R111" s="165" t="s">
        <v>282</v>
      </c>
      <c r="S111" t="s">
        <v>288</v>
      </c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60"/>
      <c r="B112" s="51" t="s">
        <v>176</v>
      </c>
      <c r="C112" s="32" t="s">
        <v>60</v>
      </c>
      <c r="D112" s="33" t="s">
        <v>177</v>
      </c>
      <c r="E112" s="34">
        <f>'Draft Decision'!E111*'Draft Decision $2020'!$N$1</f>
        <v>609.21211381662511</v>
      </c>
      <c r="F112" s="34">
        <f>'Draft Decision'!F111*'Draft Decision $2020'!$N$1</f>
        <v>609.21211381662511</v>
      </c>
      <c r="G112" s="34">
        <f>'Draft Decision'!G111*'Draft Decision $2020'!$N$1</f>
        <v>261.09090592141081</v>
      </c>
      <c r="H112" s="34">
        <f>'Draft Decision'!H111*'Draft Decision $2020'!$N$1</f>
        <v>696.24241579042871</v>
      </c>
      <c r="I112" s="34">
        <f>'Draft Decision'!I111*'Draft Decision $2020'!$N$1</f>
        <v>626.61817421138596</v>
      </c>
      <c r="J112" s="35">
        <f t="shared" si="28"/>
        <v>2802.3757235564758</v>
      </c>
      <c r="K112" s="80" t="s">
        <v>167</v>
      </c>
      <c r="N112" s="106">
        <f>'Draft Decision'!N111*'Draft Decision $2020'!$N$1</f>
        <v>165.00105910826059</v>
      </c>
      <c r="O112" s="106">
        <f>'Draft Decision'!O111*'Draft Decision $2020'!$N$1</f>
        <v>43.296462281401489</v>
      </c>
      <c r="P112" s="104">
        <f t="shared" si="29"/>
        <v>3010.6732449461379</v>
      </c>
      <c r="R112" s="165" t="s">
        <v>286</v>
      </c>
      <c r="S112" t="s">
        <v>288</v>
      </c>
    </row>
    <row r="113" spans="1:26" ht="15.75" x14ac:dyDescent="0.25">
      <c r="A113" s="60"/>
      <c r="B113" s="51" t="s">
        <v>178</v>
      </c>
      <c r="C113" s="32" t="s">
        <v>19</v>
      </c>
      <c r="D113" s="33" t="s">
        <v>179</v>
      </c>
      <c r="E113" s="34">
        <f>'Draft Decision'!E112*'Draft Decision $2020'!$N$1</f>
        <v>1078.8018838863338</v>
      </c>
      <c r="F113" s="34">
        <f>'Draft Decision'!F112*'Draft Decision $2020'!$N$1</f>
        <v>1078.8018838863338</v>
      </c>
      <c r="G113" s="34">
        <f>'Draft Decision'!G112*'Draft Decision $2020'!$N$1</f>
        <v>1078.8018838863338</v>
      </c>
      <c r="H113" s="34">
        <f>'Draft Decision'!H112*'Draft Decision $2020'!$N$1</f>
        <v>1078.8018838863338</v>
      </c>
      <c r="I113" s="34">
        <f>'Draft Decision'!I112*'Draft Decision $2020'!$N$1</f>
        <v>1078.8018838863338</v>
      </c>
      <c r="J113" s="35">
        <f t="shared" si="28"/>
        <v>5394.0094194316689</v>
      </c>
      <c r="K113" s="81" t="s">
        <v>172</v>
      </c>
      <c r="N113" s="106">
        <f>'Draft Decision'!N112*'Draft Decision $2020'!$N$1</f>
        <v>317.45778119285603</v>
      </c>
      <c r="O113" s="106">
        <f>'Draft Decision'!O112*'Draft Decision $2020'!$N$1</f>
        <v>82.466185209781244</v>
      </c>
      <c r="P113" s="104">
        <f t="shared" si="29"/>
        <v>5793.9333858343061</v>
      </c>
      <c r="R113" s="165" t="s">
        <v>275</v>
      </c>
      <c r="S113" t="s">
        <v>289</v>
      </c>
    </row>
    <row r="114" spans="1:26" s="39" customFormat="1" ht="15.75" x14ac:dyDescent="0.25">
      <c r="A114" s="60"/>
      <c r="B114" s="51" t="s">
        <v>180</v>
      </c>
      <c r="C114" s="32" t="s">
        <v>60</v>
      </c>
      <c r="D114" s="33" t="s">
        <v>181</v>
      </c>
      <c r="E114" s="34">
        <f>'Draft Decision'!E113*'Draft Decision $2020'!$N$1</f>
        <v>79.110021056281198</v>
      </c>
      <c r="F114" s="34">
        <f>'Draft Decision'!F113*'Draft Decision $2020'!$N$1</f>
        <v>105.48002807504162</v>
      </c>
      <c r="G114" s="34">
        <f>'Draft Decision'!G113*'Draft Decision $2020'!$N$1</f>
        <v>105.48002807504162</v>
      </c>
      <c r="H114" s="34">
        <f>'Draft Decision'!H113*'Draft Decision $2020'!$N$1</f>
        <v>105.48002807504162</v>
      </c>
      <c r="I114" s="34">
        <f>'Draft Decision'!I113*'Draft Decision $2020'!$N$1</f>
        <v>105.48002807504162</v>
      </c>
      <c r="J114" s="35">
        <f t="shared" si="28"/>
        <v>501.03013335644766</v>
      </c>
      <c r="K114" s="80" t="s">
        <v>167</v>
      </c>
      <c r="L114" s="28"/>
      <c r="M114" s="7"/>
      <c r="N114" s="106">
        <f>'Draft Decision'!N113*'Draft Decision $2020'!$N$1</f>
        <v>29.481840213886919</v>
      </c>
      <c r="O114" s="106">
        <f>'Draft Decision'!O113*'Draft Decision $2020'!$N$1</f>
        <v>7.7921271694998051</v>
      </c>
      <c r="P114" s="104">
        <f t="shared" si="29"/>
        <v>538.30410073983444</v>
      </c>
      <c r="Q114" s="7"/>
      <c r="R114" s="165" t="s">
        <v>282</v>
      </c>
      <c r="S114" t="s">
        <v>288</v>
      </c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60"/>
      <c r="B115" s="51" t="s">
        <v>182</v>
      </c>
      <c r="C115" s="32" t="s">
        <v>60</v>
      </c>
      <c r="D115" s="33" t="s">
        <v>183</v>
      </c>
      <c r="E115" s="34">
        <f>'Draft Decision'!E114*'Draft Decision $2020'!$N$1</f>
        <v>229.7599972108415</v>
      </c>
      <c r="F115" s="34">
        <f>'Draft Decision'!F114*'Draft Decision $2020'!$N$1</f>
        <v>229.7599972108415</v>
      </c>
      <c r="G115" s="34">
        <f>'Draft Decision'!G114*'Draft Decision $2020'!$N$1</f>
        <v>229.7599972108415</v>
      </c>
      <c r="H115" s="34">
        <f>'Draft Decision'!H114*'Draft Decision $2020'!$N$1</f>
        <v>229.7599972108415</v>
      </c>
      <c r="I115" s="34">
        <f>'Draft Decision'!I114*'Draft Decision $2020'!$N$1</f>
        <v>637.06181044824234</v>
      </c>
      <c r="J115" s="35">
        <f t="shared" si="28"/>
        <v>1556.1017992916084</v>
      </c>
      <c r="K115" s="80" t="s">
        <v>167</v>
      </c>
      <c r="N115" s="106">
        <f>'Draft Decision'!N114*'Draft Decision $2020'!$N$1</f>
        <v>91.744979541838575</v>
      </c>
      <c r="O115" s="106">
        <f>'Draft Decision'!O114*'Draft Decision $2020'!$N$1</f>
        <v>26.009229949144522</v>
      </c>
      <c r="P115" s="104">
        <f t="shared" si="29"/>
        <v>1673.8560087825915</v>
      </c>
      <c r="R115" s="165" t="s">
        <v>274</v>
      </c>
      <c r="S115" t="s">
        <v>288</v>
      </c>
    </row>
    <row r="116" spans="1:26" ht="15.75" x14ac:dyDescent="0.25">
      <c r="A116" s="60"/>
      <c r="B116" s="51" t="s">
        <v>184</v>
      </c>
      <c r="C116" s="32" t="s">
        <v>60</v>
      </c>
      <c r="D116" s="33" t="s">
        <v>95</v>
      </c>
      <c r="E116" s="34">
        <f>'Draft Decision'!E115*'Draft Decision $2020'!$N$1</f>
        <v>3741.5033942532677</v>
      </c>
      <c r="F116" s="34">
        <f>'Draft Decision'!F115*'Draft Decision $2020'!$N$1</f>
        <v>3599.9695802888864</v>
      </c>
      <c r="G116" s="34">
        <f>'Draft Decision'!G115*'Draft Decision $2020'!$N$1</f>
        <v>3599.9695802888864</v>
      </c>
      <c r="H116" s="34">
        <f>'Draft Decision'!H115*'Draft Decision $2020'!$N$1</f>
        <v>3599.9695802888864</v>
      </c>
      <c r="I116" s="34">
        <f>'Draft Decision'!I115*'Draft Decision $2020'!$N$1</f>
        <v>3599.9695802888864</v>
      </c>
      <c r="J116" s="35">
        <f t="shared" si="28"/>
        <v>18141.38171540881</v>
      </c>
      <c r="K116" s="80" t="s">
        <v>167</v>
      </c>
      <c r="N116" s="106">
        <f>'Draft Decision'!N115*'Draft Decision $2020'!$N$1</f>
        <v>1067.7191169254443</v>
      </c>
      <c r="O116" s="106">
        <f>'Draft Decision'!O115*'Draft Decision $2020'!$N$1</f>
        <v>276.64485998248983</v>
      </c>
      <c r="P116" s="104">
        <f t="shared" si="29"/>
        <v>19485.745692316745</v>
      </c>
      <c r="R116" s="165" t="s">
        <v>274</v>
      </c>
      <c r="S116" t="s">
        <v>288</v>
      </c>
    </row>
    <row r="117" spans="1:26" ht="15.75" x14ac:dyDescent="0.25">
      <c r="A117" s="60"/>
      <c r="B117" s="82" t="s">
        <v>185</v>
      </c>
      <c r="C117" s="32" t="s">
        <v>60</v>
      </c>
      <c r="D117" s="33" t="s">
        <v>106</v>
      </c>
      <c r="E117" s="34">
        <f>'Draft Decision'!E116*'Draft Decision $2020'!$N$1</f>
        <v>512.65016352159523</v>
      </c>
      <c r="F117" s="34">
        <f>'Draft Decision'!F116*'Draft Decision $2020'!$N$1</f>
        <v>604.74300726798958</v>
      </c>
      <c r="G117" s="34">
        <f>'Draft Decision'!G116*'Draft Decision $2020'!$N$1</f>
        <v>569.22148182295166</v>
      </c>
      <c r="H117" s="34">
        <f>'Draft Decision'!H116*'Draft Decision $2020'!$N$1</f>
        <v>569.22148182295166</v>
      </c>
      <c r="I117" s="34">
        <f>'Draft Decision'!I116*'Draft Decision $2020'!$N$1</f>
        <v>569.22148182295166</v>
      </c>
      <c r="J117" s="35">
        <f t="shared" si="28"/>
        <v>2825.0576162584402</v>
      </c>
      <c r="K117" s="80" t="s">
        <v>167</v>
      </c>
      <c r="N117" s="106">
        <f>'Draft Decision'!N116*'Draft Decision $2020'!$N$1</f>
        <v>166.24905390961678</v>
      </c>
      <c r="O117" s="106">
        <f>'Draft Decision'!O116*'Draft Decision $2020'!$N$1</f>
        <v>43.381849939559871</v>
      </c>
      <c r="P117" s="104">
        <f t="shared" si="29"/>
        <v>3034.6885201076166</v>
      </c>
      <c r="R117" s="165" t="s">
        <v>274</v>
      </c>
      <c r="S117" t="s">
        <v>289</v>
      </c>
    </row>
    <row r="118" spans="1:26" s="39" customFormat="1" ht="15.75" x14ac:dyDescent="0.25">
      <c r="A118" s="60"/>
      <c r="B118" s="82" t="s">
        <v>255</v>
      </c>
      <c r="C118" s="32" t="s">
        <v>19</v>
      </c>
      <c r="D118" s="33" t="s">
        <v>50</v>
      </c>
      <c r="E118" s="34">
        <f>'Draft Decision'!E117*'Draft Decision $2020'!$N$1</f>
        <v>0</v>
      </c>
      <c r="F118" s="34">
        <f>'Draft Decision'!F117*'Draft Decision $2020'!$N$1</f>
        <v>0</v>
      </c>
      <c r="G118" s="34">
        <f>'Draft Decision'!G117*'Draft Decision $2020'!$N$1</f>
        <v>0</v>
      </c>
      <c r="H118" s="34">
        <f>'Draft Decision'!H117*'Draft Decision $2020'!$N$1</f>
        <v>0</v>
      </c>
      <c r="I118" s="34">
        <f>'Draft Decision'!I117*'Draft Decision $2020'!$N$1</f>
        <v>0</v>
      </c>
      <c r="J118" s="35">
        <f t="shared" si="28"/>
        <v>0</v>
      </c>
      <c r="K118" s="81" t="s">
        <v>172</v>
      </c>
      <c r="L118" s="28"/>
      <c r="M118" s="7"/>
      <c r="N118" s="106">
        <f>'Draft Decision'!N117*'Draft Decision $2020'!$N$1</f>
        <v>0</v>
      </c>
      <c r="O118" s="106">
        <f>'Draft Decision'!O117*'Draft Decision $2020'!$N$1</f>
        <v>0</v>
      </c>
      <c r="P118" s="104">
        <f t="shared" si="29"/>
        <v>0</v>
      </c>
      <c r="Q118" s="7"/>
      <c r="R118" s="165" t="s">
        <v>282</v>
      </c>
      <c r="S118" t="s">
        <v>289</v>
      </c>
      <c r="T118" s="7"/>
      <c r="U118" s="7"/>
      <c r="V118" s="7"/>
      <c r="W118" s="7"/>
      <c r="X118" s="7"/>
      <c r="Y118" s="7"/>
      <c r="Z118" s="7"/>
    </row>
    <row r="119" spans="1:26" s="39" customFormat="1" ht="15.75" x14ac:dyDescent="0.25">
      <c r="A119" s="60"/>
      <c r="B119" s="82" t="s">
        <v>187</v>
      </c>
      <c r="C119" s="32" t="s">
        <v>19</v>
      </c>
      <c r="D119" s="33" t="s">
        <v>138</v>
      </c>
      <c r="E119" s="34">
        <f>'Draft Decision'!E118*'Draft Decision $2020'!$N$1</f>
        <v>263.12241070398386</v>
      </c>
      <c r="F119" s="34">
        <f>'Draft Decision'!F118*'Draft Decision $2020'!$N$1</f>
        <v>263.12241070398386</v>
      </c>
      <c r="G119" s="34">
        <f>'Draft Decision'!G118*'Draft Decision $2020'!$N$1</f>
        <v>263.12241070398386</v>
      </c>
      <c r="H119" s="34">
        <f>'Draft Decision'!H118*'Draft Decision $2020'!$N$1</f>
        <v>263.12241070398386</v>
      </c>
      <c r="I119" s="34">
        <f>'Draft Decision'!I118*'Draft Decision $2020'!$N$1</f>
        <v>263.12241070398386</v>
      </c>
      <c r="J119" s="35">
        <f t="shared" si="28"/>
        <v>1315.6120535199193</v>
      </c>
      <c r="K119" s="81" t="s">
        <v>172</v>
      </c>
      <c r="L119" s="28"/>
      <c r="M119" s="7"/>
      <c r="N119" s="106">
        <f>'Draft Decision'!N118*'Draft Decision $2020'!$N$1</f>
        <v>77.428727120208791</v>
      </c>
      <c r="O119" s="106">
        <f>'Draft Decision'!O118*'Draft Decision $2020'!$N$1</f>
        <v>20.11370370970274</v>
      </c>
      <c r="P119" s="104">
        <f t="shared" si="29"/>
        <v>1413.1544843498309</v>
      </c>
      <c r="Q119" s="7"/>
      <c r="R119" s="165" t="s">
        <v>282</v>
      </c>
      <c r="S119" t="s">
        <v>289</v>
      </c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60"/>
      <c r="B120" s="51" t="s">
        <v>188</v>
      </c>
      <c r="C120" s="32" t="s">
        <v>19</v>
      </c>
      <c r="D120" s="33" t="s">
        <v>84</v>
      </c>
      <c r="E120" s="34">
        <f>'Draft Decision'!E119*'Draft Decision $2020'!$N$1</f>
        <v>1410.6714932327184</v>
      </c>
      <c r="F120" s="34">
        <f>'Draft Decision'!F119*'Draft Decision $2020'!$N$1</f>
        <v>1410.6714932327184</v>
      </c>
      <c r="G120" s="34">
        <f>'Draft Decision'!G119*'Draft Decision $2020'!$N$1</f>
        <v>1410.6714932327184</v>
      </c>
      <c r="H120" s="34">
        <f>'Draft Decision'!H119*'Draft Decision $2020'!$N$1</f>
        <v>1410.6714932327184</v>
      </c>
      <c r="I120" s="34">
        <f>'Draft Decision'!I119*'Draft Decision $2020'!$N$1</f>
        <v>1410.6714932327184</v>
      </c>
      <c r="J120" s="35">
        <f t="shared" si="28"/>
        <v>7053.3574661635921</v>
      </c>
      <c r="K120" s="81" t="s">
        <v>172</v>
      </c>
      <c r="N120" s="106">
        <f>'Draft Decision'!N119*'Draft Decision $2020'!$N$1</f>
        <v>415.11666685303686</v>
      </c>
      <c r="O120" s="106">
        <f>'Draft Decision'!O119*'Draft Decision $2020'!$N$1</f>
        <v>107.83508850763668</v>
      </c>
      <c r="P120" s="104">
        <f t="shared" si="29"/>
        <v>7576.3092215242659</v>
      </c>
      <c r="R120" s="165" t="s">
        <v>275</v>
      </c>
      <c r="S120" t="s">
        <v>288</v>
      </c>
    </row>
    <row r="121" spans="1:26" ht="15.75" x14ac:dyDescent="0.25">
      <c r="A121" s="60"/>
      <c r="B121" s="51" t="s">
        <v>189</v>
      </c>
      <c r="C121" s="32" t="s">
        <v>60</v>
      </c>
      <c r="D121" s="33" t="s">
        <v>190</v>
      </c>
      <c r="E121" s="34">
        <f>'Draft Decision'!E120*'Draft Decision $2020'!$N$1</f>
        <v>403.45436307944186</v>
      </c>
      <c r="F121" s="34">
        <f>'Draft Decision'!F120*'Draft Decision $2020'!$N$1</f>
        <v>403.45436307944186</v>
      </c>
      <c r="G121" s="34">
        <f>'Draft Decision'!G120*'Draft Decision $2020'!$N$1</f>
        <v>391.61385459776267</v>
      </c>
      <c r="H121" s="34">
        <f>'Draft Decision'!H120*'Draft Decision $2020'!$N$1</f>
        <v>379.77334611608336</v>
      </c>
      <c r="I121" s="34">
        <f>'Draft Decision'!I120*'Draft Decision $2020'!$N$1</f>
        <v>379.77334611608336</v>
      </c>
      <c r="J121" s="35">
        <f t="shared" si="28"/>
        <v>1958.0692729888131</v>
      </c>
      <c r="K121" s="80" t="s">
        <v>167</v>
      </c>
      <c r="N121" s="106">
        <f>'Draft Decision'!N120*'Draft Decision $2020'!$N$1</f>
        <v>115.23921997746599</v>
      </c>
      <c r="O121" s="106">
        <f>'Draft Decision'!O120*'Draft Decision $2020'!$N$1</f>
        <v>29.750993630051671</v>
      </c>
      <c r="P121" s="104">
        <f t="shared" si="29"/>
        <v>2103.0594865963308</v>
      </c>
      <c r="R121" s="165" t="s">
        <v>275</v>
      </c>
      <c r="S121" t="s">
        <v>288</v>
      </c>
    </row>
    <row r="122" spans="1:26" ht="25.5" x14ac:dyDescent="0.25">
      <c r="A122" s="60"/>
      <c r="B122" s="51" t="s">
        <v>191</v>
      </c>
      <c r="C122" s="32" t="s">
        <v>60</v>
      </c>
      <c r="D122" s="33" t="s">
        <v>192</v>
      </c>
      <c r="E122" s="34">
        <f>'Draft Decision'!E121*'Draft Decision $2020'!$N$1</f>
        <v>1692.7859358508229</v>
      </c>
      <c r="F122" s="34">
        <f>'Draft Decision'!F121*'Draft Decision $2020'!$N$1</f>
        <v>1692.7859358508229</v>
      </c>
      <c r="G122" s="34">
        <f>'Draft Decision'!G121*'Draft Decision $2020'!$N$1</f>
        <v>1692.7859358508229</v>
      </c>
      <c r="H122" s="34">
        <f>'Draft Decision'!H121*'Draft Decision $2020'!$N$1</f>
        <v>1588.6987747467269</v>
      </c>
      <c r="I122" s="34">
        <f>'Draft Decision'!I121*'Draft Decision $2020'!$N$1</f>
        <v>1358.6113659903046</v>
      </c>
      <c r="J122" s="35">
        <f t="shared" si="28"/>
        <v>8025.6679482895006</v>
      </c>
      <c r="K122" s="80" t="s">
        <v>167</v>
      </c>
      <c r="N122" s="106">
        <f>'Draft Decision'!N121*'Draft Decision $2020'!$N$1</f>
        <v>472.23381385041421</v>
      </c>
      <c r="O122" s="106">
        <f>'Draft Decision'!O121*'Draft Decision $2020'!$N$1</f>
        <v>120.61388234442622</v>
      </c>
      <c r="P122" s="104">
        <f t="shared" si="29"/>
        <v>8618.5156444843415</v>
      </c>
      <c r="R122" s="165" t="s">
        <v>275</v>
      </c>
      <c r="S122" t="s">
        <v>288</v>
      </c>
    </row>
    <row r="123" spans="1:26" ht="15.75" x14ac:dyDescent="0.25">
      <c r="A123" s="60"/>
      <c r="B123" s="51" t="s">
        <v>193</v>
      </c>
      <c r="C123" s="32"/>
      <c r="D123" s="33"/>
      <c r="E123" s="34">
        <f>'Draft Decision'!E122*'Draft Decision $2020'!$N$1</f>
        <v>524.35935426300273</v>
      </c>
      <c r="F123" s="34">
        <f>'Draft Decision'!F122*'Draft Decision $2020'!$N$1</f>
        <v>0</v>
      </c>
      <c r="G123" s="34">
        <f>'Draft Decision'!G122*'Draft Decision $2020'!$N$1</f>
        <v>0</v>
      </c>
      <c r="H123" s="34">
        <f>'Draft Decision'!H122*'Draft Decision $2020'!$N$1</f>
        <v>0</v>
      </c>
      <c r="I123" s="34">
        <f>'Draft Decision'!I122*'Draft Decision $2020'!$N$1</f>
        <v>0</v>
      </c>
      <c r="J123" s="35">
        <f t="shared" si="28"/>
        <v>524.35935426300273</v>
      </c>
      <c r="K123" s="80" t="s">
        <v>167</v>
      </c>
      <c r="N123" s="106">
        <f>'Draft Decision'!N122*'Draft Decision $2020'!$N$1</f>
        <v>30.973294499371974</v>
      </c>
      <c r="O123" s="106">
        <f>'Draft Decision'!O122*'Draft Decision $2020'!$N$1</f>
        <v>5.38909598373119</v>
      </c>
      <c r="P123" s="104">
        <f t="shared" si="29"/>
        <v>560.72174474610586</v>
      </c>
      <c r="R123" s="165" t="s">
        <v>286</v>
      </c>
      <c r="S123" t="s">
        <v>288</v>
      </c>
    </row>
    <row r="124" spans="1:26" ht="15.75" x14ac:dyDescent="0.2">
      <c r="A124" s="60"/>
      <c r="B124" s="51"/>
      <c r="C124" s="32"/>
      <c r="D124" s="33"/>
      <c r="E124" s="49"/>
      <c r="F124" s="49"/>
      <c r="G124" s="49"/>
      <c r="H124" s="49"/>
      <c r="I124" s="49"/>
      <c r="J124" s="35"/>
      <c r="N124" s="106"/>
      <c r="O124" s="106"/>
      <c r="P124" s="104"/>
      <c r="R124" s="165"/>
    </row>
    <row r="125" spans="1:26" ht="15.75" x14ac:dyDescent="0.2">
      <c r="A125" s="51"/>
      <c r="B125" s="10" t="s">
        <v>194</v>
      </c>
      <c r="C125" s="32"/>
      <c r="D125" s="33"/>
      <c r="E125" s="49"/>
      <c r="F125" s="49"/>
      <c r="G125" s="49"/>
      <c r="H125" s="49"/>
      <c r="I125" s="49"/>
      <c r="J125" s="49"/>
      <c r="K125" s="81"/>
      <c r="N125" s="106"/>
      <c r="O125" s="106"/>
      <c r="P125" s="104"/>
      <c r="R125" s="165"/>
    </row>
    <row r="126" spans="1:26" s="39" customFormat="1" ht="15.75" x14ac:dyDescent="0.25">
      <c r="A126" s="51"/>
      <c r="B126" s="51" t="s">
        <v>195</v>
      </c>
      <c r="C126" s="32" t="s">
        <v>19</v>
      </c>
      <c r="D126" s="83" t="s">
        <v>196</v>
      </c>
      <c r="E126" s="34">
        <f>'Draft Decision'!E125*'Draft Decision $2020'!$N$1</f>
        <v>2135.6769002140022</v>
      </c>
      <c r="F126" s="34">
        <f>'Draft Decision'!F125*'Draft Decision $2020'!$N$1</f>
        <v>2102.7865988760041</v>
      </c>
      <c r="G126" s="34">
        <f>'Draft Decision'!G125*'Draft Decision $2020'!$N$1</f>
        <v>2122.5207796788031</v>
      </c>
      <c r="H126" s="34">
        <f>'Draft Decision'!H125*'Draft Decision $2020'!$N$1</f>
        <v>2096.2085386084045</v>
      </c>
      <c r="I126" s="34">
        <f>'Draft Decision'!I125*'Draft Decision $2020'!$N$1</f>
        <v>2083.0524180732054</v>
      </c>
      <c r="J126" s="84">
        <f t="shared" ref="J126:J129" si="31">SUM(E126:I126)</f>
        <v>10540.24523545042</v>
      </c>
      <c r="K126" s="47" t="s">
        <v>197</v>
      </c>
      <c r="L126" s="28"/>
      <c r="M126" s="7"/>
      <c r="N126" s="106">
        <f>'Draft Decision'!N125*'Draft Decision $2020'!$N$1</f>
        <v>620.32915416534445</v>
      </c>
      <c r="O126" s="106">
        <f>'Draft Decision'!O125*'Draft Decision $2020'!$N$1</f>
        <v>160.84750125074663</v>
      </c>
      <c r="P126" s="104">
        <f t="shared" ref="P126" si="32">SUM(J126,N126:O126)</f>
        <v>11321.421890866512</v>
      </c>
      <c r="Q126" s="7"/>
      <c r="R126" s="165" t="s">
        <v>282</v>
      </c>
      <c r="S126" t="s">
        <v>289</v>
      </c>
      <c r="T126" s="7"/>
      <c r="U126" s="7"/>
      <c r="V126" s="7"/>
      <c r="W126" s="7"/>
      <c r="X126" s="7"/>
      <c r="Y126" s="7"/>
      <c r="Z126" s="7"/>
    </row>
    <row r="127" spans="1:26" ht="15.75" x14ac:dyDescent="0.2">
      <c r="A127" s="60"/>
      <c r="B127" s="10"/>
      <c r="C127" s="32"/>
      <c r="D127" s="33"/>
      <c r="E127" s="49"/>
      <c r="F127" s="49"/>
      <c r="G127" s="49"/>
      <c r="H127" s="49"/>
      <c r="I127" s="49"/>
      <c r="J127" s="35"/>
      <c r="K127" s="81"/>
      <c r="N127" s="106"/>
      <c r="O127" s="106"/>
      <c r="P127" s="104"/>
      <c r="R127" s="165"/>
    </row>
    <row r="128" spans="1:26" ht="15.75" x14ac:dyDescent="0.2">
      <c r="A128" s="85"/>
      <c r="B128" s="10" t="s">
        <v>198</v>
      </c>
      <c r="C128" s="77" t="s">
        <v>60</v>
      </c>
      <c r="D128" s="86"/>
      <c r="E128" s="84">
        <f>SUM(E106:E108,E111:E112,E114:E117,E121:E123)</f>
        <v>11005.291357605118</v>
      </c>
      <c r="F128" s="84">
        <f t="shared" ref="F128:I128" si="33">SUM(F106:F108,F111:F112,F114:F117,F121:F123)</f>
        <v>10633.40631743339</v>
      </c>
      <c r="G128" s="84">
        <f t="shared" si="33"/>
        <v>10237.923075611458</v>
      </c>
      <c r="H128" s="84">
        <f t="shared" si="33"/>
        <v>10557.146915894702</v>
      </c>
      <c r="I128" s="84">
        <f t="shared" si="33"/>
        <v>10664.737078796636</v>
      </c>
      <c r="J128" s="35">
        <f t="shared" si="31"/>
        <v>53098.504745341299</v>
      </c>
      <c r="K128" s="47" t="str">
        <f>K123</f>
        <v>C-8</v>
      </c>
      <c r="N128" s="111">
        <f t="shared" ref="N128:P128" si="34">SUM(N106:N108,N111:N112,N114:N117,N121:N123)</f>
        <v>3125.2563406472655</v>
      </c>
      <c r="O128" s="111">
        <f t="shared" si="34"/>
        <v>810.06122452559293</v>
      </c>
      <c r="P128" s="111">
        <f t="shared" si="34"/>
        <v>57033.822310514159</v>
      </c>
      <c r="R128" s="165"/>
    </row>
    <row r="129" spans="1:26" ht="15.75" x14ac:dyDescent="0.2">
      <c r="A129" s="85"/>
      <c r="B129" s="10" t="s">
        <v>199</v>
      </c>
      <c r="C129" s="77" t="s">
        <v>19</v>
      </c>
      <c r="D129" s="86"/>
      <c r="E129" s="84">
        <f>SUM(E109:E110,E113,E118:E120,)</f>
        <v>4962.8240377365</v>
      </c>
      <c r="F129" s="84">
        <f t="shared" ref="F129:I129" si="35">SUM(F109:F110,F113,F118:F120,)</f>
        <v>4962.8240377365</v>
      </c>
      <c r="G129" s="84">
        <f t="shared" si="35"/>
        <v>4962.8240377365</v>
      </c>
      <c r="H129" s="84">
        <f t="shared" si="35"/>
        <v>4962.8240377365</v>
      </c>
      <c r="I129" s="84">
        <f t="shared" si="35"/>
        <v>4962.8240377365</v>
      </c>
      <c r="J129" s="35">
        <f t="shared" si="31"/>
        <v>24814.1201886825</v>
      </c>
      <c r="K129" s="47" t="str">
        <f>K120</f>
        <v>C-7</v>
      </c>
      <c r="N129" s="111">
        <f t="shared" ref="N129:P129" si="36">SUM(N109:N110,N113,N118:N120,)</f>
        <v>1460.4044829758554</v>
      </c>
      <c r="O129" s="111">
        <f t="shared" si="36"/>
        <v>379.37008858862367</v>
      </c>
      <c r="P129" s="111">
        <f t="shared" si="36"/>
        <v>26653.894760246982</v>
      </c>
      <c r="R129" s="165"/>
    </row>
    <row r="130" spans="1:26" ht="15.75" x14ac:dyDescent="0.2">
      <c r="A130" s="85"/>
      <c r="B130" s="51"/>
      <c r="C130" s="32"/>
      <c r="D130" s="33"/>
      <c r="E130" s="54"/>
      <c r="F130" s="54"/>
      <c r="G130" s="54"/>
      <c r="H130" s="54"/>
      <c r="I130" s="54"/>
      <c r="J130" s="35"/>
      <c r="N130" s="112"/>
      <c r="O130" s="112"/>
      <c r="P130" s="104"/>
      <c r="R130" s="165"/>
    </row>
    <row r="131" spans="1:26" ht="15.75" x14ac:dyDescent="0.2">
      <c r="A131" s="87"/>
      <c r="B131" s="10" t="s">
        <v>200</v>
      </c>
      <c r="C131" s="77"/>
      <c r="D131" s="78" t="s">
        <v>11</v>
      </c>
      <c r="E131" s="79">
        <f t="shared" ref="E131:J131" si="37">E126+E128+E129+E130</f>
        <v>18103.792295555621</v>
      </c>
      <c r="F131" s="79">
        <f t="shared" si="37"/>
        <v>17699.016954045896</v>
      </c>
      <c r="G131" s="79">
        <f t="shared" si="37"/>
        <v>17323.267893026761</v>
      </c>
      <c r="H131" s="79">
        <f t="shared" si="37"/>
        <v>17616.179492239607</v>
      </c>
      <c r="I131" s="79">
        <f t="shared" si="37"/>
        <v>17710.613534606342</v>
      </c>
      <c r="J131" s="46">
        <f t="shared" si="37"/>
        <v>88452.870169474219</v>
      </c>
      <c r="N131" s="110">
        <f t="shared" ref="N131:P131" si="38">N126+N128+N129+N130</f>
        <v>5205.9899777884657</v>
      </c>
      <c r="O131" s="110">
        <f t="shared" si="38"/>
        <v>1350.2788143649632</v>
      </c>
      <c r="P131" s="110">
        <f t="shared" si="38"/>
        <v>95009.138961627657</v>
      </c>
      <c r="R131" s="165"/>
    </row>
    <row r="132" spans="1:26" ht="15.75" x14ac:dyDescent="0.2">
      <c r="A132" s="55" t="s">
        <v>201</v>
      </c>
      <c r="B132" s="62"/>
      <c r="C132" s="15"/>
      <c r="D132" s="29"/>
      <c r="E132" s="57"/>
      <c r="F132" s="57"/>
      <c r="G132" s="57"/>
      <c r="H132" s="57"/>
      <c r="I132" s="57"/>
      <c r="J132" s="58"/>
      <c r="N132" s="106"/>
      <c r="O132" s="106"/>
      <c r="P132" s="104"/>
      <c r="R132" s="165"/>
    </row>
    <row r="133" spans="1:26" ht="15.75" x14ac:dyDescent="0.25">
      <c r="A133" s="50"/>
      <c r="B133" s="51" t="s">
        <v>202</v>
      </c>
      <c r="C133" s="32" t="s">
        <v>19</v>
      </c>
      <c r="D133" s="33" t="s">
        <v>203</v>
      </c>
      <c r="E133" s="34">
        <f>'Draft Decision'!E132*'Draft Decision $2020'!$N$1</f>
        <v>263.12241070398386</v>
      </c>
      <c r="F133" s="34">
        <f>'Revised Proposal'!F133*'Draft Decision $2020'!$N$1</f>
        <v>263.12241070398386</v>
      </c>
      <c r="G133" s="34">
        <f>'Revised Proposal'!G133*'Draft Decision $2020'!$N$1</f>
        <v>263.12241070398386</v>
      </c>
      <c r="H133" s="34">
        <f>'Revised Proposal'!H133*'Draft Decision $2020'!$N$1</f>
        <v>263.12241070398386</v>
      </c>
      <c r="I133" s="34">
        <f>'Revised Proposal'!I133*'Draft Decision $2020'!$N$1</f>
        <v>263.12241070398386</v>
      </c>
      <c r="J133" s="35">
        <f t="shared" ref="J133" si="39">SUM(E133:I133)</f>
        <v>1315.6120535199193</v>
      </c>
      <c r="K133" s="4" t="s">
        <v>204</v>
      </c>
      <c r="N133" s="106">
        <f>'Draft Decision'!N132*'Draft Decision $2020'!$N$1</f>
        <v>77.428727120208791</v>
      </c>
      <c r="O133" s="106">
        <f>'Draft Decision'!O132*'Draft Decision $2020'!$N$1</f>
        <v>17.43187654840904</v>
      </c>
      <c r="P133" s="104">
        <f t="shared" ref="P133" si="40">SUM(J133,N133:O133)</f>
        <v>1410.4726571885371</v>
      </c>
      <c r="R133" s="165" t="s">
        <v>275</v>
      </c>
      <c r="S133" t="s">
        <v>290</v>
      </c>
    </row>
    <row r="134" spans="1:26" ht="15.75" x14ac:dyDescent="0.2">
      <c r="A134" s="50"/>
      <c r="B134" s="51"/>
      <c r="C134" s="32"/>
      <c r="D134" s="33"/>
      <c r="E134" s="54"/>
      <c r="F134" s="54"/>
      <c r="G134" s="54"/>
      <c r="H134" s="54"/>
      <c r="I134" s="54"/>
      <c r="J134" s="40"/>
      <c r="N134" s="106"/>
      <c r="O134" s="106"/>
      <c r="P134" s="104"/>
      <c r="R134" s="165"/>
    </row>
    <row r="135" spans="1:26" ht="15.75" x14ac:dyDescent="0.2">
      <c r="A135" s="41"/>
      <c r="B135" s="42" t="s">
        <v>205</v>
      </c>
      <c r="C135" s="43"/>
      <c r="D135" s="44" t="s">
        <v>11</v>
      </c>
      <c r="E135" s="45">
        <f t="shared" ref="E135:J135" si="41">SUM(E133:E134)</f>
        <v>263.12241070398386</v>
      </c>
      <c r="F135" s="45">
        <f t="shared" si="41"/>
        <v>263.12241070398386</v>
      </c>
      <c r="G135" s="45">
        <f t="shared" si="41"/>
        <v>263.12241070398386</v>
      </c>
      <c r="H135" s="45">
        <f t="shared" si="41"/>
        <v>263.12241070398386</v>
      </c>
      <c r="I135" s="45">
        <f t="shared" si="41"/>
        <v>263.12241070398386</v>
      </c>
      <c r="J135" s="46">
        <f t="shared" si="41"/>
        <v>1315.6120535199193</v>
      </c>
      <c r="K135" s="47" t="str">
        <f>K133</f>
        <v>C-15</v>
      </c>
      <c r="N135" s="107">
        <f t="shared" ref="N135:P135" si="42">SUM(N133:N134)</f>
        <v>77.428727120208791</v>
      </c>
      <c r="O135" s="107">
        <f t="shared" si="42"/>
        <v>17.43187654840904</v>
      </c>
      <c r="P135" s="107">
        <f t="shared" si="42"/>
        <v>1410.4726571885371</v>
      </c>
      <c r="R135" s="165"/>
    </row>
    <row r="136" spans="1:26" ht="15.75" x14ac:dyDescent="0.2">
      <c r="A136" s="13" t="s">
        <v>206</v>
      </c>
      <c r="B136" s="14"/>
      <c r="C136" s="32"/>
      <c r="D136" s="33"/>
      <c r="E136" s="49"/>
      <c r="F136" s="49"/>
      <c r="G136" s="49"/>
      <c r="H136" s="49"/>
      <c r="I136" s="49"/>
      <c r="J136" s="40"/>
      <c r="N136" s="106"/>
      <c r="O136" s="106"/>
      <c r="P136" s="104"/>
      <c r="R136" s="165"/>
    </row>
    <row r="137" spans="1:26" ht="15.75" x14ac:dyDescent="0.2">
      <c r="A137" s="88"/>
      <c r="B137" s="51" t="s">
        <v>207</v>
      </c>
      <c r="C137" s="32" t="s">
        <v>19</v>
      </c>
      <c r="D137" s="33" t="s">
        <v>208</v>
      </c>
      <c r="E137" s="34">
        <f>'Draft Decision'!E136*'Draft Decision $2020'!$N$1</f>
        <v>0</v>
      </c>
      <c r="F137" s="34">
        <f>'Draft Decision'!F136*'Draft Decision $2020'!$N$1</f>
        <v>0</v>
      </c>
      <c r="G137" s="34">
        <f>'Draft Decision'!G136*'Draft Decision $2020'!$N$1</f>
        <v>0</v>
      </c>
      <c r="H137" s="34">
        <f>'Draft Decision'!H136*'Draft Decision $2020'!$N$1</f>
        <v>0</v>
      </c>
      <c r="I137" s="34">
        <f>'Draft Decision'!I136*'Draft Decision $2020'!$N$1</f>
        <v>0</v>
      </c>
      <c r="J137" s="35">
        <f t="shared" ref="J137:J144" si="43">SUM(E137:I137)</f>
        <v>0</v>
      </c>
      <c r="K137" s="4" t="s">
        <v>204</v>
      </c>
      <c r="N137" s="106">
        <f>'Draft Decision'!N136*'Draft Decision $2020'!$N$1</f>
        <v>0</v>
      </c>
      <c r="O137" s="106">
        <f>'Draft Decision'!O136*'Draft Decision $2020'!$N$1</f>
        <v>0</v>
      </c>
      <c r="P137" s="104">
        <f t="shared" ref="P137:P144" si="44">SUM(J137,N137:O137)</f>
        <v>0</v>
      </c>
      <c r="R137" s="165" t="s">
        <v>279</v>
      </c>
      <c r="S137" s="166" t="s">
        <v>291</v>
      </c>
    </row>
    <row r="138" spans="1:26" ht="15.75" x14ac:dyDescent="0.2">
      <c r="A138" s="88"/>
      <c r="B138" s="51" t="s">
        <v>209</v>
      </c>
      <c r="C138" s="32" t="s">
        <v>19</v>
      </c>
      <c r="D138" s="33" t="s">
        <v>138</v>
      </c>
      <c r="E138" s="34">
        <f>'Draft Decision'!E137*'Draft Decision $2020'!$N$1</f>
        <v>526.24482140796772</v>
      </c>
      <c r="F138" s="34">
        <f>'Draft Decision'!F137*'Draft Decision $2020'!$N$1</f>
        <v>526.24482140796772</v>
      </c>
      <c r="G138" s="34">
        <f>'Draft Decision'!G137*'Draft Decision $2020'!$N$1</f>
        <v>526.24482140796772</v>
      </c>
      <c r="H138" s="34">
        <f>'Draft Decision'!H137*'Draft Decision $2020'!$N$1</f>
        <v>526.24482140796772</v>
      </c>
      <c r="I138" s="34">
        <f>'Draft Decision'!I137*'Draft Decision $2020'!$N$1</f>
        <v>526.24482140796772</v>
      </c>
      <c r="J138" s="35">
        <f t="shared" si="43"/>
        <v>2631.2241070398386</v>
      </c>
      <c r="K138" s="4" t="s">
        <v>204</v>
      </c>
      <c r="N138" s="106">
        <f>'Draft Decision'!N137*'Draft Decision $2020'!$N$1</f>
        <v>154.85745424041758</v>
      </c>
      <c r="O138" s="106">
        <f>'Draft Decision'!O137*'Draft Decision $2020'!$N$1</f>
        <v>34.86375309681808</v>
      </c>
      <c r="P138" s="104">
        <f t="shared" si="44"/>
        <v>2820.9453143770743</v>
      </c>
      <c r="R138" s="165" t="s">
        <v>275</v>
      </c>
      <c r="S138" s="166" t="s">
        <v>291</v>
      </c>
    </row>
    <row r="139" spans="1:26" ht="15.75" x14ac:dyDescent="0.2">
      <c r="A139" s="88"/>
      <c r="B139" s="51" t="s">
        <v>210</v>
      </c>
      <c r="C139" s="32" t="s">
        <v>19</v>
      </c>
      <c r="D139" s="33" t="s">
        <v>208</v>
      </c>
      <c r="E139" s="34">
        <f>'Draft Decision'!E138*'Draft Decision $2020'!$N$1</f>
        <v>761.3008416368599</v>
      </c>
      <c r="F139" s="34">
        <f>'Draft Decision'!F138*'Draft Decision $2020'!$N$1</f>
        <v>761.3008416368599</v>
      </c>
      <c r="G139" s="34">
        <f>'Draft Decision'!G138*'Draft Decision $2020'!$N$1</f>
        <v>761.3008416368599</v>
      </c>
      <c r="H139" s="34">
        <f>'Draft Decision'!H138*'Draft Decision $2020'!$N$1</f>
        <v>761.3008416368599</v>
      </c>
      <c r="I139" s="34">
        <f>'Draft Decision'!I138*'Draft Decision $2020'!$N$1</f>
        <v>761.3008416368599</v>
      </c>
      <c r="J139" s="35">
        <f t="shared" si="43"/>
        <v>3806.5042081842994</v>
      </c>
      <c r="K139" s="4" t="s">
        <v>204</v>
      </c>
      <c r="N139" s="106">
        <f>'Draft Decision'!N138*'Draft Decision $2020'!$N$1</f>
        <v>224.02711713447076</v>
      </c>
      <c r="O139" s="106">
        <f>'Draft Decision'!O138*'Draft Decision $2020'!$N$1</f>
        <v>50.436229480063481</v>
      </c>
      <c r="P139" s="104">
        <f t="shared" si="44"/>
        <v>4080.9675547988336</v>
      </c>
      <c r="R139" s="165" t="s">
        <v>279</v>
      </c>
      <c r="S139" s="166" t="s">
        <v>291</v>
      </c>
    </row>
    <row r="140" spans="1:26" ht="15.75" x14ac:dyDescent="0.2">
      <c r="A140" s="88"/>
      <c r="B140" s="51" t="s">
        <v>211</v>
      </c>
      <c r="C140" s="32" t="s">
        <v>19</v>
      </c>
      <c r="D140" s="33" t="s">
        <v>208</v>
      </c>
      <c r="E140" s="34">
        <f>'Draft Decision'!E139*'Draft Decision $2020'!$N$1</f>
        <v>0</v>
      </c>
      <c r="F140" s="34">
        <f>'Draft Decision'!F139*'Draft Decision $2020'!$N$1</f>
        <v>234.61748287771891</v>
      </c>
      <c r="G140" s="34">
        <f>'Draft Decision'!G139*'Draft Decision $2020'!$N$1</f>
        <v>234.61748287771891</v>
      </c>
      <c r="H140" s="34">
        <f>'Draft Decision'!H139*'Draft Decision $2020'!$N$1</f>
        <v>0</v>
      </c>
      <c r="I140" s="34">
        <f>'Draft Decision'!I139*'Draft Decision $2020'!$N$1</f>
        <v>0</v>
      </c>
      <c r="J140" s="35">
        <f t="shared" si="43"/>
        <v>469.23496575543783</v>
      </c>
      <c r="K140" s="4" t="s">
        <v>204</v>
      </c>
      <c r="N140" s="106">
        <f>'Draft Decision'!N139*'Draft Decision $2020'!$N$1</f>
        <v>27.531577008958305</v>
      </c>
      <c r="O140" s="106">
        <f>'Draft Decision'!O139*'Draft Decision $2020'!$N$1</f>
        <v>5.6091340682753401</v>
      </c>
      <c r="P140" s="104">
        <f t="shared" si="44"/>
        <v>502.3756768326715</v>
      </c>
      <c r="R140" s="165" t="s">
        <v>279</v>
      </c>
      <c r="S140" s="166" t="s">
        <v>291</v>
      </c>
    </row>
    <row r="141" spans="1:26" s="89" customFormat="1" ht="15.75" x14ac:dyDescent="0.2">
      <c r="A141" s="51"/>
      <c r="B141" s="51" t="s">
        <v>212</v>
      </c>
      <c r="C141" s="32" t="s">
        <v>19</v>
      </c>
      <c r="D141" s="33" t="s">
        <v>196</v>
      </c>
      <c r="E141" s="34">
        <f>'Draft Decision'!E140*'Draft Decision $2020'!$N$1</f>
        <v>5552.7599405564051</v>
      </c>
      <c r="F141" s="34">
        <f>'Draft Decision'!F140*'Draft Decision $2020'!$N$1</f>
        <v>8303.7047444665568</v>
      </c>
      <c r="G141" s="34">
        <f>'Draft Decision'!G140*'Draft Decision $2020'!$N$1</f>
        <v>6123.735571784051</v>
      </c>
      <c r="H141" s="34">
        <f>'Draft Decision'!H140*'Draft Decision $2020'!$N$1</f>
        <v>5590.9126901084828</v>
      </c>
      <c r="I141" s="34">
        <f>'Draft Decision'!I140*'Draft Decision $2020'!$N$1</f>
        <v>3633.2819544708436</v>
      </c>
      <c r="J141" s="35">
        <f t="shared" si="43"/>
        <v>29204.394901386338</v>
      </c>
      <c r="K141" s="4" t="s">
        <v>204</v>
      </c>
      <c r="L141" s="28"/>
      <c r="M141" s="7"/>
      <c r="N141" s="106">
        <f>'Draft Decision'!N140*'Draft Decision $2020'!$N$1</f>
        <v>1717.5574999207092</v>
      </c>
      <c r="O141" s="106">
        <f>'Draft Decision'!O140*'Draft Decision $2020'!$N$1</f>
        <v>371.58310735630715</v>
      </c>
      <c r="P141" s="104">
        <f t="shared" si="44"/>
        <v>31293.535508663354</v>
      </c>
      <c r="Q141" s="7"/>
      <c r="R141" s="165" t="s">
        <v>279</v>
      </c>
      <c r="S141" s="166" t="s">
        <v>291</v>
      </c>
      <c r="T141" s="7"/>
      <c r="U141" s="7"/>
      <c r="V141" s="7"/>
      <c r="W141" s="7"/>
      <c r="X141" s="7"/>
      <c r="Y141" s="7"/>
      <c r="Z141" s="7"/>
    </row>
    <row r="142" spans="1:26" ht="15.75" x14ac:dyDescent="0.2">
      <c r="A142" s="88"/>
      <c r="B142" s="51" t="s">
        <v>213</v>
      </c>
      <c r="C142" s="32" t="s">
        <v>131</v>
      </c>
      <c r="D142" s="33" t="s">
        <v>208</v>
      </c>
      <c r="E142" s="71">
        <f>'Draft Decision'!E141*'Draft Decision $2020'!$N$1</f>
        <v>0</v>
      </c>
      <c r="F142" s="71">
        <f>'Draft Decision'!F141*'Draft Decision $2020'!$N$1</f>
        <v>0</v>
      </c>
      <c r="G142" s="71">
        <f>'Draft Decision'!G141*'Draft Decision $2020'!$N$1</f>
        <v>0</v>
      </c>
      <c r="H142" s="71">
        <f>'Draft Decision'!H141*'Draft Decision $2020'!$N$1</f>
        <v>0</v>
      </c>
      <c r="I142" s="71">
        <f>'Draft Decision'!I141*'Draft Decision $2020'!$N$1</f>
        <v>0</v>
      </c>
      <c r="J142" s="35">
        <f t="shared" si="43"/>
        <v>0</v>
      </c>
      <c r="N142" s="106">
        <f>'Draft Decision'!N141*'Draft Decision $2020'!$N$1</f>
        <v>0</v>
      </c>
      <c r="O142" s="106">
        <f>'Draft Decision'!O141*'Draft Decision $2020'!$N$1</f>
        <v>0</v>
      </c>
      <c r="P142" s="104">
        <f t="shared" si="44"/>
        <v>0</v>
      </c>
      <c r="R142" s="165" t="s">
        <v>279</v>
      </c>
      <c r="S142" s="166" t="s">
        <v>291</v>
      </c>
    </row>
    <row r="143" spans="1:26" ht="15.75" x14ac:dyDescent="0.2">
      <c r="A143" s="50"/>
      <c r="B143" s="51" t="s">
        <v>214</v>
      </c>
      <c r="C143" s="32" t="s">
        <v>131</v>
      </c>
      <c r="D143" s="33" t="s">
        <v>208</v>
      </c>
      <c r="E143" s="71">
        <f>'Draft Decision'!E142*'Draft Decision $2020'!$N$1</f>
        <v>0</v>
      </c>
      <c r="F143" s="71">
        <f>'Draft Decision'!F142*'Draft Decision $2020'!$N$1</f>
        <v>0</v>
      </c>
      <c r="G143" s="71">
        <f>'Draft Decision'!G142*'Draft Decision $2020'!$N$1</f>
        <v>0</v>
      </c>
      <c r="H143" s="71">
        <f>'Draft Decision'!H142*'Draft Decision $2020'!$N$1</f>
        <v>0</v>
      </c>
      <c r="I143" s="71">
        <f>'Draft Decision'!I142*'Draft Decision $2020'!$N$1</f>
        <v>0</v>
      </c>
      <c r="J143" s="35">
        <f t="shared" si="43"/>
        <v>0</v>
      </c>
      <c r="N143" s="106">
        <f>'Draft Decision'!N142*'Draft Decision $2020'!$N$1</f>
        <v>0</v>
      </c>
      <c r="O143" s="106">
        <f>'Draft Decision'!O142*'Draft Decision $2020'!$N$1</f>
        <v>0</v>
      </c>
      <c r="P143" s="104">
        <f t="shared" si="44"/>
        <v>0</v>
      </c>
      <c r="R143" s="165" t="s">
        <v>286</v>
      </c>
      <c r="S143" s="166" t="s">
        <v>291</v>
      </c>
    </row>
    <row r="144" spans="1:26" ht="15.75" x14ac:dyDescent="0.2">
      <c r="A144" s="50"/>
      <c r="B144" s="51" t="s">
        <v>215</v>
      </c>
      <c r="C144" s="32" t="s">
        <v>131</v>
      </c>
      <c r="D144" s="33" t="s">
        <v>208</v>
      </c>
      <c r="E144" s="71">
        <f>'Draft Decision'!E143*'Draft Decision $2020'!$N$1</f>
        <v>0</v>
      </c>
      <c r="F144" s="71">
        <f>'Draft Decision'!F143*'Draft Decision $2020'!$N$1</f>
        <v>0</v>
      </c>
      <c r="G144" s="71">
        <f>'Draft Decision'!G143*'Draft Decision $2020'!$N$1</f>
        <v>0</v>
      </c>
      <c r="H144" s="71">
        <f>'Draft Decision'!H143*'Draft Decision $2020'!$N$1</f>
        <v>0</v>
      </c>
      <c r="I144" s="71">
        <f>'Draft Decision'!I143*'Draft Decision $2020'!$N$1</f>
        <v>0</v>
      </c>
      <c r="J144" s="35">
        <f t="shared" si="43"/>
        <v>0</v>
      </c>
      <c r="N144" s="106">
        <f>'Draft Decision'!N143*'Draft Decision $2020'!$N$1</f>
        <v>0</v>
      </c>
      <c r="O144" s="106">
        <f>'Draft Decision'!O143*'Draft Decision $2020'!$N$1</f>
        <v>0</v>
      </c>
      <c r="P144" s="104">
        <f t="shared" si="44"/>
        <v>0</v>
      </c>
      <c r="R144" s="165" t="s">
        <v>286</v>
      </c>
      <c r="S144" s="166" t="s">
        <v>291</v>
      </c>
    </row>
    <row r="145" spans="1:19" ht="15.75" x14ac:dyDescent="0.2">
      <c r="A145" s="61"/>
      <c r="B145" s="51"/>
      <c r="C145" s="32"/>
      <c r="D145" s="73" t="s">
        <v>131</v>
      </c>
      <c r="E145" s="74">
        <f t="shared" ref="E145:J145" si="45">-(E144+E143+E142)</f>
        <v>0</v>
      </c>
      <c r="F145" s="74">
        <f t="shared" si="45"/>
        <v>0</v>
      </c>
      <c r="G145" s="74">
        <f t="shared" si="45"/>
        <v>0</v>
      </c>
      <c r="H145" s="74">
        <f t="shared" si="45"/>
        <v>0</v>
      </c>
      <c r="I145" s="74">
        <f t="shared" si="45"/>
        <v>0</v>
      </c>
      <c r="J145" s="74">
        <f t="shared" si="45"/>
        <v>0</v>
      </c>
      <c r="N145" s="108">
        <f t="shared" ref="N145:P145" si="46">-(N144+N143+N142)</f>
        <v>0</v>
      </c>
      <c r="O145" s="108">
        <f t="shared" si="46"/>
        <v>0</v>
      </c>
      <c r="P145" s="108">
        <f t="shared" si="46"/>
        <v>0</v>
      </c>
      <c r="R145" s="165"/>
    </row>
    <row r="146" spans="1:19" ht="15.75" x14ac:dyDescent="0.2">
      <c r="A146" s="61"/>
      <c r="B146" s="51"/>
      <c r="C146" s="32"/>
      <c r="D146" s="33"/>
      <c r="E146" s="54"/>
      <c r="F146" s="54"/>
      <c r="G146" s="54"/>
      <c r="H146" s="54"/>
      <c r="I146" s="54"/>
      <c r="J146" s="40"/>
      <c r="K146" s="6"/>
      <c r="N146" s="106"/>
      <c r="O146" s="106"/>
      <c r="P146" s="106"/>
      <c r="R146" s="165"/>
    </row>
    <row r="147" spans="1:19" ht="15.75" x14ac:dyDescent="0.2">
      <c r="A147" s="41"/>
      <c r="B147" s="42" t="s">
        <v>216</v>
      </c>
      <c r="C147" s="43"/>
      <c r="D147" s="44" t="s">
        <v>11</v>
      </c>
      <c r="E147" s="45">
        <f t="shared" ref="E147:J147" si="47">SUM(E137:E146)</f>
        <v>6840.3056036012331</v>
      </c>
      <c r="F147" s="45">
        <f t="shared" si="47"/>
        <v>9825.8678903891032</v>
      </c>
      <c r="G147" s="45">
        <f t="shared" si="47"/>
        <v>7645.8987177065974</v>
      </c>
      <c r="H147" s="45">
        <f t="shared" si="47"/>
        <v>6878.4583531533099</v>
      </c>
      <c r="I147" s="45">
        <f t="shared" si="47"/>
        <v>4920.8276175156716</v>
      </c>
      <c r="J147" s="46">
        <f t="shared" si="47"/>
        <v>36111.358182365911</v>
      </c>
      <c r="K147" s="47" t="str">
        <f>K141</f>
        <v>C-15</v>
      </c>
      <c r="N147" s="107">
        <f t="shared" ref="N147:P147" si="48">SUM(N137:N146)</f>
        <v>2123.9736483045558</v>
      </c>
      <c r="O147" s="107">
        <f t="shared" si="48"/>
        <v>462.49222400146402</v>
      </c>
      <c r="P147" s="107">
        <f t="shared" si="48"/>
        <v>38697.824054671932</v>
      </c>
      <c r="R147" s="165"/>
    </row>
    <row r="148" spans="1:19" ht="15.75" x14ac:dyDescent="0.2">
      <c r="A148" s="55" t="s">
        <v>217</v>
      </c>
      <c r="B148" s="62"/>
      <c r="C148" s="15"/>
      <c r="D148" s="29"/>
      <c r="E148" s="57"/>
      <c r="F148" s="49"/>
      <c r="G148" s="49"/>
      <c r="H148" s="49"/>
      <c r="I148" s="49"/>
      <c r="J148" s="58"/>
      <c r="N148" s="106"/>
      <c r="O148" s="106"/>
      <c r="P148" s="104"/>
      <c r="R148" s="165"/>
    </row>
    <row r="149" spans="1:19" ht="15.75" x14ac:dyDescent="0.25">
      <c r="A149" s="50"/>
      <c r="B149" s="51" t="s">
        <v>218</v>
      </c>
      <c r="C149" s="32" t="s">
        <v>19</v>
      </c>
      <c r="D149" s="33"/>
      <c r="E149" s="34">
        <f>'Draft Decision'!E148*'Draft Decision $2020'!$N$1</f>
        <v>10086.359076986046</v>
      </c>
      <c r="F149" s="34">
        <f>'Draft Decision'!F148*'Draft Decision $2020'!$N$1</f>
        <v>10086.359076986046</v>
      </c>
      <c r="G149" s="34">
        <f>'Draft Decision'!G148*'Draft Decision $2020'!$N$1</f>
        <v>10086.359076986046</v>
      </c>
      <c r="H149" s="34">
        <f>'Draft Decision'!H148*'Draft Decision $2020'!$N$1</f>
        <v>10086.359076986046</v>
      </c>
      <c r="I149" s="34">
        <f>'Draft Decision'!I148*'Draft Decision $2020'!$N$1</f>
        <v>10086.359076986046</v>
      </c>
      <c r="J149" s="35">
        <f>SUM(E149:I149)</f>
        <v>50431.795384930228</v>
      </c>
      <c r="K149" s="4" t="s">
        <v>219</v>
      </c>
      <c r="N149" s="106">
        <f>'Draft Decision'!N148*'Draft Decision $2020'!$N$1</f>
        <v>2968.1012062746695</v>
      </c>
      <c r="O149" s="106">
        <f>'Draft Decision'!O148*'Draft Decision $2020'!$N$1</f>
        <v>205.60674903251686</v>
      </c>
      <c r="P149" s="104">
        <f t="shared" ref="P149" si="49">SUM(J149,N149:O149)</f>
        <v>53605.50334023741</v>
      </c>
      <c r="R149" s="165" t="s">
        <v>281</v>
      </c>
      <c r="S149" t="s">
        <v>292</v>
      </c>
    </row>
    <row r="150" spans="1:19" ht="15.75" x14ac:dyDescent="0.2">
      <c r="A150" s="61"/>
      <c r="B150" s="51"/>
      <c r="C150" s="32"/>
      <c r="D150" s="33"/>
      <c r="E150" s="54"/>
      <c r="F150" s="54"/>
      <c r="G150" s="54"/>
      <c r="H150" s="54"/>
      <c r="I150" s="54"/>
      <c r="J150" s="35"/>
      <c r="N150" s="106"/>
      <c r="O150" s="106"/>
      <c r="P150" s="104"/>
      <c r="R150" s="165"/>
    </row>
    <row r="151" spans="1:19" ht="15.75" x14ac:dyDescent="0.2">
      <c r="A151" s="41"/>
      <c r="B151" s="42" t="s">
        <v>220</v>
      </c>
      <c r="C151" s="43"/>
      <c r="D151" s="44" t="s">
        <v>11</v>
      </c>
      <c r="E151" s="45">
        <f t="shared" ref="E151:I151" si="50">SUM(E149:E150)</f>
        <v>10086.359076986046</v>
      </c>
      <c r="F151" s="45">
        <f t="shared" si="50"/>
        <v>10086.359076986046</v>
      </c>
      <c r="G151" s="45">
        <f t="shared" si="50"/>
        <v>10086.359076986046</v>
      </c>
      <c r="H151" s="45">
        <f t="shared" si="50"/>
        <v>10086.359076986046</v>
      </c>
      <c r="I151" s="45">
        <f t="shared" si="50"/>
        <v>10086.359076986046</v>
      </c>
      <c r="J151" s="46">
        <f>SUM(J149:J150)</f>
        <v>50431.795384930228</v>
      </c>
      <c r="K151" s="47" t="str">
        <f>K149</f>
        <v>C-10</v>
      </c>
      <c r="N151" s="107">
        <f t="shared" ref="N151:P151" si="51">SUM(N149:N150)</f>
        <v>2968.1012062746695</v>
      </c>
      <c r="O151" s="107">
        <f t="shared" si="51"/>
        <v>205.60674903251686</v>
      </c>
      <c r="P151" s="107">
        <f t="shared" si="51"/>
        <v>53605.50334023741</v>
      </c>
      <c r="R151" s="165"/>
    </row>
    <row r="152" spans="1:19" ht="15.75" x14ac:dyDescent="0.2">
      <c r="A152" s="55" t="s">
        <v>221</v>
      </c>
      <c r="B152" s="62"/>
      <c r="C152" s="15"/>
      <c r="D152" s="29"/>
      <c r="E152" s="90"/>
      <c r="F152" s="90"/>
      <c r="G152" s="90"/>
      <c r="H152" s="90"/>
      <c r="I152" s="90"/>
      <c r="J152" s="35"/>
      <c r="N152" s="106"/>
      <c r="O152" s="106"/>
      <c r="P152" s="104"/>
      <c r="R152" s="165"/>
    </row>
    <row r="153" spans="1:19" ht="15.75" x14ac:dyDescent="0.25">
      <c r="A153" s="61"/>
      <c r="B153" s="51" t="s">
        <v>222</v>
      </c>
      <c r="C153" s="32" t="s">
        <v>34</v>
      </c>
      <c r="D153" s="33" t="s">
        <v>35</v>
      </c>
      <c r="E153" s="34">
        <f>'Draft Decision'!E152*'Draft Decision $2020'!$N$1</f>
        <v>5052.7773220336894</v>
      </c>
      <c r="F153" s="34">
        <f>'Draft Decision'!F152*'Draft Decision $2020'!$N$1</f>
        <v>5074.2846455740728</v>
      </c>
      <c r="G153" s="34">
        <f>'Draft Decision'!G152*'Draft Decision $2020'!$N$1</f>
        <v>5062.9674290625417</v>
      </c>
      <c r="H153" s="34">
        <f>'Draft Decision'!H152*'Draft Decision $2020'!$N$1</f>
        <v>4919.3425238366663</v>
      </c>
      <c r="I153" s="34">
        <f>'Draft Decision'!I152*'Draft Decision $2020'!$N$1</f>
        <v>6242.1420713871121</v>
      </c>
      <c r="J153" s="35">
        <f t="shared" ref="J153:J157" si="52">SUM(E153:I153)</f>
        <v>26351.51399189408</v>
      </c>
      <c r="K153" s="4" t="s">
        <v>223</v>
      </c>
      <c r="N153" s="106">
        <f>'Draft Decision'!N152*'Draft Decision $2020'!$N$1</f>
        <v>1551.3893050904833</v>
      </c>
      <c r="O153" s="106">
        <f>'Draft Decision'!O152*'Draft Decision $2020'!$N$1</f>
        <v>340.7940143329613</v>
      </c>
      <c r="P153" s="104">
        <f t="shared" ref="P153:P160" si="53">SUM(J153,N153:O153)</f>
        <v>28243.697311317526</v>
      </c>
      <c r="R153" s="165" t="s">
        <v>280</v>
      </c>
      <c r="S153" t="s">
        <v>296</v>
      </c>
    </row>
    <row r="154" spans="1:19" ht="15.75" x14ac:dyDescent="0.25">
      <c r="A154" s="61"/>
      <c r="B154" s="51" t="s">
        <v>224</v>
      </c>
      <c r="C154" s="32" t="s">
        <v>34</v>
      </c>
      <c r="D154" s="33" t="s">
        <v>35</v>
      </c>
      <c r="E154" s="34">
        <f>'Draft Decision'!E153*'Draft Decision $2020'!$N$1</f>
        <v>6838.9274423830147</v>
      </c>
      <c r="F154" s="34">
        <f>'Draft Decision'!F153*'Draft Decision $2020'!$N$1</f>
        <v>6961.1185079805964</v>
      </c>
      <c r="G154" s="34">
        <f>'Draft Decision'!G153*'Draft Decision $2020'!$N$1</f>
        <v>7020.5256018039481</v>
      </c>
      <c r="H154" s="34">
        <f>'Draft Decision'!H153*'Draft Decision $2020'!$N$1</f>
        <v>6854.8179243985405</v>
      </c>
      <c r="I154" s="34">
        <f>'Draft Decision'!I153*'Draft Decision $2020'!$N$1</f>
        <v>6513.645961144648</v>
      </c>
      <c r="J154" s="35">
        <f t="shared" si="52"/>
        <v>34189.035437710743</v>
      </c>
      <c r="K154" s="4" t="s">
        <v>223</v>
      </c>
      <c r="N154" s="106">
        <f>'Draft Decision'!N153*'Draft Decision $2020'!$N$1</f>
        <v>2011.9610194395541</v>
      </c>
      <c r="O154" s="106">
        <f>'Draft Decision'!O153*'Draft Decision $2020'!$N$1</f>
        <v>433.81522590769549</v>
      </c>
      <c r="P154" s="104">
        <f t="shared" si="53"/>
        <v>36634.811683057997</v>
      </c>
      <c r="R154" s="165" t="s">
        <v>274</v>
      </c>
      <c r="S154" t="s">
        <v>296</v>
      </c>
    </row>
    <row r="155" spans="1:19" ht="15.75" x14ac:dyDescent="0.25">
      <c r="A155" s="61"/>
      <c r="B155" s="51" t="s">
        <v>225</v>
      </c>
      <c r="C155" s="32" t="s">
        <v>34</v>
      </c>
      <c r="D155" s="33" t="s">
        <v>35</v>
      </c>
      <c r="E155" s="34">
        <f>'Draft Decision'!E154*'Draft Decision $2020'!$N$1</f>
        <v>18042.51874778765</v>
      </c>
      <c r="F155" s="34">
        <f>'Draft Decision'!F154*'Draft Decision $2020'!$N$1</f>
        <v>17112.850483980055</v>
      </c>
      <c r="G155" s="34">
        <f>'Draft Decision'!G154*'Draft Decision $2020'!$N$1</f>
        <v>17289.863116825007</v>
      </c>
      <c r="H155" s="34">
        <f>'Draft Decision'!H154*'Draft Decision $2020'!$N$1</f>
        <v>17401.541706053831</v>
      </c>
      <c r="I155" s="34">
        <f>'Draft Decision'!I154*'Draft Decision $2020'!$N$1</f>
        <v>14125.043017676815</v>
      </c>
      <c r="J155" s="35">
        <f t="shared" si="52"/>
        <v>83971.817072323363</v>
      </c>
      <c r="K155" s="4" t="s">
        <v>223</v>
      </c>
      <c r="N155" s="106">
        <f>'Draft Decision'!N154*'Draft Decision $2020'!$N$1</f>
        <v>4940.9488793593764</v>
      </c>
      <c r="O155" s="106">
        <f>'Draft Decision'!O154*'Draft Decision $2020'!$N$1</f>
        <v>1052.9458704609037</v>
      </c>
      <c r="P155" s="104">
        <f t="shared" si="53"/>
        <v>89965.711822143639</v>
      </c>
      <c r="R155" s="165" t="s">
        <v>274</v>
      </c>
      <c r="S155" t="s">
        <v>296</v>
      </c>
    </row>
    <row r="156" spans="1:19" ht="15.75" x14ac:dyDescent="0.25">
      <c r="A156" s="61"/>
      <c r="B156" s="51" t="s">
        <v>41</v>
      </c>
      <c r="C156" s="32" t="s">
        <v>34</v>
      </c>
      <c r="D156" s="33" t="s">
        <v>35</v>
      </c>
      <c r="E156" s="34">
        <f>'Draft Decision'!E155*'Draft Decision $2020'!$N$1</f>
        <v>7824.3987240948318</v>
      </c>
      <c r="F156" s="34">
        <f>'Draft Decision'!F155*'Draft Decision $2020'!$N$1</f>
        <v>7874.7837630334961</v>
      </c>
      <c r="G156" s="34">
        <f>'Draft Decision'!G155*'Draft Decision $2020'!$N$1</f>
        <v>7708.6823003329491</v>
      </c>
      <c r="H156" s="34">
        <f>'Draft Decision'!H155*'Draft Decision $2020'!$N$1</f>
        <v>7383.3966332718501</v>
      </c>
      <c r="I156" s="34">
        <f>'Draft Decision'!I155*'Draft Decision $2020'!$N$1</f>
        <v>6702.6843387002673</v>
      </c>
      <c r="J156" s="35">
        <f t="shared" si="52"/>
        <v>37493.945759433394</v>
      </c>
      <c r="K156" s="4" t="s">
        <v>223</v>
      </c>
      <c r="N156" s="106">
        <f>'Draft Decision'!N155*'Draft Decision $2020'!$N$1</f>
        <v>2206.3468170210813</v>
      </c>
      <c r="O156" s="106">
        <f>'Draft Decision'!O155*'Draft Decision $2020'!$N$1</f>
        <v>471.58488867142887</v>
      </c>
      <c r="P156" s="104">
        <f t="shared" si="53"/>
        <v>40171.877465125908</v>
      </c>
      <c r="R156" s="165" t="s">
        <v>281</v>
      </c>
      <c r="S156" t="s">
        <v>296</v>
      </c>
    </row>
    <row r="157" spans="1:19" ht="15.75" x14ac:dyDescent="0.25">
      <c r="A157" s="61"/>
      <c r="B157" s="51" t="s">
        <v>217</v>
      </c>
      <c r="C157" s="32" t="s">
        <v>19</v>
      </c>
      <c r="D157" s="33" t="s">
        <v>35</v>
      </c>
      <c r="E157" s="34">
        <f>'Draft Decision'!E156*'Draft Decision $2020'!$N$1</f>
        <v>2368.1016963358547</v>
      </c>
      <c r="F157" s="34">
        <f>'Draft Decision'!F156*'Draft Decision $2020'!$N$1</f>
        <v>2368.1016963358547</v>
      </c>
      <c r="G157" s="34">
        <f>'Draft Decision'!G156*'Draft Decision $2020'!$N$1</f>
        <v>2368.1016963358547</v>
      </c>
      <c r="H157" s="34">
        <f>'Draft Decision'!H156*'Draft Decision $2020'!$N$1</f>
        <v>2368.1016963358547</v>
      </c>
      <c r="I157" s="34">
        <f>'Draft Decision'!I156*'Draft Decision $2020'!$N$1</f>
        <v>2368.1016963358547</v>
      </c>
      <c r="J157" s="35">
        <f t="shared" si="52"/>
        <v>11840.508481679273</v>
      </c>
      <c r="K157" s="4" t="s">
        <v>223</v>
      </c>
      <c r="N157" s="106">
        <f>'Draft Decision'!N156*'Draft Decision $2020'!$N$1</f>
        <v>696.85854408187924</v>
      </c>
      <c r="O157" s="106">
        <f>'Draft Decision'!O156*'Draft Decision $2020'!$N$1</f>
        <v>150.85277782277055</v>
      </c>
      <c r="P157" s="104">
        <f t="shared" si="53"/>
        <v>12688.219803583923</v>
      </c>
      <c r="R157" s="165" t="s">
        <v>281</v>
      </c>
      <c r="S157" t="s">
        <v>296</v>
      </c>
    </row>
    <row r="158" spans="1:19" ht="15.75" x14ac:dyDescent="0.25">
      <c r="A158" s="61"/>
      <c r="B158" s="51" t="s">
        <v>39</v>
      </c>
      <c r="C158" s="32" t="s">
        <v>34</v>
      </c>
      <c r="D158" s="33" t="s">
        <v>40</v>
      </c>
      <c r="E158" s="91">
        <f>'Draft Decision'!E157*'Draft Decision $2020'!$N$1</f>
        <v>26007.838181103209</v>
      </c>
      <c r="F158" s="91">
        <f>'Draft Decision'!F157*'Draft Decision $2020'!$N$1</f>
        <v>26007.838181103209</v>
      </c>
      <c r="G158" s="91">
        <f>'Draft Decision'!G157*'Draft Decision $2020'!$N$1</f>
        <v>26007.838181103209</v>
      </c>
      <c r="H158" s="91">
        <f>'Draft Decision'!H157*'Draft Decision $2020'!$N$1</f>
        <v>26007.838181103209</v>
      </c>
      <c r="I158" s="91">
        <f>'Draft Decision'!I157*'Draft Decision $2020'!$N$1</f>
        <v>26007.838181103209</v>
      </c>
      <c r="J158" s="75">
        <f t="shared" ref="J158:J160" si="54">SUM(E158:I158)</f>
        <v>130039.19090551604</v>
      </c>
      <c r="K158" s="4" t="s">
        <v>223</v>
      </c>
      <c r="N158" s="106">
        <f>'Draft Decision'!N157*'Draft Decision $2020'!$N$1</f>
        <v>7653.2964262655942</v>
      </c>
      <c r="O158" s="106">
        <f>'Draft Decision'!O157*'Draft Decision $2020'!$N$1</f>
        <v>1656.750907638429</v>
      </c>
      <c r="P158" s="104">
        <f t="shared" si="53"/>
        <v>139349.23823942005</v>
      </c>
      <c r="R158" s="165" t="s">
        <v>274</v>
      </c>
      <c r="S158" t="s">
        <v>296</v>
      </c>
    </row>
    <row r="159" spans="1:19" ht="15.75" x14ac:dyDescent="0.25">
      <c r="A159" s="61"/>
      <c r="B159" s="51" t="s">
        <v>265</v>
      </c>
      <c r="C159" s="32" t="s">
        <v>19</v>
      </c>
      <c r="D159" s="33" t="s">
        <v>40</v>
      </c>
      <c r="E159" s="54">
        <f>'Draft Decision'!E158*'Draft Decision $2020'!$N$1</f>
        <v>0</v>
      </c>
      <c r="F159" s="54">
        <f>'Draft Decision'!F158*'Draft Decision $2020'!$N$1</f>
        <v>0</v>
      </c>
      <c r="G159" s="54">
        <f>'Draft Decision'!G158*'Draft Decision $2020'!$N$1</f>
        <v>0</v>
      </c>
      <c r="H159" s="54">
        <f>'Draft Decision'!H158*'Draft Decision $2020'!$N$1</f>
        <v>0</v>
      </c>
      <c r="I159" s="54">
        <f>'Draft Decision'!I158*'Draft Decision $2020'!$N$1</f>
        <v>0</v>
      </c>
      <c r="J159" s="35">
        <f t="shared" si="54"/>
        <v>0</v>
      </c>
      <c r="K159" s="4" t="s">
        <v>223</v>
      </c>
      <c r="N159" s="106">
        <f>'Draft Decision'!N158*'Draft Decision $2020'!$N$1</f>
        <v>0</v>
      </c>
      <c r="O159" s="106">
        <f>'Draft Decision'!O158*'Draft Decision $2020'!$N$1</f>
        <v>0</v>
      </c>
      <c r="P159" s="104">
        <f t="shared" si="53"/>
        <v>0</v>
      </c>
      <c r="R159" s="165" t="s">
        <v>274</v>
      </c>
      <c r="S159" t="s">
        <v>296</v>
      </c>
    </row>
    <row r="160" spans="1:19" ht="15.75" x14ac:dyDescent="0.25">
      <c r="A160" s="61"/>
      <c r="B160" s="51" t="s">
        <v>266</v>
      </c>
      <c r="C160" s="32" t="s">
        <v>34</v>
      </c>
      <c r="D160" s="33" t="s">
        <v>40</v>
      </c>
      <c r="E160" s="54">
        <f>'Draft Decision'!E159*'Draft Decision $2020'!$N$1</f>
        <v>0</v>
      </c>
      <c r="F160" s="54">
        <f>'Draft Decision'!F159*'Draft Decision $2020'!$N$1</f>
        <v>0</v>
      </c>
      <c r="G160" s="54">
        <f>'Draft Decision'!G159*'Draft Decision $2020'!$N$1</f>
        <v>0</v>
      </c>
      <c r="H160" s="54">
        <f>'Draft Decision'!H159*'Draft Decision $2020'!$N$1</f>
        <v>0</v>
      </c>
      <c r="I160" s="54">
        <f>'Draft Decision'!I159*'Draft Decision $2020'!$N$1</f>
        <v>0</v>
      </c>
      <c r="J160" s="35">
        <f t="shared" si="54"/>
        <v>0</v>
      </c>
      <c r="K160" s="4" t="s">
        <v>223</v>
      </c>
      <c r="N160" s="106">
        <f>'Draft Decision'!N159*'Draft Decision $2020'!$N$1</f>
        <v>0</v>
      </c>
      <c r="O160" s="106">
        <f>'Draft Decision'!O159*'Draft Decision $2020'!$N$1</f>
        <v>0</v>
      </c>
      <c r="P160" s="104">
        <f t="shared" si="53"/>
        <v>0</v>
      </c>
      <c r="R160" s="165" t="s">
        <v>274</v>
      </c>
      <c r="S160" t="s">
        <v>296</v>
      </c>
    </row>
    <row r="161" spans="1:26" x14ac:dyDescent="0.2">
      <c r="A161" s="61"/>
      <c r="B161" s="51"/>
      <c r="C161" s="32"/>
      <c r="D161" s="33"/>
      <c r="E161" s="54"/>
      <c r="F161" s="54"/>
      <c r="G161" s="54"/>
      <c r="H161" s="54"/>
      <c r="I161" s="54"/>
      <c r="J161" s="35"/>
      <c r="N161" s="106"/>
      <c r="O161" s="106"/>
      <c r="P161" s="104"/>
    </row>
    <row r="162" spans="1:26" x14ac:dyDescent="0.2">
      <c r="A162" s="61"/>
      <c r="B162" s="51"/>
      <c r="C162" s="32"/>
      <c r="D162" s="33"/>
      <c r="E162" s="54"/>
      <c r="F162" s="54"/>
      <c r="G162" s="54"/>
      <c r="H162" s="54"/>
      <c r="I162" s="54"/>
      <c r="J162" s="35"/>
      <c r="N162" s="106"/>
      <c r="O162" s="106"/>
      <c r="P162" s="104"/>
    </row>
    <row r="163" spans="1:26" x14ac:dyDescent="0.2">
      <c r="A163" s="41"/>
      <c r="B163" s="42" t="s">
        <v>226</v>
      </c>
      <c r="C163" s="43"/>
      <c r="D163" s="44" t="s">
        <v>11</v>
      </c>
      <c r="E163" s="45">
        <f t="shared" ref="E163:J163" si="55">SUM(E153:E162)</f>
        <v>66134.56211373824</v>
      </c>
      <c r="F163" s="45">
        <f t="shared" si="55"/>
        <v>65398.977278007289</v>
      </c>
      <c r="G163" s="45">
        <f t="shared" si="55"/>
        <v>65457.978325463511</v>
      </c>
      <c r="H163" s="45">
        <f t="shared" si="55"/>
        <v>64935.038664999949</v>
      </c>
      <c r="I163" s="45">
        <f t="shared" si="55"/>
        <v>61959.455266347904</v>
      </c>
      <c r="J163" s="46">
        <f t="shared" si="55"/>
        <v>323886.01164855692</v>
      </c>
      <c r="K163" s="47" t="str">
        <f>K158</f>
        <v>C-4</v>
      </c>
      <c r="N163" s="107">
        <f t="shared" ref="N163:P163" si="56">SUM(N153:N162)</f>
        <v>19060.800991257969</v>
      </c>
      <c r="O163" s="107">
        <f t="shared" si="56"/>
        <v>4106.7436848341886</v>
      </c>
      <c r="P163" s="107">
        <f t="shared" si="56"/>
        <v>347053.55632464902</v>
      </c>
      <c r="R163" s="94"/>
      <c r="S163" s="94"/>
    </row>
    <row r="164" spans="1:26" x14ac:dyDescent="0.2">
      <c r="A164" s="55" t="s">
        <v>227</v>
      </c>
      <c r="B164" s="62"/>
      <c r="C164" s="15"/>
      <c r="D164" s="29"/>
      <c r="E164" s="57"/>
      <c r="F164" s="57"/>
      <c r="G164" s="57"/>
      <c r="H164" s="57"/>
      <c r="I164" s="57"/>
      <c r="J164" s="58"/>
      <c r="N164" s="113"/>
      <c r="O164" s="113"/>
      <c r="P164" s="104"/>
      <c r="R164" s="94"/>
      <c r="S164" s="94"/>
    </row>
    <row r="165" spans="1:26" s="95" customFormat="1" x14ac:dyDescent="0.2">
      <c r="A165" s="87"/>
      <c r="B165" s="10" t="s">
        <v>228</v>
      </c>
      <c r="C165" s="77"/>
      <c r="D165" s="78"/>
      <c r="E165" s="92">
        <f t="shared" ref="E165:J165" si="57">SUM(E151,E147,E135,E131,E104,E98,E33,E25,E17)</f>
        <v>252264.77979938182</v>
      </c>
      <c r="F165" s="92">
        <f t="shared" si="57"/>
        <v>256660.10534703822</v>
      </c>
      <c r="G165" s="92">
        <f t="shared" si="57"/>
        <v>252187.37997840723</v>
      </c>
      <c r="H165" s="92">
        <f t="shared" si="57"/>
        <v>248967.48598667569</v>
      </c>
      <c r="I165" s="92">
        <f t="shared" si="57"/>
        <v>240149.92584688179</v>
      </c>
      <c r="J165" s="92">
        <f t="shared" si="57"/>
        <v>1250229.6769583845</v>
      </c>
      <c r="K165" s="93"/>
      <c r="L165" s="28"/>
      <c r="M165" s="94"/>
      <c r="N165" s="114">
        <f t="shared" ref="N165:P165" si="58">SUM(N151,N147,N135,N131,N104,N98,N33,N25,N17)</f>
        <v>73576.244530209136</v>
      </c>
      <c r="O165" s="114">
        <f t="shared" si="58"/>
        <v>15458.895499696011</v>
      </c>
      <c r="P165" s="114">
        <f t="shared" si="58"/>
        <v>1339264.8169882898</v>
      </c>
      <c r="Q165" s="94"/>
      <c r="R165" s="7"/>
      <c r="S165" s="7"/>
      <c r="T165" s="94"/>
      <c r="U165" s="94"/>
      <c r="V165" s="94"/>
      <c r="W165" s="94"/>
      <c r="X165" s="94"/>
      <c r="Y165" s="94"/>
      <c r="Z165" s="94"/>
    </row>
    <row r="166" spans="1:26" s="95" customFormat="1" x14ac:dyDescent="0.2">
      <c r="A166" s="87"/>
      <c r="B166" s="10" t="s">
        <v>229</v>
      </c>
      <c r="C166" s="77"/>
      <c r="D166" s="78"/>
      <c r="E166" s="92">
        <f t="shared" ref="E166:H166" si="59">E165-E163</f>
        <v>186130.21768564358</v>
      </c>
      <c r="F166" s="92">
        <f t="shared" si="59"/>
        <v>191261.12806903094</v>
      </c>
      <c r="G166" s="92">
        <f>G165-G163</f>
        <v>186729.40165294372</v>
      </c>
      <c r="H166" s="92">
        <f t="shared" si="59"/>
        <v>184032.44732167575</v>
      </c>
      <c r="I166" s="92">
        <f>I165-I163</f>
        <v>178190.47058053387</v>
      </c>
      <c r="J166" s="96">
        <f>SUM(E166:I166)</f>
        <v>926343.66530982777</v>
      </c>
      <c r="K166" s="93"/>
      <c r="L166" s="28"/>
      <c r="M166" s="94"/>
      <c r="N166" s="114">
        <f>N165-N163</f>
        <v>54515.443538951164</v>
      </c>
      <c r="O166" s="114">
        <f>O165-O163</f>
        <v>11352.151814861823</v>
      </c>
      <c r="P166" s="114">
        <f>P165-P163</f>
        <v>992211.2606636408</v>
      </c>
      <c r="Q166" s="94"/>
      <c r="R166" s="7"/>
      <c r="S166" s="7"/>
      <c r="T166" s="94"/>
      <c r="U166" s="94"/>
      <c r="V166" s="94"/>
      <c r="W166" s="94"/>
      <c r="X166" s="94"/>
      <c r="Y166" s="94"/>
      <c r="Z166" s="94"/>
    </row>
    <row r="167" spans="1:26" ht="15" x14ac:dyDescent="0.25">
      <c r="A167" s="97"/>
      <c r="B167" s="97"/>
      <c r="C167" s="98"/>
      <c r="D167" s="98"/>
      <c r="E167" s="113">
        <f>+E166-E145-E96</f>
        <v>186130.21768564358</v>
      </c>
      <c r="F167" s="113">
        <f t="shared" ref="F167:I167" si="60">+F166-F145-F96</f>
        <v>191261.12806903094</v>
      </c>
      <c r="G167" s="113">
        <f t="shared" si="60"/>
        <v>186729.40165294372</v>
      </c>
      <c r="H167" s="113">
        <f t="shared" si="60"/>
        <v>184032.44732167575</v>
      </c>
      <c r="I167" s="113">
        <f t="shared" si="60"/>
        <v>178190.47058053387</v>
      </c>
      <c r="J167" s="100"/>
      <c r="R167" s="115"/>
      <c r="S167" s="115"/>
    </row>
    <row r="168" spans="1:26" ht="15" x14ac:dyDescent="0.25">
      <c r="P168" s="104">
        <v>-222297.88490234851</v>
      </c>
      <c r="R168" s="115"/>
      <c r="S168" s="115"/>
    </row>
    <row r="169" spans="1:26" s="115" customFormat="1" ht="15" x14ac:dyDescent="0.25">
      <c r="B169" s="116" t="s">
        <v>232</v>
      </c>
      <c r="C169" s="117" t="s">
        <v>2</v>
      </c>
      <c r="E169" s="217" t="s">
        <v>233</v>
      </c>
      <c r="F169" s="218"/>
      <c r="G169" s="218"/>
      <c r="H169" s="218"/>
      <c r="I169" s="218"/>
      <c r="J169" s="219"/>
      <c r="P169" s="161">
        <v>-224044.92226555326</v>
      </c>
    </row>
    <row r="170" spans="1:26" s="115" customFormat="1" ht="15" x14ac:dyDescent="0.25">
      <c r="B170" s="118" t="s">
        <v>234</v>
      </c>
      <c r="C170" s="119"/>
      <c r="E170" s="120" t="s">
        <v>6</v>
      </c>
      <c r="F170" s="120" t="s">
        <v>7</v>
      </c>
      <c r="G170" s="120" t="s">
        <v>8</v>
      </c>
      <c r="H170" s="120" t="s">
        <v>9</v>
      </c>
      <c r="I170" s="120" t="s">
        <v>10</v>
      </c>
      <c r="J170" s="121" t="s">
        <v>11</v>
      </c>
    </row>
    <row r="171" spans="1:26" s="115" customFormat="1" ht="15" x14ac:dyDescent="0.25">
      <c r="B171" s="122" t="s">
        <v>249</v>
      </c>
      <c r="C171"/>
      <c r="E171" s="124">
        <f>'Draft Decision'!E170*'Draft Decision $2020'!$N$1</f>
        <v>56680.91137533974</v>
      </c>
      <c r="F171" s="124">
        <f>'Draft Decision'!F170*'Draft Decision $2020'!$N$1</f>
        <v>53051.121110236279</v>
      </c>
      <c r="G171" s="124">
        <f>'Draft Decision'!G170*'Draft Decision $2020'!$N$1</f>
        <v>33958.627842311063</v>
      </c>
      <c r="H171" s="124">
        <f>'Draft Decision'!H170*'Draft Decision $2020'!$N$1</f>
        <v>25507.739808677994</v>
      </c>
      <c r="I171" s="124">
        <f>'Draft Decision'!I170*'Draft Decision $2020'!$N$1</f>
        <v>26397.813918022104</v>
      </c>
      <c r="J171" s="123">
        <f>SUM(E171:I171)</f>
        <v>195596.21405458718</v>
      </c>
      <c r="N171" s="106">
        <f>'Draft Decision'!N170*'Draft Decision $2020'!$N$1</f>
        <v>0</v>
      </c>
      <c r="O171" s="106">
        <f>'Draft Decision'!O170*'Draft Decision $2020'!$N$1</f>
        <v>1222.5279099603513</v>
      </c>
      <c r="P171" s="104">
        <f t="shared" ref="P171:P178" si="61">SUM(J171,N171:O171)</f>
        <v>196818.74196454755</v>
      </c>
    </row>
    <row r="172" spans="1:26" s="115" customFormat="1" ht="15" x14ac:dyDescent="0.25">
      <c r="B172" s="122" t="s">
        <v>235</v>
      </c>
      <c r="C172" t="s">
        <v>236</v>
      </c>
      <c r="E172" s="124">
        <f>'Draft Decision'!E171*'Draft Decision $2020'!$N$1</f>
        <v>5066.3473817191489</v>
      </c>
      <c r="F172" s="124">
        <f>'Draft Decision'!F171*'Draft Decision $2020'!$N$1</f>
        <v>9357.5773954765918</v>
      </c>
      <c r="G172" s="124">
        <f>'Draft Decision'!G171*'Draft Decision $2020'!$N$1</f>
        <v>7437.9047319003948</v>
      </c>
      <c r="H172" s="124">
        <f>'Draft Decision'!H171*'Draft Decision $2020'!$N$1</f>
        <v>8171.8489899625647</v>
      </c>
      <c r="I172" s="124">
        <f>'Draft Decision'!I171*'Draft Decision $2020'!$N$1</f>
        <v>5910.2097915252016</v>
      </c>
      <c r="J172" s="123">
        <f>SUM(E172:I172)</f>
        <v>35943.888290583898</v>
      </c>
      <c r="N172" s="106">
        <f>'Draft Decision'!N171*'Draft Decision $2020'!$N$1</f>
        <v>0</v>
      </c>
      <c r="O172" s="106">
        <f>'Draft Decision'!O171*'Draft Decision $2020'!$N$1</f>
        <v>0</v>
      </c>
      <c r="P172" s="104">
        <f t="shared" si="61"/>
        <v>35943.888290583898</v>
      </c>
    </row>
    <row r="173" spans="1:26" s="115" customFormat="1" ht="15" x14ac:dyDescent="0.25">
      <c r="B173" s="122" t="s">
        <v>237</v>
      </c>
      <c r="C173" t="s">
        <v>238</v>
      </c>
      <c r="E173" s="124">
        <f>'Draft Decision'!E172*'Draft Decision $2020'!$N$1</f>
        <v>1717.62469880563</v>
      </c>
      <c r="F173" s="124">
        <f>'Draft Decision'!F172*'Draft Decision $2020'!$N$1</f>
        <v>1405.3292990227883</v>
      </c>
      <c r="G173" s="124">
        <f>'Draft Decision'!G172*'Draft Decision $2020'!$N$1</f>
        <v>1873.7723986970509</v>
      </c>
      <c r="H173" s="124">
        <f>'Draft Decision'!H172*'Draft Decision $2020'!$N$1</f>
        <v>4372.1355969597853</v>
      </c>
      <c r="I173" s="124">
        <f>'Draft Decision'!I172*'Draft Decision $2020'!$N$1</f>
        <v>2498.3631982627344</v>
      </c>
      <c r="J173" s="123">
        <f t="shared" ref="J173:J177" si="62">SUM(E173:I173)</f>
        <v>11867.225191747988</v>
      </c>
      <c r="N173" s="106">
        <f>'Draft Decision'!N172*'Draft Decision $2020'!$N$1</f>
        <v>0</v>
      </c>
      <c r="O173" s="106">
        <f>'Draft Decision'!O172*'Draft Decision $2020'!$N$1</f>
        <v>0</v>
      </c>
      <c r="P173" s="104">
        <f t="shared" si="61"/>
        <v>11867.225191747988</v>
      </c>
    </row>
    <row r="174" spans="1:26" s="115" customFormat="1" ht="15" x14ac:dyDescent="0.25">
      <c r="B174" s="122" t="s">
        <v>239</v>
      </c>
      <c r="C174" t="s">
        <v>240</v>
      </c>
      <c r="E174" s="124">
        <f>'Draft Decision'!E173*'Draft Decision $2020'!$N$1</f>
        <v>5122.206998856348</v>
      </c>
      <c r="F174" s="124">
        <f>'Draft Decision'!F173*'Draft Decision $2020'!$N$1</f>
        <v>5981.28031305688</v>
      </c>
      <c r="G174" s="124">
        <f>'Draft Decision'!G173*'Draft Decision $2020'!$N$1</f>
        <v>9674.2769302249344</v>
      </c>
      <c r="H174" s="124">
        <f>'Draft Decision'!H173*'Draft Decision $2020'!$N$1</f>
        <v>7524.2084578124832</v>
      </c>
      <c r="I174" s="124">
        <f>'Draft Decision'!I173*'Draft Decision $2020'!$N$1</f>
        <v>3818.9631104398968</v>
      </c>
      <c r="J174" s="123">
        <f t="shared" si="62"/>
        <v>32120.935810390543</v>
      </c>
      <c r="N174" s="106">
        <f>'Draft Decision'!N173*'Draft Decision $2020'!$N$1</f>
        <v>0</v>
      </c>
      <c r="O174" s="106">
        <f>'Draft Decision'!O173*'Draft Decision $2020'!$N$1</f>
        <v>0</v>
      </c>
      <c r="P174" s="104">
        <f t="shared" si="61"/>
        <v>32120.935810390543</v>
      </c>
    </row>
    <row r="175" spans="1:26" s="115" customFormat="1" ht="15" x14ac:dyDescent="0.25">
      <c r="B175" s="122" t="s">
        <v>241</v>
      </c>
      <c r="C175" t="s">
        <v>242</v>
      </c>
      <c r="E175" s="124">
        <f>'Draft Decision'!E174*'Draft Decision $2020'!$N$1</f>
        <v>5358.3380198735313</v>
      </c>
      <c r="F175" s="124">
        <f>'Draft Decision'!F174*'Draft Decision $2020'!$N$1</f>
        <v>4463.65796567299</v>
      </c>
      <c r="G175" s="124">
        <f>'Draft Decision'!G174*'Draft Decision $2020'!$N$1</f>
        <v>3664.1230876242093</v>
      </c>
      <c r="H175" s="124">
        <f>'Draft Decision'!H174*'Draft Decision $2020'!$N$1</f>
        <v>3385.6964119241188</v>
      </c>
      <c r="I175" s="124">
        <f>'Draft Decision'!I174*'Draft Decision $2020'!$N$1</f>
        <v>3902.9497452574524</v>
      </c>
      <c r="J175" s="123">
        <f t="shared" si="62"/>
        <v>20774.765230352299</v>
      </c>
      <c r="N175" s="106">
        <f>'Draft Decision'!N174*'Draft Decision $2020'!$N$1</f>
        <v>0</v>
      </c>
      <c r="O175" s="106">
        <f>'Draft Decision'!O174*'Draft Decision $2020'!$N$1</f>
        <v>0</v>
      </c>
      <c r="P175" s="104">
        <f t="shared" si="61"/>
        <v>20774.765230352299</v>
      </c>
    </row>
    <row r="176" spans="1:26" s="115" customFormat="1" ht="15" x14ac:dyDescent="0.25">
      <c r="B176" s="122" t="s">
        <v>243</v>
      </c>
      <c r="C176" t="s">
        <v>244</v>
      </c>
      <c r="E176" s="124">
        <f>'Draft Decision'!E175*'Draft Decision $2020'!$N$1</f>
        <v>0</v>
      </c>
      <c r="F176" s="124">
        <f>'Draft Decision'!F175*'Draft Decision $2020'!$N$1</f>
        <v>0</v>
      </c>
      <c r="G176" s="124">
        <f>'Draft Decision'!G175*'Draft Decision $2020'!$N$1</f>
        <v>0</v>
      </c>
      <c r="H176" s="124">
        <f>'Draft Decision'!H175*'Draft Decision $2020'!$N$1</f>
        <v>0</v>
      </c>
      <c r="I176" s="124">
        <f>'Draft Decision'!I175*'Draft Decision $2020'!$N$1</f>
        <v>0</v>
      </c>
      <c r="J176" s="123">
        <f t="shared" si="62"/>
        <v>0</v>
      </c>
      <c r="N176" s="106">
        <f>'Draft Decision'!N175*'Draft Decision $2020'!$N$1</f>
        <v>0</v>
      </c>
      <c r="O176" s="106">
        <f>'Draft Decision'!O175*'Draft Decision $2020'!$N$1</f>
        <v>0</v>
      </c>
      <c r="P176" s="104">
        <f t="shared" si="61"/>
        <v>0</v>
      </c>
    </row>
    <row r="177" spans="1:26" s="115" customFormat="1" ht="15" x14ac:dyDescent="0.25">
      <c r="B177" s="122" t="s">
        <v>245</v>
      </c>
      <c r="C177" t="s">
        <v>246</v>
      </c>
      <c r="E177" s="124">
        <f>'Draft Decision'!E176*'Draft Decision $2020'!$N$1</f>
        <v>-7296.210461517614</v>
      </c>
      <c r="F177" s="124">
        <f>'Draft Decision'!F176*'Draft Decision $2020'!$N$1</f>
        <v>-7296.210461517614</v>
      </c>
      <c r="G177" s="124">
        <f>'Draft Decision'!G176*'Draft Decision $2020'!$N$1</f>
        <v>-7296.210461517614</v>
      </c>
      <c r="H177" s="124">
        <f>'Draft Decision'!H176*'Draft Decision $2020'!$N$1</f>
        <v>-7296.210461517614</v>
      </c>
      <c r="I177" s="124">
        <f>'Draft Decision'!I176*'Draft Decision $2020'!$N$1</f>
        <v>-7296.210461517614</v>
      </c>
      <c r="J177" s="123">
        <f t="shared" si="62"/>
        <v>-36481.05230758807</v>
      </c>
      <c r="N177" s="106">
        <f>'Draft Decision'!N176*'Draft Decision $2020'!$N$1</f>
        <v>0</v>
      </c>
      <c r="O177" s="106">
        <f>'Draft Decision'!O176*'Draft Decision $2020'!$N$1</f>
        <v>-877.88945562034564</v>
      </c>
      <c r="P177" s="104">
        <f t="shared" si="61"/>
        <v>-37358.941763208415</v>
      </c>
    </row>
    <row r="178" spans="1:26" s="115" customFormat="1" ht="15" x14ac:dyDescent="0.25">
      <c r="B178" s="126" t="s">
        <v>247</v>
      </c>
      <c r="C178" s="127" t="s">
        <v>248</v>
      </c>
      <c r="E178" s="129">
        <f>'Draft Decision'!E177*'Draft Decision $2020'!$N$1</f>
        <v>1566.9723486363416</v>
      </c>
      <c r="F178" s="129">
        <f>'Draft Decision'!F177*'Draft Decision $2020'!$N$1</f>
        <v>2295.2842470679234</v>
      </c>
      <c r="G178" s="129">
        <f>'Draft Decision'!G177*'Draft Decision $2020'!$N$1</f>
        <v>2515.9855194676966</v>
      </c>
      <c r="H178" s="129">
        <f>'Draft Decision'!H177*'Draft Decision $2020'!$N$1</f>
        <v>1566.9726749102585</v>
      </c>
      <c r="I178" s="129">
        <f>'Draft Decision'!I177*'Draft Decision $2020'!$N$1</f>
        <v>1412.4813993413845</v>
      </c>
      <c r="J178" s="128">
        <f>SUM(E178:I178)</f>
        <v>9357.6961894236047</v>
      </c>
      <c r="N178" s="106">
        <f>'Draft Decision'!N177*'Draft Decision $2020'!$N$1</f>
        <v>713.24651611737079</v>
      </c>
      <c r="O178" s="106">
        <f>'Draft Decision'!O177*'Draft Decision $2020'!$N$1</f>
        <v>89.076141719294142</v>
      </c>
      <c r="P178" s="104">
        <f t="shared" si="61"/>
        <v>10160.018847260269</v>
      </c>
      <c r="R178" s="7"/>
      <c r="S178" s="7"/>
    </row>
    <row r="179" spans="1:26" s="115" customFormat="1" ht="15" x14ac:dyDescent="0.25">
      <c r="B179" s="126" t="s">
        <v>250</v>
      </c>
      <c r="C179" s="127"/>
      <c r="E179" s="129">
        <f>SUM(E171:E178)</f>
        <v>68216.190361713117</v>
      </c>
      <c r="F179" s="130">
        <f t="shared" ref="F179:I179" si="63">SUM(F171:F178)</f>
        <v>69258.039869015818</v>
      </c>
      <c r="G179" s="130">
        <f t="shared" si="63"/>
        <v>51828.480048707745</v>
      </c>
      <c r="H179" s="130">
        <f t="shared" si="63"/>
        <v>43232.391478729587</v>
      </c>
      <c r="I179" s="130">
        <f t="shared" si="63"/>
        <v>36644.570701331155</v>
      </c>
      <c r="J179" s="128">
        <f>SUM(E179:I179)</f>
        <v>269179.67245949741</v>
      </c>
      <c r="N179" s="107">
        <f>SUM(N171:N178)</f>
        <v>713.24651611737079</v>
      </c>
      <c r="O179" s="107">
        <f>SUM(O171:O178)</f>
        <v>433.71459605929977</v>
      </c>
      <c r="P179" s="107">
        <f>SUM(P171:P178)</f>
        <v>270326.63357167417</v>
      </c>
      <c r="R179" s="7"/>
      <c r="S179" s="7"/>
    </row>
    <row r="181" spans="1:26" x14ac:dyDescent="0.2">
      <c r="N181" s="7"/>
      <c r="O181" s="7"/>
      <c r="R181" s="94"/>
      <c r="S181" s="94"/>
    </row>
    <row r="182" spans="1:26" x14ac:dyDescent="0.2">
      <c r="A182" s="55" t="s">
        <v>227</v>
      </c>
      <c r="B182" s="62"/>
      <c r="C182" s="15"/>
      <c r="D182" s="29"/>
      <c r="E182" s="57"/>
      <c r="F182" s="57"/>
      <c r="G182" s="57"/>
      <c r="H182" s="57"/>
      <c r="I182" s="57"/>
      <c r="J182" s="58"/>
      <c r="N182" s="104"/>
      <c r="O182" s="104"/>
      <c r="P182" s="104"/>
      <c r="R182" s="94"/>
      <c r="S182" s="94"/>
    </row>
    <row r="183" spans="1:26" s="95" customFormat="1" x14ac:dyDescent="0.2">
      <c r="A183" s="87"/>
      <c r="B183" s="10" t="s">
        <v>228</v>
      </c>
      <c r="C183" s="77"/>
      <c r="D183" s="78"/>
      <c r="E183" s="92">
        <f>SUM(E165,E179)</f>
        <v>320480.97016109491</v>
      </c>
      <c r="F183" s="92">
        <f t="shared" ref="F183:I183" si="64">SUM(F165,F179)</f>
        <v>325918.14521605405</v>
      </c>
      <c r="G183" s="92">
        <f t="shared" si="64"/>
        <v>304015.86002711498</v>
      </c>
      <c r="H183" s="92">
        <f t="shared" si="64"/>
        <v>292199.87746540527</v>
      </c>
      <c r="I183" s="92">
        <f t="shared" si="64"/>
        <v>276794.49654821295</v>
      </c>
      <c r="J183" s="92">
        <f>SUM(J165,J179)</f>
        <v>1519409.3494178818</v>
      </c>
      <c r="K183" s="4"/>
      <c r="L183" s="28"/>
      <c r="M183" s="94"/>
      <c r="N183" s="114">
        <f t="shared" ref="N183:O183" si="65">SUM(N165,N179)</f>
        <v>74289.491046326511</v>
      </c>
      <c r="O183" s="114">
        <f t="shared" si="65"/>
        <v>15892.61009575531</v>
      </c>
      <c r="P183" s="114">
        <f>SUM(P165,P179)</f>
        <v>1609591.4505599639</v>
      </c>
      <c r="Q183" s="94"/>
      <c r="R183" s="7"/>
      <c r="S183" s="7"/>
      <c r="T183" s="94"/>
      <c r="U183" s="94"/>
      <c r="V183" s="94"/>
      <c r="W183" s="94"/>
      <c r="X183" s="94"/>
      <c r="Y183" s="94"/>
      <c r="Z183" s="94"/>
    </row>
    <row r="184" spans="1:26" s="95" customFormat="1" x14ac:dyDescent="0.2">
      <c r="A184" s="87"/>
      <c r="B184" s="10" t="s">
        <v>229</v>
      </c>
      <c r="C184" s="77"/>
      <c r="D184" s="78"/>
      <c r="E184" s="92">
        <f>SUM(E166,E179)</f>
        <v>254346.4080473567</v>
      </c>
      <c r="F184" s="92">
        <f t="shared" ref="F184:J184" si="66">SUM(F166,F179)</f>
        <v>260519.16793804674</v>
      </c>
      <c r="G184" s="92">
        <f t="shared" si="66"/>
        <v>238557.88170165147</v>
      </c>
      <c r="H184" s="92">
        <f t="shared" si="66"/>
        <v>227264.83880040533</v>
      </c>
      <c r="I184" s="92">
        <f t="shared" si="66"/>
        <v>214835.04128186504</v>
      </c>
      <c r="J184" s="96">
        <f t="shared" si="66"/>
        <v>1195523.3377693251</v>
      </c>
      <c r="K184" s="4"/>
      <c r="L184" s="28"/>
      <c r="M184" s="94"/>
      <c r="N184" s="114">
        <f t="shared" ref="N184:P184" si="67">SUM(N166,N179)</f>
        <v>55228.690055068531</v>
      </c>
      <c r="O184" s="114">
        <f t="shared" si="67"/>
        <v>11785.866410921124</v>
      </c>
      <c r="P184" s="114">
        <f t="shared" si="67"/>
        <v>1262537.894235315</v>
      </c>
      <c r="Q184" s="94"/>
      <c r="R184" s="7"/>
      <c r="S184" s="7"/>
      <c r="T184" s="94"/>
      <c r="U184" s="94"/>
      <c r="V184" s="94"/>
      <c r="W184" s="94"/>
      <c r="X184" s="94"/>
      <c r="Y184" s="94"/>
      <c r="Z184" s="94"/>
    </row>
    <row r="186" spans="1:26" x14ac:dyDescent="0.2">
      <c r="P186" s="104">
        <f>P183-'Summary $2020'!S187</f>
        <v>0</v>
      </c>
    </row>
    <row r="187" spans="1:26" x14ac:dyDescent="0.2">
      <c r="P187" s="104">
        <f>P184-'Summary $2020'!S188</f>
        <v>0</v>
      </c>
    </row>
    <row r="188" spans="1:26" x14ac:dyDescent="0.2">
      <c r="E188" s="131"/>
      <c r="F188" s="131"/>
      <c r="G188" s="131"/>
      <c r="H188" s="131"/>
      <c r="I188" s="131"/>
      <c r="J188" s="192"/>
    </row>
    <row r="189" spans="1:26" x14ac:dyDescent="0.2">
      <c r="A189" s="187"/>
      <c r="E189" s="191"/>
      <c r="F189" s="191"/>
      <c r="G189" s="191"/>
      <c r="H189" s="191"/>
      <c r="I189" s="191"/>
      <c r="J189" s="192"/>
    </row>
    <row r="190" spans="1:26" x14ac:dyDescent="0.2">
      <c r="E190" s="131"/>
      <c r="F190" s="131"/>
      <c r="G190" s="131"/>
      <c r="H190" s="131"/>
      <c r="I190" s="131"/>
    </row>
    <row r="487" spans="1:26" s="103" customFormat="1" x14ac:dyDescent="0.2">
      <c r="A487" s="27"/>
      <c r="B487" s="27"/>
      <c r="C487" s="4"/>
      <c r="D487" s="4"/>
      <c r="E487" s="6"/>
      <c r="F487" s="6"/>
      <c r="G487" s="6"/>
      <c r="H487" s="6"/>
      <c r="I487" s="6"/>
      <c r="J487" s="101"/>
      <c r="K487" s="4"/>
      <c r="L487" s="28"/>
      <c r="M487" s="7"/>
      <c r="N487" s="105"/>
      <c r="O487" s="10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s="103" customFormat="1" x14ac:dyDescent="0.2">
      <c r="A488" s="27"/>
      <c r="B488" s="27"/>
      <c r="C488" s="4"/>
      <c r="D488" s="4"/>
      <c r="E488" s="6"/>
      <c r="F488" s="6"/>
      <c r="G488" s="6"/>
      <c r="H488" s="6"/>
      <c r="I488" s="6"/>
      <c r="J488" s="101"/>
      <c r="K488" s="4"/>
      <c r="L488" s="28"/>
      <c r="M488" s="7"/>
      <c r="N488" s="105"/>
      <c r="O488" s="10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s="103" customFormat="1" x14ac:dyDescent="0.2">
      <c r="A489" s="27"/>
      <c r="B489" s="27"/>
      <c r="C489" s="4"/>
      <c r="D489" s="4"/>
      <c r="E489" s="6"/>
      <c r="F489" s="6"/>
      <c r="G489" s="6"/>
      <c r="H489" s="6"/>
      <c r="I489" s="6"/>
      <c r="J489" s="101"/>
      <c r="K489" s="4"/>
      <c r="L489" s="28"/>
      <c r="M489" s="7"/>
      <c r="N489" s="105"/>
      <c r="O489" s="10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s="103" customFormat="1" x14ac:dyDescent="0.2">
      <c r="A490" s="27"/>
      <c r="B490" s="27"/>
      <c r="C490" s="4"/>
      <c r="D490" s="4"/>
      <c r="E490" s="6"/>
      <c r="F490" s="6"/>
      <c r="G490" s="6"/>
      <c r="H490" s="6"/>
      <c r="I490" s="6"/>
      <c r="J490" s="101"/>
      <c r="K490" s="4"/>
      <c r="L490" s="28"/>
      <c r="M490" s="7"/>
      <c r="N490" s="105"/>
      <c r="O490" s="10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s="103" customFormat="1" x14ac:dyDescent="0.2">
      <c r="A491" s="27"/>
      <c r="B491" s="27"/>
      <c r="C491" s="4"/>
      <c r="D491" s="4"/>
      <c r="E491" s="6"/>
      <c r="F491" s="6"/>
      <c r="G491" s="6"/>
      <c r="H491" s="6"/>
      <c r="I491" s="6"/>
      <c r="J491" s="101"/>
      <c r="K491" s="4"/>
      <c r="L491" s="28"/>
      <c r="M491" s="7"/>
      <c r="N491" s="105"/>
      <c r="O491" s="10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s="103" customFormat="1" x14ac:dyDescent="0.2">
      <c r="A492" s="27"/>
      <c r="B492" s="27"/>
      <c r="C492" s="4"/>
      <c r="D492" s="4"/>
      <c r="E492" s="6"/>
      <c r="F492" s="6"/>
      <c r="G492" s="6"/>
      <c r="H492" s="6"/>
      <c r="I492" s="6"/>
      <c r="J492" s="101"/>
      <c r="K492" s="4"/>
      <c r="L492" s="28"/>
      <c r="M492" s="7"/>
      <c r="N492" s="105"/>
      <c r="O492" s="10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s="103" customFormat="1" x14ac:dyDescent="0.2">
      <c r="A493" s="27"/>
      <c r="B493" s="27"/>
      <c r="C493" s="4"/>
      <c r="D493" s="4"/>
      <c r="E493" s="6"/>
      <c r="F493" s="6"/>
      <c r="G493" s="6"/>
      <c r="H493" s="6"/>
      <c r="I493" s="6"/>
      <c r="J493" s="101"/>
      <c r="K493" s="4"/>
      <c r="L493" s="28"/>
      <c r="M493" s="7"/>
      <c r="N493" s="105"/>
      <c r="O493" s="10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s="103" customFormat="1" x14ac:dyDescent="0.2">
      <c r="A494" s="27"/>
      <c r="B494" s="27"/>
      <c r="C494" s="4"/>
      <c r="D494" s="4"/>
      <c r="E494" s="6"/>
      <c r="F494" s="6"/>
      <c r="G494" s="6"/>
      <c r="H494" s="6"/>
      <c r="I494" s="6"/>
      <c r="J494" s="101"/>
      <c r="K494" s="4"/>
      <c r="L494" s="28"/>
      <c r="M494" s="7"/>
      <c r="N494" s="105"/>
      <c r="O494" s="10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s="103" customFormat="1" x14ac:dyDescent="0.2">
      <c r="A495" s="27"/>
      <c r="B495" s="27"/>
      <c r="C495" s="4"/>
      <c r="D495" s="4"/>
      <c r="E495" s="6"/>
      <c r="F495" s="6"/>
      <c r="G495" s="6"/>
      <c r="H495" s="6"/>
      <c r="I495" s="6"/>
      <c r="J495" s="101"/>
      <c r="K495" s="4"/>
      <c r="L495" s="28"/>
      <c r="M495" s="7"/>
      <c r="N495" s="105"/>
      <c r="O495" s="10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s="103" customFormat="1" x14ac:dyDescent="0.2">
      <c r="A496" s="27"/>
      <c r="B496" s="27"/>
      <c r="C496" s="4"/>
      <c r="D496" s="4"/>
      <c r="E496" s="6"/>
      <c r="F496" s="6"/>
      <c r="G496" s="6"/>
      <c r="H496" s="6"/>
      <c r="I496" s="6"/>
      <c r="J496" s="101"/>
      <c r="K496" s="4"/>
      <c r="L496" s="28"/>
      <c r="M496" s="7"/>
      <c r="N496" s="105"/>
      <c r="O496" s="10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s="103" customFormat="1" x14ac:dyDescent="0.2">
      <c r="A497" s="27"/>
      <c r="B497" s="27"/>
      <c r="C497" s="4"/>
      <c r="D497" s="4"/>
      <c r="E497" s="6"/>
      <c r="F497" s="6"/>
      <c r="G497" s="6"/>
      <c r="H497" s="6"/>
      <c r="I497" s="6"/>
      <c r="J497" s="101"/>
      <c r="K497" s="4"/>
      <c r="L497" s="28"/>
      <c r="M497" s="7"/>
      <c r="N497" s="105"/>
      <c r="O497" s="10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s="103" customFormat="1" x14ac:dyDescent="0.2">
      <c r="A498" s="27"/>
      <c r="B498" s="27"/>
      <c r="C498" s="4"/>
      <c r="D498" s="4"/>
      <c r="E498" s="6"/>
      <c r="F498" s="6"/>
      <c r="G498" s="6"/>
      <c r="H498" s="6"/>
      <c r="I498" s="6"/>
      <c r="J498" s="101"/>
      <c r="K498" s="4"/>
      <c r="L498" s="28"/>
      <c r="M498" s="7"/>
      <c r="N498" s="105"/>
      <c r="O498" s="10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s="103" customFormat="1" x14ac:dyDescent="0.2">
      <c r="A499" s="27"/>
      <c r="B499" s="27"/>
      <c r="C499" s="4"/>
      <c r="D499" s="4"/>
      <c r="E499" s="6"/>
      <c r="F499" s="6"/>
      <c r="G499" s="6"/>
      <c r="H499" s="6"/>
      <c r="I499" s="6"/>
      <c r="J499" s="101"/>
      <c r="K499" s="4"/>
      <c r="L499" s="28"/>
      <c r="M499" s="7"/>
      <c r="N499" s="105"/>
      <c r="O499" s="10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s="103" customFormat="1" x14ac:dyDescent="0.2">
      <c r="A500" s="27"/>
      <c r="B500" s="27"/>
      <c r="C500" s="4"/>
      <c r="D500" s="4"/>
      <c r="E500" s="6"/>
      <c r="F500" s="6"/>
      <c r="G500" s="6"/>
      <c r="H500" s="6"/>
      <c r="I500" s="6"/>
      <c r="J500" s="101"/>
      <c r="K500" s="4"/>
      <c r="L500" s="28"/>
      <c r="M500" s="7"/>
      <c r="N500" s="105"/>
      <c r="O500" s="10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s="103" customFormat="1" x14ac:dyDescent="0.2">
      <c r="A501" s="27"/>
      <c r="B501" s="27"/>
      <c r="C501" s="4"/>
      <c r="D501" s="4"/>
      <c r="E501" s="6"/>
      <c r="F501" s="6"/>
      <c r="G501" s="6"/>
      <c r="H501" s="6"/>
      <c r="I501" s="6"/>
      <c r="J501" s="101"/>
      <c r="K501" s="4"/>
      <c r="L501" s="28"/>
      <c r="M501" s="7"/>
      <c r="N501" s="105"/>
      <c r="O501" s="10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s="103" customFormat="1" x14ac:dyDescent="0.2">
      <c r="A502" s="27"/>
      <c r="B502" s="27"/>
      <c r="C502" s="4"/>
      <c r="D502" s="4"/>
      <c r="E502" s="6"/>
      <c r="F502" s="6"/>
      <c r="G502" s="6"/>
      <c r="H502" s="6"/>
      <c r="I502" s="6"/>
      <c r="J502" s="101"/>
      <c r="K502" s="4"/>
      <c r="L502" s="28"/>
      <c r="M502" s="7"/>
      <c r="N502" s="105"/>
      <c r="O502" s="10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s="103" customFormat="1" x14ac:dyDescent="0.2">
      <c r="A503" s="27"/>
      <c r="B503" s="27"/>
      <c r="C503" s="4"/>
      <c r="D503" s="4"/>
      <c r="E503" s="6"/>
      <c r="F503" s="6"/>
      <c r="G503" s="6"/>
      <c r="H503" s="6"/>
      <c r="I503" s="6"/>
      <c r="J503" s="101"/>
      <c r="K503" s="4"/>
      <c r="L503" s="28"/>
      <c r="M503" s="7"/>
      <c r="N503" s="105"/>
      <c r="O503" s="10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s="103" customFormat="1" x14ac:dyDescent="0.2">
      <c r="A504" s="27"/>
      <c r="B504" s="27"/>
      <c r="C504" s="4"/>
      <c r="D504" s="4"/>
      <c r="E504" s="6"/>
      <c r="F504" s="6"/>
      <c r="G504" s="6"/>
      <c r="H504" s="6"/>
      <c r="I504" s="6"/>
      <c r="J504" s="101"/>
      <c r="K504" s="4"/>
      <c r="L504" s="28"/>
      <c r="M504" s="7"/>
      <c r="N504" s="105"/>
      <c r="O504" s="10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s="103" customFormat="1" x14ac:dyDescent="0.2">
      <c r="A505" s="27"/>
      <c r="B505" s="27"/>
      <c r="C505" s="4"/>
      <c r="D505" s="4"/>
      <c r="E505" s="6"/>
      <c r="F505" s="6"/>
      <c r="G505" s="6"/>
      <c r="H505" s="6"/>
      <c r="I505" s="6"/>
      <c r="J505" s="101"/>
      <c r="K505" s="4"/>
      <c r="L505" s="28"/>
      <c r="M505" s="7"/>
      <c r="N505" s="105"/>
      <c r="O505" s="10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s="103" customFormat="1" x14ac:dyDescent="0.2">
      <c r="A506" s="27"/>
      <c r="B506" s="27"/>
      <c r="C506" s="4"/>
      <c r="D506" s="4"/>
      <c r="E506" s="6"/>
      <c r="F506" s="6"/>
      <c r="G506" s="6"/>
      <c r="H506" s="6"/>
      <c r="I506" s="6"/>
      <c r="J506" s="101"/>
      <c r="K506" s="4"/>
      <c r="L506" s="28"/>
      <c r="M506" s="7"/>
      <c r="N506" s="105"/>
      <c r="O506" s="10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s="103" customFormat="1" x14ac:dyDescent="0.2">
      <c r="A507" s="27"/>
      <c r="B507" s="27"/>
      <c r="C507" s="4"/>
      <c r="D507" s="4"/>
      <c r="E507" s="6"/>
      <c r="F507" s="6"/>
      <c r="G507" s="6"/>
      <c r="H507" s="6"/>
      <c r="I507" s="6"/>
      <c r="J507" s="101"/>
      <c r="K507" s="4"/>
      <c r="L507" s="28"/>
      <c r="M507" s="7"/>
      <c r="N507" s="105"/>
      <c r="O507" s="10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s="103" customFormat="1" x14ac:dyDescent="0.2">
      <c r="A508" s="27"/>
      <c r="B508" s="27"/>
      <c r="C508" s="4"/>
      <c r="D508" s="4"/>
      <c r="E508" s="6"/>
      <c r="F508" s="6"/>
      <c r="G508" s="6"/>
      <c r="H508" s="6"/>
      <c r="I508" s="6"/>
      <c r="J508" s="101"/>
      <c r="K508" s="4"/>
      <c r="L508" s="28"/>
      <c r="M508" s="7"/>
      <c r="N508" s="105"/>
      <c r="O508" s="10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s="103" customFormat="1" x14ac:dyDescent="0.2">
      <c r="A509" s="27"/>
      <c r="B509" s="27"/>
      <c r="C509" s="4"/>
      <c r="D509" s="4"/>
      <c r="E509" s="6"/>
      <c r="F509" s="6"/>
      <c r="G509" s="6"/>
      <c r="H509" s="6"/>
      <c r="I509" s="6"/>
      <c r="J509" s="101"/>
      <c r="K509" s="4"/>
      <c r="L509" s="28"/>
      <c r="M509" s="7"/>
      <c r="N509" s="105"/>
      <c r="O509" s="10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s="103" customFormat="1" x14ac:dyDescent="0.2">
      <c r="A510" s="27"/>
      <c r="B510" s="27"/>
      <c r="C510" s="4"/>
      <c r="D510" s="4"/>
      <c r="E510" s="6"/>
      <c r="F510" s="6"/>
      <c r="G510" s="6"/>
      <c r="H510" s="6"/>
      <c r="I510" s="6"/>
      <c r="J510" s="101"/>
      <c r="K510" s="4"/>
      <c r="L510" s="28"/>
      <c r="M510" s="7"/>
      <c r="N510" s="105"/>
      <c r="O510" s="10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s="103" customFormat="1" x14ac:dyDescent="0.2">
      <c r="A511" s="27"/>
      <c r="B511" s="27"/>
      <c r="C511" s="4"/>
      <c r="D511" s="4"/>
      <c r="E511" s="6"/>
      <c r="F511" s="6"/>
      <c r="G511" s="6"/>
      <c r="H511" s="6"/>
      <c r="I511" s="6"/>
      <c r="J511" s="101"/>
      <c r="K511" s="4"/>
      <c r="L511" s="28"/>
      <c r="M511" s="7"/>
      <c r="N511" s="105"/>
      <c r="O511" s="10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s="103" customFormat="1" x14ac:dyDescent="0.2">
      <c r="A512" s="27"/>
      <c r="B512" s="27"/>
      <c r="C512" s="4"/>
      <c r="D512" s="4"/>
      <c r="E512" s="6"/>
      <c r="F512" s="6"/>
      <c r="G512" s="6"/>
      <c r="H512" s="6"/>
      <c r="I512" s="6"/>
      <c r="J512" s="101"/>
      <c r="K512" s="4"/>
      <c r="L512" s="28"/>
      <c r="M512" s="7"/>
      <c r="N512" s="105"/>
      <c r="O512" s="10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s="103" customFormat="1" x14ac:dyDescent="0.2">
      <c r="A513" s="27"/>
      <c r="B513" s="27"/>
      <c r="C513" s="4"/>
      <c r="D513" s="4"/>
      <c r="E513" s="6"/>
      <c r="F513" s="6"/>
      <c r="G513" s="6"/>
      <c r="H513" s="6"/>
      <c r="I513" s="6"/>
      <c r="J513" s="101"/>
      <c r="K513" s="4"/>
      <c r="L513" s="28"/>
      <c r="M513" s="7"/>
      <c r="N513" s="105"/>
      <c r="O513" s="10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s="103" customFormat="1" x14ac:dyDescent="0.2">
      <c r="A514" s="27"/>
      <c r="B514" s="27"/>
      <c r="C514" s="4"/>
      <c r="D514" s="4"/>
      <c r="E514" s="6"/>
      <c r="F514" s="6"/>
      <c r="G514" s="6"/>
      <c r="H514" s="6"/>
      <c r="I514" s="6"/>
      <c r="J514" s="101"/>
      <c r="K514" s="4"/>
      <c r="L514" s="28"/>
      <c r="M514" s="7"/>
      <c r="N514" s="105"/>
      <c r="O514" s="105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</sheetData>
  <mergeCells count="4">
    <mergeCell ref="A1:B1"/>
    <mergeCell ref="A2:B2"/>
    <mergeCell ref="E2:I2"/>
    <mergeCell ref="E169:J169"/>
  </mergeCells>
  <dataValidations disablePrompts="1" count="1">
    <dataValidation type="list" allowBlank="1" showInputMessage="1" showErrorMessage="1" sqref="R6:R160" xr:uid="{7E1E0F40-355D-4E0E-BA25-4296AEC32090}">
      <formula1>AssetCategoryLookup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EBE6-95D7-4238-BD65-4A34178D518E}">
  <sheetPr>
    <tabColor theme="9"/>
  </sheetPr>
  <dimension ref="A1:Z514"/>
  <sheetViews>
    <sheetView zoomScale="110" zoomScaleNormal="110" workbookViewId="0">
      <selection sqref="A1:B1"/>
    </sheetView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hidden="1" customWidth="1"/>
    <col min="4" max="4" width="15" style="4" hidden="1" customWidth="1"/>
    <col min="5" max="9" width="10.7109375" style="6" customWidth="1"/>
    <col min="10" max="10" width="12.7109375" style="101" customWidth="1"/>
    <col min="11" max="11" width="13.28515625" style="4" customWidth="1"/>
    <col min="12" max="12" width="16.5703125" style="28" customWidth="1"/>
    <col min="13" max="13" width="19" style="7" customWidth="1"/>
    <col min="14" max="15" width="16.5703125" style="105" customWidth="1"/>
    <col min="16" max="16" width="16.5703125" style="7" customWidth="1"/>
    <col min="17" max="17" width="6.140625" style="7" customWidth="1"/>
    <col min="18" max="18" width="32.42578125" style="7" customWidth="1"/>
    <col min="19" max="19" width="29.5703125" style="7" customWidth="1"/>
    <col min="20" max="22" width="13.28515625" style="7" customWidth="1"/>
    <col min="23" max="26" width="9.140625" style="7"/>
    <col min="27" max="16384" width="9.140625" style="6"/>
  </cols>
  <sheetData>
    <row r="1" spans="1:26" ht="16.149999999999999" customHeight="1" x14ac:dyDescent="0.2">
      <c r="A1" s="215"/>
      <c r="B1" s="216"/>
      <c r="C1" s="1" t="s">
        <v>1</v>
      </c>
      <c r="D1" s="1" t="s">
        <v>2</v>
      </c>
      <c r="E1" s="186"/>
      <c r="F1" s="186"/>
      <c r="G1" s="186"/>
      <c r="H1" s="186"/>
      <c r="I1" s="186"/>
      <c r="J1" s="3"/>
      <c r="L1" s="193" t="s">
        <v>258</v>
      </c>
      <c r="M1" s="6"/>
      <c r="N1" s="199">
        <f>'Summary $2020'!$N$1</f>
        <v>1.0561399728997289</v>
      </c>
    </row>
    <row r="2" spans="1:26" ht="15.75" x14ac:dyDescent="0.2">
      <c r="A2" s="212" t="s">
        <v>257</v>
      </c>
      <c r="B2" s="213"/>
      <c r="C2" s="8"/>
      <c r="D2" s="9"/>
      <c r="E2" s="214"/>
      <c r="F2" s="214"/>
      <c r="G2" s="214"/>
      <c r="H2" s="214"/>
      <c r="I2" s="214"/>
      <c r="J2" s="10"/>
      <c r="L2" s="11" t="s">
        <v>3</v>
      </c>
      <c r="M2" s="12"/>
      <c r="N2" s="105" t="s">
        <v>231</v>
      </c>
      <c r="O2" s="105" t="s">
        <v>263</v>
      </c>
      <c r="P2" s="7" t="s">
        <v>11</v>
      </c>
    </row>
    <row r="3" spans="1:26" ht="13.35" customHeight="1" x14ac:dyDescent="0.2">
      <c r="A3" s="13"/>
      <c r="B3" s="14"/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L3" s="20">
        <v>5.0728102027329802E-2</v>
      </c>
      <c r="M3" s="21"/>
    </row>
    <row r="4" spans="1:26" ht="13.35" customHeight="1" x14ac:dyDescent="0.2">
      <c r="A4" s="22" t="s">
        <v>12</v>
      </c>
      <c r="B4" s="22"/>
      <c r="C4" s="23" t="s">
        <v>13</v>
      </c>
      <c r="D4" s="24" t="s">
        <v>14</v>
      </c>
      <c r="E4" s="25" t="s">
        <v>15</v>
      </c>
      <c r="F4" s="25" t="str">
        <f t="shared" ref="F4:I4" si="0">E4</f>
        <v>Jul-Jun</v>
      </c>
      <c r="G4" s="25" t="str">
        <f t="shared" si="0"/>
        <v>Jul-Jun</v>
      </c>
      <c r="H4" s="25" t="str">
        <f t="shared" si="0"/>
        <v>Jul-Jun</v>
      </c>
      <c r="I4" s="25" t="str">
        <f t="shared" si="0"/>
        <v>Jul-Jun</v>
      </c>
      <c r="J4" s="26"/>
      <c r="K4" s="27" t="s">
        <v>16</v>
      </c>
      <c r="R4" s="164" t="s">
        <v>269</v>
      </c>
      <c r="S4" s="164" t="s">
        <v>270</v>
      </c>
    </row>
    <row r="5" spans="1:26" x14ac:dyDescent="0.2">
      <c r="A5" s="22" t="s">
        <v>17</v>
      </c>
      <c r="B5" s="22"/>
      <c r="C5" s="15"/>
      <c r="D5" s="29"/>
      <c r="E5" s="30"/>
      <c r="F5" s="30"/>
      <c r="G5" s="30"/>
      <c r="H5" s="30"/>
      <c r="I5" s="30"/>
      <c r="J5" s="31"/>
    </row>
    <row r="6" spans="1:26" ht="15.75" x14ac:dyDescent="0.2">
      <c r="A6" s="22"/>
      <c r="B6" s="70" t="s">
        <v>18</v>
      </c>
      <c r="C6" s="32" t="s">
        <v>19</v>
      </c>
      <c r="D6" s="33" t="s">
        <v>20</v>
      </c>
      <c r="E6" s="34">
        <f>'Original Proposal'!E6*'Original Proposal $2020'!$N$1</f>
        <v>4356.9860108342473</v>
      </c>
      <c r="F6" s="34">
        <f>'Original Proposal'!F6*'Original Proposal $2020'!$N$1</f>
        <v>5290.9405450070071</v>
      </c>
      <c r="G6" s="34">
        <f>'Original Proposal'!G6*'Original Proposal $2020'!$N$1</f>
        <v>1555.1224083159645</v>
      </c>
      <c r="H6" s="34">
        <f>'Original Proposal'!H6*'Original Proposal $2020'!$N$1</f>
        <v>0</v>
      </c>
      <c r="I6" s="34">
        <f>'Original Proposal'!I6*'Original Proposal $2020'!$N$1</f>
        <v>0</v>
      </c>
      <c r="J6" s="35">
        <f t="shared" ref="J6:J15" si="1">SUM(E6:I6)</f>
        <v>11203.04896415722</v>
      </c>
      <c r="K6" s="4" t="s">
        <v>21</v>
      </c>
      <c r="M6" s="36"/>
      <c r="N6" s="106">
        <f>'Original Proposal'!N6*'Original Proposal $2020'!$N$1</f>
        <v>568.3094108709372</v>
      </c>
      <c r="O6" s="106">
        <f>'Original Proposal'!O6*'Original Proposal $2020'!$N$1</f>
        <v>236.93640713088746</v>
      </c>
      <c r="P6" s="104">
        <f>SUM(J6,N6:O6)</f>
        <v>12008.294782159046</v>
      </c>
      <c r="R6" s="165" t="s">
        <v>271</v>
      </c>
      <c r="S6" s="166" t="s">
        <v>272</v>
      </c>
    </row>
    <row r="7" spans="1:26" ht="15.75" x14ac:dyDescent="0.2">
      <c r="A7" s="37"/>
      <c r="B7" s="38" t="s">
        <v>22</v>
      </c>
      <c r="C7" s="32" t="s">
        <v>19</v>
      </c>
      <c r="D7" s="33" t="s">
        <v>20</v>
      </c>
      <c r="E7" s="34">
        <f>'Original Proposal'!E7*'Original Proposal $2020'!$N$1</f>
        <v>7929.8026486366471</v>
      </c>
      <c r="F7" s="34">
        <f>'Original Proposal'!F7*'Original Proposal $2020'!$N$1</f>
        <v>8282.2383219093881</v>
      </c>
      <c r="G7" s="34">
        <f>'Original Proposal'!G7*'Original Proposal $2020'!$N$1</f>
        <v>8634.6739951821255</v>
      </c>
      <c r="H7" s="34">
        <f>'Original Proposal'!H7*'Original Proposal $2020'!$N$1</f>
        <v>8987.1096684548666</v>
      </c>
      <c r="I7" s="34">
        <f>'Original Proposal'!I7*'Original Proposal $2020'!$N$1</f>
        <v>9339.5453417276058</v>
      </c>
      <c r="J7" s="35">
        <f t="shared" si="1"/>
        <v>43173.369975910638</v>
      </c>
      <c r="K7" s="4" t="s">
        <v>21</v>
      </c>
      <c r="N7" s="106">
        <f>'Original Proposal'!N7*'Original Proposal $2020'!$N$1</f>
        <v>2190.1031170016454</v>
      </c>
      <c r="O7" s="106">
        <f>'Original Proposal'!O7*'Original Proposal $2020'!$N$1</f>
        <v>913.08564289527988</v>
      </c>
      <c r="P7" s="104">
        <f t="shared" ref="P7:P15" si="2">SUM(J7,N7:O7)</f>
        <v>46276.558735807565</v>
      </c>
      <c r="R7" s="165" t="s">
        <v>273</v>
      </c>
      <c r="S7" s="166" t="s">
        <v>272</v>
      </c>
    </row>
    <row r="8" spans="1:26" ht="15.75" x14ac:dyDescent="0.2">
      <c r="A8" s="37"/>
      <c r="B8" s="38" t="s">
        <v>23</v>
      </c>
      <c r="C8" s="32" t="s">
        <v>19</v>
      </c>
      <c r="D8" s="33" t="s">
        <v>20</v>
      </c>
      <c r="E8" s="34">
        <f>'Original Proposal'!E8*'Original Proposal $2020'!$N$1</f>
        <v>2422.9952537500867</v>
      </c>
      <c r="F8" s="34">
        <f>'Original Proposal'!F8*'Original Proposal $2020'!$N$1</f>
        <v>290.75943045001037</v>
      </c>
      <c r="G8" s="34">
        <f>'Original Proposal'!G8*'Original Proposal $2020'!$N$1</f>
        <v>74.892580570457227</v>
      </c>
      <c r="H8" s="34">
        <f>'Original Proposal'!H8*'Original Proposal $2020'!$N$1</f>
        <v>550.68073948865606</v>
      </c>
      <c r="I8" s="34">
        <f>'Original Proposal'!I8*'Original Proposal $2020'!$N$1</f>
        <v>797.38571077957397</v>
      </c>
      <c r="J8" s="35">
        <f t="shared" si="1"/>
        <v>4136.7137150387844</v>
      </c>
      <c r="K8" s="4" t="s">
        <v>21</v>
      </c>
      <c r="N8" s="106">
        <f>'Original Proposal'!N8*'Original Proposal $2020'!$N$1</f>
        <v>209.84763539434229</v>
      </c>
      <c r="O8" s="106">
        <f>'Original Proposal'!O8*'Original Proposal $2020'!$N$1</f>
        <v>87.488512110068157</v>
      </c>
      <c r="P8" s="104">
        <f t="shared" si="2"/>
        <v>4434.0498625431946</v>
      </c>
      <c r="R8" s="165" t="s">
        <v>274</v>
      </c>
      <c r="S8" s="166" t="s">
        <v>272</v>
      </c>
    </row>
    <row r="9" spans="1:26" ht="15.75" x14ac:dyDescent="0.2">
      <c r="A9" s="37"/>
      <c r="B9" s="38" t="s">
        <v>24</v>
      </c>
      <c r="C9" s="32" t="s">
        <v>19</v>
      </c>
      <c r="D9" s="33" t="s">
        <v>20</v>
      </c>
      <c r="E9" s="34">
        <f>'Original Proposal'!E9*'Original Proposal $2020'!$N$1</f>
        <v>3612.4656510455834</v>
      </c>
      <c r="F9" s="34">
        <f>'Original Proposal'!F9*'Original Proposal $2020'!$N$1</f>
        <v>3612.4656510455834</v>
      </c>
      <c r="G9" s="34">
        <f>'Original Proposal'!G9*'Original Proposal $2020'!$N$1</f>
        <v>3612.4656510455834</v>
      </c>
      <c r="H9" s="34">
        <f>'Original Proposal'!H9*'Original Proposal $2020'!$N$1</f>
        <v>3612.4656510455834</v>
      </c>
      <c r="I9" s="34">
        <f>'Original Proposal'!I9*'Original Proposal $2020'!$N$1</f>
        <v>3612.4656510455834</v>
      </c>
      <c r="J9" s="35">
        <f t="shared" si="1"/>
        <v>18062.328255227916</v>
      </c>
      <c r="K9" s="4" t="s">
        <v>21</v>
      </c>
      <c r="N9" s="106">
        <f>'Original Proposal'!N9*'Original Proposal $2020'!$N$1</f>
        <v>916.26763058232575</v>
      </c>
      <c r="O9" s="106">
        <f>'Original Proposal'!O9*'Original Proposal $2020'!$N$1</f>
        <v>382.0052179459845</v>
      </c>
      <c r="P9" s="104">
        <f t="shared" si="2"/>
        <v>19360.601103756228</v>
      </c>
      <c r="R9" s="165" t="s">
        <v>274</v>
      </c>
      <c r="S9" s="166" t="s">
        <v>272</v>
      </c>
    </row>
    <row r="10" spans="1:26" ht="15.75" x14ac:dyDescent="0.2">
      <c r="A10" s="37"/>
      <c r="B10" s="38" t="s">
        <v>25</v>
      </c>
      <c r="C10" s="32" t="s">
        <v>19</v>
      </c>
      <c r="D10" s="33" t="s">
        <v>20</v>
      </c>
      <c r="E10" s="34">
        <f>'Original Proposal'!E10*'Original Proposal $2020'!$N$1</f>
        <v>3149.8938298751123</v>
      </c>
      <c r="F10" s="34">
        <f>'Original Proposal'!F10*'Original Proposal $2020'!$N$1</f>
        <v>2149.8576069637129</v>
      </c>
      <c r="G10" s="34">
        <f>'Original Proposal'!G10*'Original Proposal $2020'!$N$1</f>
        <v>2925.216088163741</v>
      </c>
      <c r="H10" s="34">
        <f>'Original Proposal'!H10*'Original Proposal $2020'!$N$1</f>
        <v>2119.0194855523487</v>
      </c>
      <c r="I10" s="34">
        <f>'Original Proposal'!I10*'Original Proposal $2020'!$N$1</f>
        <v>704.8713465454797</v>
      </c>
      <c r="J10" s="35">
        <f t="shared" si="1"/>
        <v>11048.858357100396</v>
      </c>
      <c r="K10" s="4" t="s">
        <v>21</v>
      </c>
      <c r="N10" s="106">
        <f>'Original Proposal'!N10*'Original Proposal $2020'!$N$1</f>
        <v>560.48761402450407</v>
      </c>
      <c r="O10" s="106">
        <f>'Original Proposal'!O10*'Original Proposal $2020'!$N$1</f>
        <v>233.67538697769004</v>
      </c>
      <c r="P10" s="104">
        <f t="shared" si="2"/>
        <v>11843.021358102589</v>
      </c>
      <c r="R10" s="165" t="s">
        <v>275</v>
      </c>
      <c r="S10" s="166" t="s">
        <v>272</v>
      </c>
    </row>
    <row r="11" spans="1:26" ht="15.75" x14ac:dyDescent="0.2">
      <c r="A11" s="37"/>
      <c r="B11" s="38" t="s">
        <v>26</v>
      </c>
      <c r="C11" s="32" t="s">
        <v>19</v>
      </c>
      <c r="D11" s="33" t="s">
        <v>20</v>
      </c>
      <c r="E11" s="34">
        <f>'Original Proposal'!E11*'Original Proposal $2020'!$N$1</f>
        <v>7683.0976773457287</v>
      </c>
      <c r="F11" s="34">
        <f>'Original Proposal'!F11*'Original Proposal $2020'!$N$1</f>
        <v>4163.1463905342398</v>
      </c>
      <c r="G11" s="34">
        <f>'Original Proposal'!G11*'Original Proposal $2020'!$N$1</f>
        <v>1004.4416688273086</v>
      </c>
      <c r="H11" s="34">
        <f>'Original Proposal'!H11*'Original Proposal $2020'!$N$1</f>
        <v>1405.3372471750504</v>
      </c>
      <c r="I11" s="34">
        <f>'Original Proposal'!I11*'Original Proposal $2020'!$N$1</f>
        <v>4907.6667503229028</v>
      </c>
      <c r="J11" s="35">
        <f t="shared" si="1"/>
        <v>19163.689734205229</v>
      </c>
      <c r="K11" s="4" t="s">
        <v>21</v>
      </c>
      <c r="N11" s="106">
        <f>'Original Proposal'!N11*'Original Proposal $2020'!$N$1</f>
        <v>972.13760805685513</v>
      </c>
      <c r="O11" s="106">
        <f>'Original Proposal'!O11*'Original Proposal $2020'!$N$1</f>
        <v>405.29821904025192</v>
      </c>
      <c r="P11" s="104">
        <f t="shared" si="2"/>
        <v>20541.125561302335</v>
      </c>
      <c r="R11" s="165" t="s">
        <v>276</v>
      </c>
      <c r="S11" s="166" t="s">
        <v>272</v>
      </c>
    </row>
    <row r="12" spans="1:26" ht="15.75" x14ac:dyDescent="0.2">
      <c r="A12" s="37"/>
      <c r="B12" s="38" t="s">
        <v>27</v>
      </c>
      <c r="C12" s="32" t="s">
        <v>19</v>
      </c>
      <c r="D12" s="33" t="s">
        <v>20</v>
      </c>
      <c r="E12" s="34">
        <f>'Original Proposal'!E12*'Original Proposal $2020'!$N$1</f>
        <v>616.76242822729478</v>
      </c>
      <c r="F12" s="34">
        <f>'Original Proposal'!F12*'Original Proposal $2020'!$N$1</f>
        <v>616.76242822729478</v>
      </c>
      <c r="G12" s="34">
        <f>'Original Proposal'!G12*'Original Proposal $2020'!$N$1</f>
        <v>616.76242822729478</v>
      </c>
      <c r="H12" s="34">
        <f>'Original Proposal'!H12*'Original Proposal $2020'!$N$1</f>
        <v>616.76242822729478</v>
      </c>
      <c r="I12" s="34">
        <f>'Original Proposal'!I12*'Original Proposal $2020'!$N$1</f>
        <v>616.76242822729478</v>
      </c>
      <c r="J12" s="35">
        <f t="shared" si="1"/>
        <v>3083.8121411364737</v>
      </c>
      <c r="K12" s="4" t="s">
        <v>21</v>
      </c>
      <c r="N12" s="106">
        <f>'Original Proposal'!N12*'Original Proposal $2020'!$N$1</f>
        <v>156.43593692868964</v>
      </c>
      <c r="O12" s="106">
        <f>'Original Proposal'!O12*'Original Proposal $2020'!$N$1</f>
        <v>65.220403063948581</v>
      </c>
      <c r="P12" s="104">
        <f t="shared" si="2"/>
        <v>3305.4684811291118</v>
      </c>
      <c r="R12" s="165" t="s">
        <v>274</v>
      </c>
      <c r="S12" s="166" t="s">
        <v>272</v>
      </c>
    </row>
    <row r="13" spans="1:26" s="39" customFormat="1" ht="15.75" x14ac:dyDescent="0.2">
      <c r="A13" s="37"/>
      <c r="B13" s="38" t="s">
        <v>28</v>
      </c>
      <c r="C13" s="32" t="s">
        <v>19</v>
      </c>
      <c r="D13" s="33" t="s">
        <v>20</v>
      </c>
      <c r="E13" s="34">
        <f>'Original Proposal'!E13*'Original Proposal $2020'!$N$1</f>
        <v>2515.5096179841807</v>
      </c>
      <c r="F13" s="34">
        <f>'Original Proposal'!F13*'Original Proposal $2020'!$N$1</f>
        <v>2515.5096179841807</v>
      </c>
      <c r="G13" s="34">
        <f>'Original Proposal'!G13*'Original Proposal $2020'!$N$1</f>
        <v>2515.5096179841807</v>
      </c>
      <c r="H13" s="34">
        <f>'Original Proposal'!H13*'Original Proposal $2020'!$N$1</f>
        <v>3224.7864104455698</v>
      </c>
      <c r="I13" s="34">
        <f>'Original Proposal'!I13*'Original Proposal $2020'!$N$1</f>
        <v>3224.7864104455698</v>
      </c>
      <c r="J13" s="35">
        <f t="shared" si="1"/>
        <v>13996.101674843681</v>
      </c>
      <c r="K13" s="4" t="s">
        <v>21</v>
      </c>
      <c r="L13" s="28"/>
      <c r="M13" s="7"/>
      <c r="N13" s="106">
        <f>'Original Proposal'!N13*'Original Proposal $2020'!$N$1</f>
        <v>709.99567374634944</v>
      </c>
      <c r="O13" s="106">
        <f>'Original Proposal'!O13*'Original Proposal $2020'!$N$1</f>
        <v>296.00745790594942</v>
      </c>
      <c r="P13" s="104">
        <f t="shared" si="2"/>
        <v>15002.10480649598</v>
      </c>
      <c r="Q13" s="7"/>
      <c r="R13" s="165" t="s">
        <v>277</v>
      </c>
      <c r="S13" s="166" t="s">
        <v>272</v>
      </c>
      <c r="T13" s="7"/>
      <c r="U13" s="7"/>
      <c r="V13" s="7"/>
      <c r="W13" s="7"/>
      <c r="X13" s="7"/>
      <c r="Y13" s="7"/>
      <c r="Z13" s="7"/>
    </row>
    <row r="14" spans="1:26" s="39" customFormat="1" ht="15.75" x14ac:dyDescent="0.2">
      <c r="A14" s="37"/>
      <c r="B14" s="38" t="s">
        <v>29</v>
      </c>
      <c r="C14" s="32" t="s">
        <v>19</v>
      </c>
      <c r="D14" s="33" t="s">
        <v>20</v>
      </c>
      <c r="E14" s="34">
        <f>'Original Proposal'!E14*'Original Proposal $2020'!$N$1</f>
        <v>0</v>
      </c>
      <c r="F14" s="34">
        <f>'Original Proposal'!F14*'Original Proposal $2020'!$N$1</f>
        <v>0</v>
      </c>
      <c r="G14" s="34">
        <f>'Original Proposal'!G14*'Original Proposal $2020'!$N$1</f>
        <v>0</v>
      </c>
      <c r="H14" s="34">
        <f>'Original Proposal'!H14*'Original Proposal $2020'!$N$1</f>
        <v>1365.688233931867</v>
      </c>
      <c r="I14" s="34">
        <f>'Original Proposal'!I14*'Original Proposal $2020'!$N$1</f>
        <v>1365.688233931867</v>
      </c>
      <c r="J14" s="35">
        <f>SUM(E14:I14)</f>
        <v>2731.376467863734</v>
      </c>
      <c r="K14" s="4" t="s">
        <v>21</v>
      </c>
      <c r="L14" s="28"/>
      <c r="M14" s="7"/>
      <c r="N14" s="106">
        <f>'Original Proposal'!N14*'Original Proposal $2020'!$N$1</f>
        <v>138.55754413683928</v>
      </c>
      <c r="O14" s="106">
        <f>'Original Proposal'!O14*'Original Proposal $2020'!$N$1</f>
        <v>57.766642713783028</v>
      </c>
      <c r="P14" s="104">
        <f t="shared" si="2"/>
        <v>2927.700654714356</v>
      </c>
      <c r="Q14" s="7"/>
      <c r="R14" s="165" t="s">
        <v>278</v>
      </c>
      <c r="S14" s="166" t="s">
        <v>272</v>
      </c>
      <c r="T14" s="7"/>
      <c r="U14" s="7"/>
      <c r="V14" s="7"/>
      <c r="W14" s="7"/>
      <c r="X14" s="7"/>
      <c r="Y14" s="7"/>
      <c r="Z14" s="7"/>
    </row>
    <row r="15" spans="1:26" s="39" customFormat="1" ht="15.75" x14ac:dyDescent="0.2">
      <c r="A15" s="37"/>
      <c r="B15" s="38" t="s">
        <v>30</v>
      </c>
      <c r="C15" s="32" t="s">
        <v>19</v>
      </c>
      <c r="D15" s="33" t="s">
        <v>20</v>
      </c>
      <c r="E15" s="34">
        <f>'Original Proposal'!E15*'Original Proposal $2020'!$N$1</f>
        <v>3524.3567327273986</v>
      </c>
      <c r="F15" s="34">
        <f>'Original Proposal'!F15*'Original Proposal $2020'!$N$1</f>
        <v>3524.3567327273986</v>
      </c>
      <c r="G15" s="34">
        <f>'Original Proposal'!G15*'Original Proposal $2020'!$N$1</f>
        <v>3524.3567327273986</v>
      </c>
      <c r="H15" s="34">
        <f>'Original Proposal'!H15*'Original Proposal $2020'!$N$1</f>
        <v>3524.3567327273986</v>
      </c>
      <c r="I15" s="34">
        <f>'Original Proposal'!I15*'Original Proposal $2020'!$N$1</f>
        <v>3524.3567327273986</v>
      </c>
      <c r="J15" s="35">
        <f t="shared" si="1"/>
        <v>17621.783663636994</v>
      </c>
      <c r="K15" s="4" t="s">
        <v>21</v>
      </c>
      <c r="L15" s="28"/>
      <c r="M15" s="7"/>
      <c r="N15" s="106">
        <f>'Original Proposal'!N15*'Original Proposal $2020'!$N$1</f>
        <v>893.91963959251166</v>
      </c>
      <c r="O15" s="106">
        <f>'Original Proposal'!O15*'Original Proposal $2020'!$N$1</f>
        <v>372.6880175082776</v>
      </c>
      <c r="P15" s="104">
        <f t="shared" si="2"/>
        <v>18888.391320737781</v>
      </c>
      <c r="Q15" s="7"/>
      <c r="R15" s="165" t="s">
        <v>279</v>
      </c>
      <c r="S15" s="166" t="s">
        <v>272</v>
      </c>
      <c r="T15" s="7"/>
      <c r="U15" s="7"/>
      <c r="V15" s="7"/>
      <c r="W15" s="7"/>
      <c r="X15" s="7"/>
      <c r="Y15" s="7"/>
      <c r="Z15" s="7"/>
    </row>
    <row r="16" spans="1:26" ht="15.75" x14ac:dyDescent="0.2">
      <c r="A16" s="37"/>
      <c r="B16" s="38"/>
      <c r="C16" s="32"/>
      <c r="D16" s="33"/>
      <c r="E16" s="34"/>
      <c r="F16" s="34"/>
      <c r="G16" s="34"/>
      <c r="H16" s="34"/>
      <c r="I16" s="34"/>
      <c r="J16" s="40"/>
      <c r="N16" s="106"/>
      <c r="O16" s="106"/>
      <c r="P16" s="104"/>
      <c r="R16" s="165"/>
    </row>
    <row r="17" spans="1:26" ht="15.75" x14ac:dyDescent="0.2">
      <c r="A17" s="41"/>
      <c r="B17" s="42" t="s">
        <v>31</v>
      </c>
      <c r="C17" s="43"/>
      <c r="D17" s="44" t="s">
        <v>11</v>
      </c>
      <c r="E17" s="45">
        <f>SUM(E6:E16)</f>
        <v>35811.869850426279</v>
      </c>
      <c r="F17" s="45">
        <f>SUM(F6:F16)</f>
        <v>30446.036724848818</v>
      </c>
      <c r="G17" s="45">
        <f>SUM(G6:G16)</f>
        <v>24463.441171044054</v>
      </c>
      <c r="H17" s="45">
        <f>SUM(H6:H16)</f>
        <v>25406.206597048636</v>
      </c>
      <c r="I17" s="45">
        <f>SUM(I6:I16)</f>
        <v>28093.528605753276</v>
      </c>
      <c r="J17" s="46">
        <f>SUM(E17:I17)</f>
        <v>144221.08294912105</v>
      </c>
      <c r="K17" s="47" t="str">
        <f>K15</f>
        <v>C-2</v>
      </c>
      <c r="N17" s="107">
        <f>SUM(N6:N16)</f>
        <v>7316.0618103349998</v>
      </c>
      <c r="O17" s="107">
        <f>SUM(O6:O16)</f>
        <v>3050.1719072921201</v>
      </c>
      <c r="P17" s="107">
        <f>SUM(P6:P16)</f>
        <v>154587.3166667482</v>
      </c>
      <c r="R17" s="165"/>
    </row>
    <row r="18" spans="1:26" ht="15.75" x14ac:dyDescent="0.2">
      <c r="A18" s="48" t="s">
        <v>32</v>
      </c>
      <c r="B18" s="10"/>
      <c r="C18" s="32"/>
      <c r="D18" s="33"/>
      <c r="E18" s="49"/>
      <c r="F18" s="49"/>
      <c r="G18" s="49"/>
      <c r="H18" s="49"/>
      <c r="I18" s="49"/>
      <c r="J18" s="40"/>
      <c r="N18" s="106"/>
      <c r="O18" s="106"/>
      <c r="P18" s="104"/>
      <c r="R18" s="165"/>
    </row>
    <row r="19" spans="1:26" ht="15.75" x14ac:dyDescent="0.25">
      <c r="A19" s="50"/>
      <c r="B19" s="51" t="s">
        <v>33</v>
      </c>
      <c r="C19" s="32" t="s">
        <v>34</v>
      </c>
      <c r="D19" s="33" t="s">
        <v>35</v>
      </c>
      <c r="E19" s="34">
        <f>'Original Proposal'!E19*'Original Proposal $2020'!$N$1</f>
        <v>15459.089618695007</v>
      </c>
      <c r="F19" s="34">
        <f>'Original Proposal'!F19*'Original Proposal $2020'!$N$1</f>
        <v>15867.056006091629</v>
      </c>
      <c r="G19" s="34">
        <f>'Original Proposal'!G19*'Original Proposal $2020'!$N$1</f>
        <v>15831.66758767128</v>
      </c>
      <c r="H19" s="34">
        <f>'Original Proposal'!H19*'Original Proposal $2020'!$N$1</f>
        <v>15382.559077947397</v>
      </c>
      <c r="I19" s="34">
        <f>'Original Proposal'!I19*'Original Proposal $2020'!$N$1</f>
        <v>19518.892762760035</v>
      </c>
      <c r="J19" s="35">
        <f>E19+F19+G19+H19+I19</f>
        <v>82059.265053165349</v>
      </c>
      <c r="K19" s="4" t="s">
        <v>36</v>
      </c>
      <c r="N19" s="106">
        <f>'Original Proposal'!N19*'Original Proposal $2020'!$N$1</f>
        <v>4162.7107699046755</v>
      </c>
      <c r="O19" s="106">
        <f>'Original Proposal'!O19*'Original Proposal $2020'!$N$1</f>
        <v>2150.7655616983393</v>
      </c>
      <c r="P19" s="104">
        <f t="shared" ref="P19:P23" si="3">SUM(J19,N19:O19)</f>
        <v>88372.741384768364</v>
      </c>
      <c r="R19" s="165" t="s">
        <v>280</v>
      </c>
      <c r="S19" t="s">
        <v>34</v>
      </c>
    </row>
    <row r="20" spans="1:26" ht="15.75" x14ac:dyDescent="0.25">
      <c r="A20" s="50"/>
      <c r="B20" s="51" t="s">
        <v>37</v>
      </c>
      <c r="C20" s="32" t="s">
        <v>34</v>
      </c>
      <c r="D20" s="33" t="s">
        <v>35</v>
      </c>
      <c r="E20" s="34">
        <f>'Original Proposal'!E20*'Original Proposal $2020'!$N$1</f>
        <v>23449.53298004267</v>
      </c>
      <c r="F20" s="34">
        <f>'Original Proposal'!F20*'Original Proposal $2020'!$N$1</f>
        <v>24329.999585695154</v>
      </c>
      <c r="G20" s="34">
        <f>'Original Proposal'!G20*'Original Proposal $2020'!$N$1</f>
        <v>24537.63497740015</v>
      </c>
      <c r="H20" s="34">
        <f>'Original Proposal'!H20*'Original Proposal $2020'!$N$1</f>
        <v>23958.465449112718</v>
      </c>
      <c r="I20" s="34">
        <f>'Original Proposal'!I20*'Original Proposal $2020'!$N$1</f>
        <v>22766.025798056409</v>
      </c>
      <c r="J20" s="35">
        <f>E20+F20+G20+H20+I20</f>
        <v>119041.65879030709</v>
      </c>
      <c r="K20" s="4" t="s">
        <v>36</v>
      </c>
      <c r="N20" s="106">
        <f>'Original Proposal'!N20*'Original Proposal $2020'!$N$1</f>
        <v>6038.7574126172813</v>
      </c>
      <c r="O20" s="106">
        <f>'Original Proposal'!O20*'Original Proposal $2020'!$N$1</f>
        <v>3120.0705973634699</v>
      </c>
      <c r="P20" s="104">
        <f t="shared" si="3"/>
        <v>128200.48680028785</v>
      </c>
      <c r="R20" s="165" t="s">
        <v>274</v>
      </c>
      <c r="S20" t="s">
        <v>34</v>
      </c>
    </row>
    <row r="21" spans="1:26" ht="15.75" x14ac:dyDescent="0.25">
      <c r="A21" s="50"/>
      <c r="B21" s="51" t="s">
        <v>38</v>
      </c>
      <c r="C21" s="32" t="s">
        <v>34</v>
      </c>
      <c r="D21" s="33" t="s">
        <v>35</v>
      </c>
      <c r="E21" s="34">
        <f>'Original Proposal'!E21*'Original Proposal $2020'!$N$1</f>
        <v>34089.716941643943</v>
      </c>
      <c r="F21" s="34">
        <f>'Original Proposal'!F21*'Original Proposal $2020'!$N$1</f>
        <v>33796.484702842135</v>
      </c>
      <c r="G21" s="34">
        <f>'Original Proposal'!G21*'Original Proposal $2020'!$N$1</f>
        <v>34146.070223019175</v>
      </c>
      <c r="H21" s="34">
        <f>'Original Proposal'!H21*'Original Proposal $2020'!$N$1</f>
        <v>34366.626332946049</v>
      </c>
      <c r="I21" s="34">
        <f>'Original Proposal'!I21*'Original Proposal $2020'!$N$1</f>
        <v>27895.808516575937</v>
      </c>
      <c r="J21" s="35">
        <f>E21+F21+G21+H21+I21</f>
        <v>164294.70671702721</v>
      </c>
      <c r="K21" s="4" t="s">
        <v>36</v>
      </c>
      <c r="N21" s="106">
        <f>'Original Proposal'!N21*'Original Proposal $2020'!$N$1</f>
        <v>8334.3586448915557</v>
      </c>
      <c r="O21" s="106">
        <f>'Original Proposal'!O21*'Original Proposal $2020'!$N$1</f>
        <v>4306.1486956698072</v>
      </c>
      <c r="P21" s="104">
        <f t="shared" si="3"/>
        <v>176935.21405758857</v>
      </c>
      <c r="R21" s="165" t="s">
        <v>274</v>
      </c>
      <c r="S21" t="s">
        <v>34</v>
      </c>
    </row>
    <row r="22" spans="1:26" ht="15.75" x14ac:dyDescent="0.25">
      <c r="A22" s="50"/>
      <c r="B22" s="52" t="s">
        <v>39</v>
      </c>
      <c r="C22" s="32" t="s">
        <v>34</v>
      </c>
      <c r="D22" s="33" t="s">
        <v>40</v>
      </c>
      <c r="E22" s="34">
        <f>'Original Proposal'!E22*'Original Proposal $2020'!$N$1</f>
        <v>26126.879315985603</v>
      </c>
      <c r="F22" s="34">
        <f>'Original Proposal'!F22*'Original Proposal $2020'!$N$1</f>
        <v>26126.879315985603</v>
      </c>
      <c r="G22" s="34">
        <f>'Original Proposal'!G22*'Original Proposal $2020'!$N$1</f>
        <v>26126.879315985603</v>
      </c>
      <c r="H22" s="34">
        <f>'Original Proposal'!H22*'Original Proposal $2020'!$N$1</f>
        <v>26126.879315985603</v>
      </c>
      <c r="I22" s="34">
        <f>'Original Proposal'!I22*'Original Proposal $2020'!$N$1</f>
        <v>26126.879315985603</v>
      </c>
      <c r="J22" s="35">
        <f>E22+F22+G22+H22+I22</f>
        <v>130634.39657992801</v>
      </c>
      <c r="K22" s="4" t="s">
        <v>36</v>
      </c>
      <c r="M22" s="53"/>
      <c r="N22" s="106">
        <f>'Original Proposal'!N22*'Original Proposal $2020'!$N$1</f>
        <v>6626.8349979852601</v>
      </c>
      <c r="O22" s="106">
        <f>'Original Proposal'!O22*'Original Proposal $2020'!$N$1</f>
        <v>3423.9151563850696</v>
      </c>
      <c r="P22" s="104">
        <f t="shared" si="3"/>
        <v>140685.14673429835</v>
      </c>
      <c r="R22" s="165" t="s">
        <v>274</v>
      </c>
      <c r="S22" t="s">
        <v>34</v>
      </c>
    </row>
    <row r="23" spans="1:26" ht="15.75" x14ac:dyDescent="0.25">
      <c r="A23" s="50"/>
      <c r="B23" s="51" t="s">
        <v>41</v>
      </c>
      <c r="C23" s="32" t="s">
        <v>34</v>
      </c>
      <c r="D23" s="33" t="s">
        <v>35</v>
      </c>
      <c r="E23" s="34">
        <f>'Original Proposal'!E23*'Original Proposal $2020'!$N$1</f>
        <v>5545.4720394940123</v>
      </c>
      <c r="F23" s="34">
        <f>'Original Proposal'!F23*'Original Proposal $2020'!$N$1</f>
        <v>5688.1644806976701</v>
      </c>
      <c r="G23" s="34">
        <f>'Original Proposal'!G23*'Original Proposal $2020'!$N$1</f>
        <v>5568.1850033232695</v>
      </c>
      <c r="H23" s="34">
        <f>'Original Proposal'!H23*'Original Proposal $2020'!$N$1</f>
        <v>5333.2225671300721</v>
      </c>
      <c r="I23" s="34">
        <f>'Original Proposal'!I23*'Original Proposal $2020'!$N$1</f>
        <v>4841.5260822395812</v>
      </c>
      <c r="J23" s="35">
        <f>E23+F23+G23+H23+I23</f>
        <v>26976.570172884603</v>
      </c>
      <c r="K23" s="4" t="s">
        <v>36</v>
      </c>
      <c r="N23" s="106">
        <f>'Original Proposal'!N23*'Original Proposal $2020'!$N$1</f>
        <v>1368.4702040775057</v>
      </c>
      <c r="O23" s="106">
        <f>'Original Proposal'!O23*'Original Proposal $2020'!$N$1</f>
        <v>707.05334812574881</v>
      </c>
      <c r="P23" s="104">
        <f t="shared" si="3"/>
        <v>29052.093725087856</v>
      </c>
      <c r="R23" s="165" t="s">
        <v>281</v>
      </c>
      <c r="S23" t="s">
        <v>34</v>
      </c>
    </row>
    <row r="24" spans="1:26" ht="15.75" x14ac:dyDescent="0.2">
      <c r="A24" s="50"/>
      <c r="B24" s="51"/>
      <c r="C24" s="32"/>
      <c r="D24" s="33"/>
      <c r="E24" s="54"/>
      <c r="F24" s="54"/>
      <c r="G24" s="54"/>
      <c r="H24" s="54"/>
      <c r="I24" s="54"/>
      <c r="J24" s="40"/>
      <c r="N24" s="106"/>
      <c r="O24" s="106"/>
      <c r="P24" s="104"/>
      <c r="R24" s="165"/>
    </row>
    <row r="25" spans="1:26" ht="15.75" x14ac:dyDescent="0.2">
      <c r="A25" s="41"/>
      <c r="B25" s="42" t="s">
        <v>42</v>
      </c>
      <c r="C25" s="43"/>
      <c r="D25" s="44" t="s">
        <v>11</v>
      </c>
      <c r="E25" s="45">
        <f t="shared" ref="E25:I25" si="4">SUM(E19:E24)</f>
        <v>104670.69089586123</v>
      </c>
      <c r="F25" s="45">
        <f t="shared" si="4"/>
        <v>105808.58409131218</v>
      </c>
      <c r="G25" s="45">
        <f t="shared" si="4"/>
        <v>106210.43710739948</v>
      </c>
      <c r="H25" s="45">
        <f t="shared" si="4"/>
        <v>105167.75274312183</v>
      </c>
      <c r="I25" s="45">
        <f t="shared" si="4"/>
        <v>101149.13247561756</v>
      </c>
      <c r="J25" s="46">
        <f>SUM(J19:J24)</f>
        <v>523006.59731331223</v>
      </c>
      <c r="K25" s="47" t="str">
        <f>K23</f>
        <v>C-3</v>
      </c>
      <c r="N25" s="107">
        <f t="shared" ref="N25:P25" si="5">SUM(N19:N24)</f>
        <v>26531.132029476277</v>
      </c>
      <c r="O25" s="107">
        <f t="shared" si="5"/>
        <v>13707.953359242436</v>
      </c>
      <c r="P25" s="107">
        <f t="shared" si="5"/>
        <v>563245.68270203099</v>
      </c>
      <c r="R25" s="165"/>
    </row>
    <row r="26" spans="1:26" ht="15.75" x14ac:dyDescent="0.2">
      <c r="A26" s="55" t="s">
        <v>43</v>
      </c>
      <c r="B26" s="56"/>
      <c r="C26" s="15"/>
      <c r="D26" s="29"/>
      <c r="E26" s="57"/>
      <c r="F26" s="49"/>
      <c r="G26" s="49"/>
      <c r="H26" s="49"/>
      <c r="I26" s="49"/>
      <c r="J26" s="58"/>
      <c r="N26" s="106"/>
      <c r="O26" s="106"/>
      <c r="P26" s="104"/>
      <c r="R26" s="165"/>
    </row>
    <row r="27" spans="1:26" s="39" customFormat="1" ht="15.75" x14ac:dyDescent="0.25">
      <c r="A27" s="50"/>
      <c r="B27" s="59" t="s">
        <v>44</v>
      </c>
      <c r="C27" s="32" t="s">
        <v>19</v>
      </c>
      <c r="D27" s="33" t="s">
        <v>45</v>
      </c>
      <c r="E27" s="34">
        <f>'Original Proposal'!E27*'Original Proposal $2020'!$N$1</f>
        <v>1409.7426930909594</v>
      </c>
      <c r="F27" s="34">
        <f>'Original Proposal'!F27*'Original Proposal $2020'!$N$1</f>
        <v>1409.7426930909594</v>
      </c>
      <c r="G27" s="34">
        <f>'Original Proposal'!G27*'Original Proposal $2020'!$N$1</f>
        <v>1409.7426930909594</v>
      </c>
      <c r="H27" s="34">
        <f>'Original Proposal'!H27*'Original Proposal $2020'!$N$1</f>
        <v>1409.7426930909594</v>
      </c>
      <c r="I27" s="34">
        <f>'Original Proposal'!I27*'Original Proposal $2020'!$N$1</f>
        <v>1409.7426930909594</v>
      </c>
      <c r="J27" s="35">
        <f>SUM(E27:I27)</f>
        <v>7048.7134654547972</v>
      </c>
      <c r="K27" s="4" t="s">
        <v>46</v>
      </c>
      <c r="L27" s="28"/>
      <c r="M27" s="7"/>
      <c r="N27" s="106">
        <f>'Original Proposal'!N27*'Original Proposal $2020'!$N$1</f>
        <v>357.56785583700542</v>
      </c>
      <c r="O27" s="106">
        <f>'Original Proposal'!O27*'Original Proposal $2020'!$N$1</f>
        <v>287.22352438963264</v>
      </c>
      <c r="P27" s="104">
        <f t="shared" ref="P27:P31" si="6">SUM(J27,N27:O27)</f>
        <v>7693.5048456814357</v>
      </c>
      <c r="Q27" s="7"/>
      <c r="R27" s="165" t="s">
        <v>282</v>
      </c>
      <c r="S27" t="s">
        <v>283</v>
      </c>
      <c r="T27" s="7"/>
      <c r="U27" s="7"/>
      <c r="V27" s="7"/>
      <c r="W27" s="7"/>
      <c r="X27" s="7"/>
      <c r="Y27" s="7"/>
      <c r="Z27" s="7"/>
    </row>
    <row r="28" spans="1:26" ht="15.75" x14ac:dyDescent="0.25">
      <c r="A28" s="50"/>
      <c r="B28" s="59" t="s">
        <v>47</v>
      </c>
      <c r="C28" s="32" t="s">
        <v>19</v>
      </c>
      <c r="D28" s="33" t="s">
        <v>48</v>
      </c>
      <c r="E28" s="34">
        <f>'Original Proposal'!E28*'Original Proposal $2020'!$N$1</f>
        <v>4757.8815891819886</v>
      </c>
      <c r="F28" s="34">
        <f>'Original Proposal'!F28*'Original Proposal $2020'!$N$1</f>
        <v>4757.8815891819886</v>
      </c>
      <c r="G28" s="34">
        <f>'Original Proposal'!G28*'Original Proposal $2020'!$N$1</f>
        <v>4757.8815891819886</v>
      </c>
      <c r="H28" s="34">
        <f>'Original Proposal'!H28*'Original Proposal $2020'!$N$1</f>
        <v>4757.8815891819886</v>
      </c>
      <c r="I28" s="34">
        <f>'Original Proposal'!I28*'Original Proposal $2020'!$N$1</f>
        <v>4757.8815891819886</v>
      </c>
      <c r="J28" s="35">
        <f>SUM(E28:I28)</f>
        <v>23789.407945909945</v>
      </c>
      <c r="K28" s="4" t="s">
        <v>46</v>
      </c>
      <c r="N28" s="106">
        <f>'Original Proposal'!N28*'Original Proposal $2020'!$N$1</f>
        <v>1206.7915134498892</v>
      </c>
      <c r="O28" s="106">
        <f>'Original Proposal'!O28*'Original Proposal $2020'!$N$1</f>
        <v>969.37939481501007</v>
      </c>
      <c r="P28" s="104">
        <f t="shared" si="6"/>
        <v>25965.578854174844</v>
      </c>
      <c r="R28" s="165" t="s">
        <v>276</v>
      </c>
      <c r="S28" t="s">
        <v>283</v>
      </c>
    </row>
    <row r="29" spans="1:26" s="39" customFormat="1" ht="15.75" x14ac:dyDescent="0.25">
      <c r="A29" s="50"/>
      <c r="B29" s="59" t="s">
        <v>49</v>
      </c>
      <c r="C29" s="32" t="s">
        <v>19</v>
      </c>
      <c r="D29" s="33" t="s">
        <v>50</v>
      </c>
      <c r="E29" s="34">
        <f>'Original Proposal'!E29*'Original Proposal $2020'!$N$1</f>
        <v>176.21783663636992</v>
      </c>
      <c r="F29" s="34">
        <f>'Original Proposal'!F29*'Original Proposal $2020'!$N$1</f>
        <v>176.21783663636992</v>
      </c>
      <c r="G29" s="34">
        <f>'Original Proposal'!G29*'Original Proposal $2020'!$N$1</f>
        <v>176.21783663636992</v>
      </c>
      <c r="H29" s="34">
        <f>'Original Proposal'!H29*'Original Proposal $2020'!$N$1</f>
        <v>176.21783663636992</v>
      </c>
      <c r="I29" s="34">
        <f>'Original Proposal'!I29*'Original Proposal $2020'!$N$1</f>
        <v>176.21783663636992</v>
      </c>
      <c r="J29" s="35">
        <f>SUM(E29:I29)</f>
        <v>881.08918318184965</v>
      </c>
      <c r="K29" s="4" t="s">
        <v>46</v>
      </c>
      <c r="L29" s="28"/>
      <c r="M29" s="7"/>
      <c r="N29" s="106">
        <f>'Original Proposal'!N29*'Original Proposal $2020'!$N$1</f>
        <v>44.695981979625678</v>
      </c>
      <c r="O29" s="106">
        <f>'Original Proposal'!O29*'Original Proposal $2020'!$N$1</f>
        <v>35.90294054870408</v>
      </c>
      <c r="P29" s="104">
        <f t="shared" si="6"/>
        <v>961.68810571017946</v>
      </c>
      <c r="Q29" s="7"/>
      <c r="R29" s="165" t="s">
        <v>279</v>
      </c>
      <c r="S29" t="s">
        <v>283</v>
      </c>
      <c r="T29" s="7"/>
      <c r="U29" s="7"/>
      <c r="V29" s="7"/>
      <c r="W29" s="7"/>
      <c r="X29" s="7"/>
      <c r="Y29" s="7"/>
      <c r="Z29" s="7"/>
    </row>
    <row r="30" spans="1:26" ht="15.75" x14ac:dyDescent="0.25">
      <c r="A30" s="50"/>
      <c r="B30" s="59" t="s">
        <v>51</v>
      </c>
      <c r="C30" s="32" t="s">
        <v>19</v>
      </c>
      <c r="D30" s="33" t="s">
        <v>52</v>
      </c>
      <c r="E30" s="34">
        <f>'Original Proposal'!E30*'Original Proposal $2020'!$N$1</f>
        <v>2819.4853861819188</v>
      </c>
      <c r="F30" s="34">
        <f>'Original Proposal'!F30*'Original Proposal $2020'!$N$1</f>
        <v>2819.4853861819188</v>
      </c>
      <c r="G30" s="34">
        <f>'Original Proposal'!G30*'Original Proposal $2020'!$N$1</f>
        <v>2819.4853861819188</v>
      </c>
      <c r="H30" s="34">
        <f>'Original Proposal'!H30*'Original Proposal $2020'!$N$1</f>
        <v>2819.4853861819188</v>
      </c>
      <c r="I30" s="34">
        <f>'Original Proposal'!I30*'Original Proposal $2020'!$N$1</f>
        <v>2819.4853861819188</v>
      </c>
      <c r="J30" s="35">
        <f>SUM(E30:I30)</f>
        <v>14097.426930909594</v>
      </c>
      <c r="K30" s="4" t="s">
        <v>46</v>
      </c>
      <c r="N30" s="106">
        <f>'Original Proposal'!N30*'Original Proposal $2020'!$N$1</f>
        <v>715.13571167401085</v>
      </c>
      <c r="O30" s="106">
        <f>'Original Proposal'!O30*'Original Proposal $2020'!$N$1</f>
        <v>574.44704877926529</v>
      </c>
      <c r="P30" s="104">
        <f t="shared" si="6"/>
        <v>15387.009691362871</v>
      </c>
      <c r="R30" s="165" t="s">
        <v>276</v>
      </c>
      <c r="S30" t="s">
        <v>283</v>
      </c>
    </row>
    <row r="31" spans="1:26" ht="15.75" x14ac:dyDescent="0.25">
      <c r="A31" s="60"/>
      <c r="B31" s="59" t="s">
        <v>53</v>
      </c>
      <c r="C31" s="32" t="s">
        <v>19</v>
      </c>
      <c r="D31" s="33" t="s">
        <v>54</v>
      </c>
      <c r="E31" s="34">
        <f>'Original Proposal'!E31*'Original Proposal $2020'!$N$1</f>
        <v>2731.376467863734</v>
      </c>
      <c r="F31" s="34">
        <f>'Original Proposal'!F31*'Original Proposal $2020'!$N$1</f>
        <v>2731.376467863734</v>
      </c>
      <c r="G31" s="34">
        <f>'Original Proposal'!G31*'Original Proposal $2020'!$N$1</f>
        <v>2731.376467863734</v>
      </c>
      <c r="H31" s="34">
        <f>'Original Proposal'!H31*'Original Proposal $2020'!$N$1</f>
        <v>2731.376467863734</v>
      </c>
      <c r="I31" s="34">
        <f>'Original Proposal'!I31*'Original Proposal $2020'!$N$1</f>
        <v>2731.376467863734</v>
      </c>
      <c r="J31" s="35">
        <f>SUM(E31:I31)</f>
        <v>13656.88233931867</v>
      </c>
      <c r="K31" s="4" t="s">
        <v>46</v>
      </c>
      <c r="N31" s="106">
        <f>'Original Proposal'!N31*'Original Proposal $2020'!$N$1</f>
        <v>692.78772068419494</v>
      </c>
      <c r="O31" s="106">
        <f>'Original Proposal'!O31*'Original Proposal $2020'!$N$1</f>
        <v>556.49557850491317</v>
      </c>
      <c r="P31" s="104">
        <f t="shared" si="6"/>
        <v>14906.165638507779</v>
      </c>
      <c r="R31" s="165" t="s">
        <v>274</v>
      </c>
      <c r="S31" t="s">
        <v>283</v>
      </c>
    </row>
    <row r="32" spans="1:26" ht="15.75" x14ac:dyDescent="0.2">
      <c r="A32" s="61"/>
      <c r="B32" s="51"/>
      <c r="C32" s="32"/>
      <c r="D32" s="33"/>
      <c r="E32" s="54"/>
      <c r="F32" s="54"/>
      <c r="G32" s="54"/>
      <c r="H32" s="54"/>
      <c r="I32" s="54"/>
      <c r="J32" s="40"/>
      <c r="N32" s="106"/>
      <c r="O32" s="106"/>
      <c r="P32" s="104"/>
      <c r="R32" s="165"/>
    </row>
    <row r="33" spans="1:26" ht="15.75" x14ac:dyDescent="0.2">
      <c r="A33" s="41"/>
      <c r="B33" s="42" t="s">
        <v>55</v>
      </c>
      <c r="C33" s="43"/>
      <c r="D33" s="44" t="s">
        <v>56</v>
      </c>
      <c r="E33" s="45">
        <f t="shared" ref="E33:J33" si="7">SUM(E27:E32)</f>
        <v>11894.703972954971</v>
      </c>
      <c r="F33" s="45">
        <f t="shared" si="7"/>
        <v>11894.703972954971</v>
      </c>
      <c r="G33" s="45">
        <f t="shared" si="7"/>
        <v>11894.703972954971</v>
      </c>
      <c r="H33" s="45">
        <f t="shared" si="7"/>
        <v>11894.703972954971</v>
      </c>
      <c r="I33" s="45">
        <f t="shared" si="7"/>
        <v>11894.703972954971</v>
      </c>
      <c r="J33" s="46">
        <f t="shared" si="7"/>
        <v>59473.519864774855</v>
      </c>
      <c r="K33" s="47" t="str">
        <f>K31</f>
        <v>C-5</v>
      </c>
      <c r="N33" s="107">
        <f t="shared" ref="N33:P33" si="8">SUM(N27:N32)</f>
        <v>3016.978783624726</v>
      </c>
      <c r="O33" s="107">
        <f t="shared" si="8"/>
        <v>2423.448487037525</v>
      </c>
      <c r="P33" s="107">
        <f t="shared" si="8"/>
        <v>64913.947135437113</v>
      </c>
      <c r="R33" s="165"/>
    </row>
    <row r="34" spans="1:26" ht="15.75" x14ac:dyDescent="0.2">
      <c r="A34" s="55" t="s">
        <v>57</v>
      </c>
      <c r="B34" s="62"/>
      <c r="C34" s="15"/>
      <c r="D34" s="29"/>
      <c r="E34" s="57"/>
      <c r="F34" s="57"/>
      <c r="G34" s="57"/>
      <c r="H34" s="57"/>
      <c r="I34" s="57"/>
      <c r="J34" s="58"/>
      <c r="K34" s="63"/>
      <c r="N34" s="106"/>
      <c r="O34" s="106"/>
      <c r="P34" s="104"/>
      <c r="R34" s="165"/>
    </row>
    <row r="35" spans="1:26" ht="15.75" x14ac:dyDescent="0.2">
      <c r="A35" s="64"/>
      <c r="B35" s="10" t="s">
        <v>58</v>
      </c>
      <c r="C35" s="32"/>
      <c r="D35" s="33"/>
      <c r="E35" s="49"/>
      <c r="F35" s="49"/>
      <c r="G35" s="49"/>
      <c r="H35" s="49"/>
      <c r="I35" s="49"/>
      <c r="J35" s="40"/>
      <c r="K35" s="63"/>
      <c r="N35" s="106"/>
      <c r="O35" s="106"/>
      <c r="P35" s="104"/>
      <c r="R35" s="165"/>
    </row>
    <row r="36" spans="1:26" s="39" customFormat="1" ht="15.75" x14ac:dyDescent="0.2">
      <c r="A36" s="51"/>
      <c r="B36" s="51" t="s">
        <v>59</v>
      </c>
      <c r="C36" s="32" t="s">
        <v>60</v>
      </c>
      <c r="D36" s="33" t="s">
        <v>61</v>
      </c>
      <c r="E36" s="34">
        <f>'Original Proposal'!E36*'Original Proposal $2020'!$N$1</f>
        <v>1258.0625149560865</v>
      </c>
      <c r="F36" s="34">
        <f>'Original Proposal'!F36*'Original Proposal $2020'!$N$1</f>
        <v>1186.3563151814312</v>
      </c>
      <c r="G36" s="34">
        <f>'Original Proposal'!G36*'Original Proposal $2020'!$N$1</f>
        <v>1186.3563151814312</v>
      </c>
      <c r="H36" s="34">
        <f>'Original Proposal'!H36*'Original Proposal $2020'!$N$1</f>
        <v>1186.3563151814312</v>
      </c>
      <c r="I36" s="34">
        <f>'Original Proposal'!I36*'Original Proposal $2020'!$N$1</f>
        <v>1186.3563151814312</v>
      </c>
      <c r="J36" s="35">
        <f t="shared" ref="J36:J50" si="9">SUM(E36:I36)</f>
        <v>6003.4877756818123</v>
      </c>
      <c r="K36" s="63" t="s">
        <v>62</v>
      </c>
      <c r="L36" s="28"/>
      <c r="M36" s="7"/>
      <c r="N36" s="106">
        <f>'Original Proposal'!N36*'Original Proposal $2020'!$N$1</f>
        <v>304.54554040461431</v>
      </c>
      <c r="O36" s="106">
        <f>'Original Proposal'!O36*'Original Proposal $2020'!$N$1</f>
        <v>162.53836439286047</v>
      </c>
      <c r="P36" s="104">
        <f t="shared" ref="P36:P50" si="10">SUM(J36,N36:O36)</f>
        <v>6470.5716804792874</v>
      </c>
      <c r="Q36" s="7"/>
      <c r="R36" s="165" t="s">
        <v>281</v>
      </c>
      <c r="S36" s="166" t="s">
        <v>284</v>
      </c>
      <c r="T36" s="7"/>
      <c r="U36" s="7"/>
      <c r="V36" s="7"/>
      <c r="W36" s="7"/>
      <c r="X36" s="7"/>
      <c r="Y36" s="7"/>
      <c r="Z36" s="7"/>
    </row>
    <row r="37" spans="1:26" s="39" customFormat="1" ht="15.75" x14ac:dyDescent="0.2">
      <c r="A37" s="51"/>
      <c r="B37" s="51" t="s">
        <v>63</v>
      </c>
      <c r="C37" s="32" t="s">
        <v>60</v>
      </c>
      <c r="D37" s="33" t="s">
        <v>64</v>
      </c>
      <c r="E37" s="34">
        <f>'Original Proposal'!E37*'Original Proposal $2020'!$N$1</f>
        <v>2793.8860608316431</v>
      </c>
      <c r="F37" s="34">
        <f>'Original Proposal'!F37*'Original Proposal $2020'!$N$1</f>
        <v>2535.4760600311783</v>
      </c>
      <c r="G37" s="34">
        <f>'Original Proposal'!G37*'Original Proposal $2020'!$N$1</f>
        <v>2535.4760600311783</v>
      </c>
      <c r="H37" s="34">
        <f>'Original Proposal'!H37*'Original Proposal $2020'!$N$1</f>
        <v>2535.4760600311783</v>
      </c>
      <c r="I37" s="34">
        <f>'Original Proposal'!I37*'Original Proposal $2020'!$N$1</f>
        <v>2535.4760600311783</v>
      </c>
      <c r="J37" s="35">
        <f t="shared" si="9"/>
        <v>12935.790300956356</v>
      </c>
      <c r="K37" s="63" t="s">
        <v>62</v>
      </c>
      <c r="L37" s="28"/>
      <c r="M37" s="7"/>
      <c r="N37" s="106">
        <f>'Original Proposal'!N37*'Original Proposal $2020'!$N$1</f>
        <v>656.20809019105991</v>
      </c>
      <c r="O37" s="106">
        <f>'Original Proposal'!O37*'Original Proposal $2020'!$N$1</f>
        <v>350.22344946936914</v>
      </c>
      <c r="P37" s="104">
        <f t="shared" si="10"/>
        <v>13942.221840616785</v>
      </c>
      <c r="Q37" s="7"/>
      <c r="R37" s="165" t="s">
        <v>282</v>
      </c>
      <c r="S37" s="166" t="s">
        <v>284</v>
      </c>
      <c r="T37" s="7"/>
      <c r="U37" s="7"/>
      <c r="V37" s="7"/>
      <c r="W37" s="7"/>
      <c r="X37" s="7"/>
      <c r="Y37" s="7"/>
      <c r="Z37" s="7"/>
    </row>
    <row r="38" spans="1:26" s="39" customFormat="1" ht="15.75" x14ac:dyDescent="0.2">
      <c r="A38" s="51"/>
      <c r="B38" s="51" t="s">
        <v>65</v>
      </c>
      <c r="C38" s="32" t="s">
        <v>60</v>
      </c>
      <c r="D38" s="33" t="s">
        <v>66</v>
      </c>
      <c r="E38" s="34">
        <f>'Original Proposal'!E38*'Original Proposal $2020'!$N$1</f>
        <v>377.34496949822278</v>
      </c>
      <c r="F38" s="34">
        <f>'Original Proposal'!F38*'Original Proposal $2020'!$N$1</f>
        <v>503.12662599763041</v>
      </c>
      <c r="G38" s="34">
        <f>'Original Proposal'!G38*'Original Proposal $2020'!$N$1</f>
        <v>503.12662599763041</v>
      </c>
      <c r="H38" s="34">
        <f>'Original Proposal'!H38*'Original Proposal $2020'!$N$1</f>
        <v>503.12662599763041</v>
      </c>
      <c r="I38" s="34">
        <f>'Original Proposal'!I38*'Original Proposal $2020'!$N$1</f>
        <v>503.12662599763041</v>
      </c>
      <c r="J38" s="35">
        <f t="shared" si="9"/>
        <v>2389.8514734887444</v>
      </c>
      <c r="K38" s="63" t="s">
        <v>62</v>
      </c>
      <c r="L38" s="28"/>
      <c r="M38" s="7"/>
      <c r="N38" s="106">
        <f>'Original Proposal'!N38*'Original Proposal $2020'!$N$1</f>
        <v>121.23262937730129</v>
      </c>
      <c r="O38" s="106">
        <f>'Original Proposal'!O38*'Original Proposal $2020'!$N$1</f>
        <v>64.702813457234498</v>
      </c>
      <c r="P38" s="104">
        <f t="shared" si="10"/>
        <v>2575.7869163232804</v>
      </c>
      <c r="Q38" s="7"/>
      <c r="R38" s="165" t="s">
        <v>282</v>
      </c>
      <c r="S38" s="166" t="s">
        <v>284</v>
      </c>
      <c r="T38" s="7"/>
      <c r="U38" s="7"/>
      <c r="V38" s="7"/>
      <c r="W38" s="7"/>
      <c r="X38" s="7"/>
      <c r="Y38" s="7"/>
      <c r="Z38" s="7"/>
    </row>
    <row r="39" spans="1:26" s="39" customFormat="1" ht="15.75" x14ac:dyDescent="0.2">
      <c r="A39" s="51"/>
      <c r="B39" s="51" t="s">
        <v>67</v>
      </c>
      <c r="C39" s="32" t="s">
        <v>60</v>
      </c>
      <c r="D39" s="33" t="s">
        <v>68</v>
      </c>
      <c r="E39" s="34">
        <f>'Original Proposal'!E39*'Original Proposal $2020'!$N$1</f>
        <v>764.16864857361827</v>
      </c>
      <c r="F39" s="34">
        <f>'Original Proposal'!F39*'Original Proposal $2020'!$N$1</f>
        <v>1018.8915314314911</v>
      </c>
      <c r="G39" s="34">
        <f>'Original Proposal'!G39*'Original Proposal $2020'!$N$1</f>
        <v>1018.8915314314911</v>
      </c>
      <c r="H39" s="34">
        <f>'Original Proposal'!H39*'Original Proposal $2020'!$N$1</f>
        <v>1027.7024232633096</v>
      </c>
      <c r="I39" s="34">
        <f>'Original Proposal'!I39*'Original Proposal $2020'!$N$1</f>
        <v>1036.5133150951281</v>
      </c>
      <c r="J39" s="35">
        <f t="shared" si="9"/>
        <v>4866.167449795038</v>
      </c>
      <c r="K39" s="63" t="s">
        <v>62</v>
      </c>
      <c r="L39" s="28"/>
      <c r="M39" s="7"/>
      <c r="N39" s="106">
        <f>'Original Proposal'!N39*'Original Proposal $2020'!$N$1</f>
        <v>246.85143887527462</v>
      </c>
      <c r="O39" s="106">
        <f>'Original Proposal'!O39*'Original Proposal $2020'!$N$1</f>
        <v>131.74656594709833</v>
      </c>
      <c r="P39" s="104">
        <f t="shared" si="10"/>
        <v>5244.7654546174108</v>
      </c>
      <c r="Q39" s="7"/>
      <c r="R39" s="165" t="s">
        <v>282</v>
      </c>
      <c r="S39" s="166" t="s">
        <v>284</v>
      </c>
      <c r="T39" s="7"/>
      <c r="U39" s="7"/>
      <c r="V39" s="7"/>
      <c r="W39" s="7"/>
      <c r="X39" s="7"/>
      <c r="Y39" s="7"/>
      <c r="Z39" s="7"/>
    </row>
    <row r="40" spans="1:26" ht="15.75" x14ac:dyDescent="0.2">
      <c r="A40" s="51"/>
      <c r="B40" s="51" t="s">
        <v>69</v>
      </c>
      <c r="C40" s="32" t="s">
        <v>60</v>
      </c>
      <c r="D40" s="33" t="s">
        <v>70</v>
      </c>
      <c r="E40" s="34">
        <f>'Original Proposal'!E40*'Original Proposal $2020'!$N$1</f>
        <v>11614.390887602343</v>
      </c>
      <c r="F40" s="34">
        <f>'Original Proposal'!F40*'Original Proposal $2020'!$N$1</f>
        <v>11858.704046037843</v>
      </c>
      <c r="G40" s="34">
        <f>'Original Proposal'!G40*'Original Proposal $2020'!$N$1</f>
        <v>11858.704046037843</v>
      </c>
      <c r="H40" s="34">
        <f>'Original Proposal'!H40*'Original Proposal $2020'!$N$1</f>
        <v>11858.704046037843</v>
      </c>
      <c r="I40" s="34">
        <f>'Original Proposal'!I40*'Original Proposal $2020'!$N$1</f>
        <v>11858.704046037843</v>
      </c>
      <c r="J40" s="35">
        <f t="shared" si="9"/>
        <v>59049.207071753714</v>
      </c>
      <c r="K40" s="63" t="s">
        <v>62</v>
      </c>
      <c r="N40" s="106">
        <f>'Original Proposal'!N40*'Original Proposal $2020'!$N$1</f>
        <v>2995.4542009688507</v>
      </c>
      <c r="O40" s="106">
        <f>'Original Proposal'!O40*'Original Proposal $2020'!$N$1</f>
        <v>1598.6976062507542</v>
      </c>
      <c r="P40" s="104">
        <f t="shared" si="10"/>
        <v>63643.358878973318</v>
      </c>
      <c r="R40" s="165" t="s">
        <v>274</v>
      </c>
      <c r="S40" s="166" t="s">
        <v>284</v>
      </c>
    </row>
    <row r="41" spans="1:26" ht="15.75" x14ac:dyDescent="0.2">
      <c r="A41" s="51"/>
      <c r="B41" s="51" t="s">
        <v>71</v>
      </c>
      <c r="C41" s="32" t="s">
        <v>60</v>
      </c>
      <c r="D41" s="33" t="s">
        <v>72</v>
      </c>
      <c r="E41" s="34">
        <f>'Original Proposal'!E41*'Original Proposal $2020'!$N$1</f>
        <v>17399.020391749291</v>
      </c>
      <c r="F41" s="34">
        <f>'Original Proposal'!F41*'Original Proposal $2020'!$N$1</f>
        <v>18734.508660877676</v>
      </c>
      <c r="G41" s="34">
        <f>'Original Proposal'!G41*'Original Proposal $2020'!$N$1</f>
        <v>18734.508660877676</v>
      </c>
      <c r="H41" s="34">
        <f>'Original Proposal'!H41*'Original Proposal $2020'!$N$1</f>
        <v>18734.508660877676</v>
      </c>
      <c r="I41" s="34">
        <f>'Original Proposal'!I41*'Original Proposal $2020'!$N$1</f>
        <v>18734.508660877676</v>
      </c>
      <c r="J41" s="35">
        <f t="shared" si="9"/>
        <v>92337.055035259997</v>
      </c>
      <c r="K41" s="63" t="s">
        <v>62</v>
      </c>
      <c r="N41" s="106">
        <f>'Original Proposal'!N41*'Original Proposal $2020'!$N$1</f>
        <v>4684.0835487318191</v>
      </c>
      <c r="O41" s="106">
        <f>'Original Proposal'!O41*'Original Proposal $2020'!$N$1</f>
        <v>2499.9324491137513</v>
      </c>
      <c r="P41" s="104">
        <f t="shared" si="10"/>
        <v>99521.071033105574</v>
      </c>
      <c r="R41" s="165" t="s">
        <v>274</v>
      </c>
      <c r="S41" s="166" t="s">
        <v>284</v>
      </c>
    </row>
    <row r="42" spans="1:26" s="39" customFormat="1" ht="15.75" x14ac:dyDescent="0.2">
      <c r="A42" s="51"/>
      <c r="B42" s="51" t="s">
        <v>73</v>
      </c>
      <c r="C42" s="32" t="s">
        <v>60</v>
      </c>
      <c r="D42" s="33" t="s">
        <v>74</v>
      </c>
      <c r="E42" s="34">
        <f>'Original Proposal'!E42*'Original Proposal $2020'!$N$1</f>
        <v>662.2706845386374</v>
      </c>
      <c r="F42" s="34">
        <f>'Original Proposal'!F42*'Original Proposal $2020'!$N$1</f>
        <v>665.48666005725113</v>
      </c>
      <c r="G42" s="34">
        <f>'Original Proposal'!G42*'Original Proposal $2020'!$N$1</f>
        <v>665.48666005725113</v>
      </c>
      <c r="H42" s="34">
        <f>'Original Proposal'!H42*'Original Proposal $2020'!$N$1</f>
        <v>665.48666005725113</v>
      </c>
      <c r="I42" s="34">
        <f>'Original Proposal'!I42*'Original Proposal $2020'!$N$1</f>
        <v>665.48666005725113</v>
      </c>
      <c r="J42" s="35">
        <f t="shared" si="9"/>
        <v>3324.2173247676419</v>
      </c>
      <c r="K42" s="63" t="s">
        <v>62</v>
      </c>
      <c r="L42" s="28"/>
      <c r="M42" s="7"/>
      <c r="N42" s="106">
        <f>'Original Proposal'!N42*'Original Proposal $2020'!$N$1</f>
        <v>168.63123561183008</v>
      </c>
      <c r="O42" s="106">
        <f>'Original Proposal'!O42*'Original Proposal $2020'!$N$1</f>
        <v>89.999824609083959</v>
      </c>
      <c r="P42" s="104">
        <f t="shared" si="10"/>
        <v>3582.8483849885561</v>
      </c>
      <c r="Q42" s="7"/>
      <c r="R42" s="165" t="s">
        <v>282</v>
      </c>
      <c r="S42" s="166" t="s">
        <v>284</v>
      </c>
      <c r="T42" s="7"/>
      <c r="U42" s="7"/>
      <c r="V42" s="7"/>
      <c r="W42" s="7"/>
      <c r="X42" s="7"/>
      <c r="Y42" s="7"/>
      <c r="Z42" s="7"/>
    </row>
    <row r="43" spans="1:26" s="39" customFormat="1" ht="15.75" x14ac:dyDescent="0.2">
      <c r="A43" s="51"/>
      <c r="B43" s="51" t="s">
        <v>75</v>
      </c>
      <c r="C43" s="32" t="s">
        <v>60</v>
      </c>
      <c r="D43" s="33" t="s">
        <v>74</v>
      </c>
      <c r="E43" s="34">
        <f>'Original Proposal'!E43*'Original Proposal $2020'!$N$1</f>
        <v>1885.5308520091583</v>
      </c>
      <c r="F43" s="34">
        <f>'Original Proposal'!F43*'Original Proposal $2020'!$N$1</f>
        <v>1894.7822884325678</v>
      </c>
      <c r="G43" s="34">
        <f>'Original Proposal'!G43*'Original Proposal $2020'!$N$1</f>
        <v>1895.6633776157496</v>
      </c>
      <c r="H43" s="34">
        <f>'Original Proposal'!H43*'Original Proposal $2020'!$N$1</f>
        <v>1896.5444667989316</v>
      </c>
      <c r="I43" s="34">
        <f>'Original Proposal'!I43*'Original Proposal $2020'!$N$1</f>
        <v>1897.4255559821136</v>
      </c>
      <c r="J43" s="35">
        <f t="shared" si="9"/>
        <v>9469.9465408385204</v>
      </c>
      <c r="K43" s="63" t="s">
        <v>62</v>
      </c>
      <c r="L43" s="28"/>
      <c r="M43" s="7"/>
      <c r="N43" s="106">
        <f>'Original Proposal'!N43*'Original Proposal $2020'!$N$1</f>
        <v>480.39241431701487</v>
      </c>
      <c r="O43" s="106">
        <f>'Original Proposal'!O43*'Original Proposal $2020'!$N$1</f>
        <v>256.38923225106601</v>
      </c>
      <c r="P43" s="104">
        <f t="shared" si="10"/>
        <v>10206.728187406601</v>
      </c>
      <c r="Q43" s="7"/>
      <c r="R43" s="165" t="s">
        <v>282</v>
      </c>
      <c r="S43" s="166" t="s">
        <v>284</v>
      </c>
      <c r="T43" s="7"/>
      <c r="U43" s="7"/>
      <c r="V43" s="7"/>
      <c r="W43" s="7"/>
      <c r="X43" s="7"/>
      <c r="Y43" s="7"/>
      <c r="Z43" s="7"/>
    </row>
    <row r="44" spans="1:26" ht="15.75" x14ac:dyDescent="0.2">
      <c r="A44" s="51"/>
      <c r="B44" s="51" t="s">
        <v>76</v>
      </c>
      <c r="C44" s="32" t="s">
        <v>60</v>
      </c>
      <c r="D44" s="33" t="s">
        <v>77</v>
      </c>
      <c r="E44" s="34">
        <f>'Original Proposal'!E44*'Original Proposal $2020'!$N$1</f>
        <v>2986.163481871256</v>
      </c>
      <c r="F44" s="34">
        <f>'Original Proposal'!F44*'Original Proposal $2020'!$N$1</f>
        <v>3144.5165851389179</v>
      </c>
      <c r="G44" s="34">
        <f>'Original Proposal'!G44*'Original Proposal $2020'!$N$1</f>
        <v>3144.5165851389179</v>
      </c>
      <c r="H44" s="34">
        <f>'Original Proposal'!H44*'Original Proposal $2020'!$N$1</f>
        <v>3144.5165851389179</v>
      </c>
      <c r="I44" s="34">
        <f>'Original Proposal'!I44*'Original Proposal $2020'!$N$1</f>
        <v>3144.5165851389179</v>
      </c>
      <c r="J44" s="35">
        <f t="shared" si="9"/>
        <v>15564.229822426927</v>
      </c>
      <c r="K44" s="63" t="s">
        <v>62</v>
      </c>
      <c r="N44" s="106">
        <f>'Original Proposal'!N44*'Original Proposal $2020'!$N$1</f>
        <v>789.54383840888192</v>
      </c>
      <c r="O44" s="106">
        <f>'Original Proposal'!O44*'Original Proposal $2020'!$N$1</f>
        <v>421.38579320827353</v>
      </c>
      <c r="P44" s="104">
        <f t="shared" si="10"/>
        <v>16775.159454044082</v>
      </c>
      <c r="R44" s="165" t="s">
        <v>274</v>
      </c>
      <c r="S44" s="166" t="s">
        <v>284</v>
      </c>
    </row>
    <row r="45" spans="1:26" ht="15.75" x14ac:dyDescent="0.2">
      <c r="A45" s="51"/>
      <c r="B45" s="51" t="s">
        <v>78</v>
      </c>
      <c r="C45" s="32" t="s">
        <v>60</v>
      </c>
      <c r="D45" s="33" t="s">
        <v>79</v>
      </c>
      <c r="E45" s="34">
        <f>'Original Proposal'!E45*'Original Proposal $2020'!$N$1</f>
        <v>2610.2267051762296</v>
      </c>
      <c r="F45" s="34">
        <f>'Original Proposal'!F45*'Original Proposal $2020'!$N$1</f>
        <v>2643.2675495455492</v>
      </c>
      <c r="G45" s="34">
        <f>'Original Proposal'!G45*'Original Proposal $2020'!$N$1</f>
        <v>2643.2675495455492</v>
      </c>
      <c r="H45" s="34">
        <f>'Original Proposal'!H45*'Original Proposal $2020'!$N$1</f>
        <v>2643.2675495455492</v>
      </c>
      <c r="I45" s="34">
        <f>'Original Proposal'!I45*'Original Proposal $2020'!$N$1</f>
        <v>2643.2675495455492</v>
      </c>
      <c r="J45" s="35">
        <f t="shared" si="9"/>
        <v>13183.296903358427</v>
      </c>
      <c r="K45" s="63" t="s">
        <v>62</v>
      </c>
      <c r="N45" s="106">
        <f>'Original Proposal'!N45*'Original Proposal $2020'!$N$1</f>
        <v>668.76363037014778</v>
      </c>
      <c r="O45" s="106">
        <f>'Original Proposal'!O45*'Original Proposal $2020'!$N$1</f>
        <v>356.92444059886259</v>
      </c>
      <c r="P45" s="104">
        <f t="shared" si="10"/>
        <v>14208.984974327437</v>
      </c>
      <c r="R45" s="165" t="s">
        <v>274</v>
      </c>
      <c r="S45" s="166" t="s">
        <v>284</v>
      </c>
    </row>
    <row r="46" spans="1:26" ht="15.75" x14ac:dyDescent="0.2">
      <c r="A46" s="51"/>
      <c r="B46" s="51" t="s">
        <v>80</v>
      </c>
      <c r="C46" s="32" t="s">
        <v>60</v>
      </c>
      <c r="D46" s="33" t="s">
        <v>81</v>
      </c>
      <c r="E46" s="34">
        <f>'Original Proposal'!E46*'Original Proposal $2020'!$N$1</f>
        <v>2532.0851306765762</v>
      </c>
      <c r="F46" s="34">
        <f>'Original Proposal'!F46*'Original Proposal $2020'!$N$1</f>
        <v>2818.0903582202641</v>
      </c>
      <c r="G46" s="34">
        <f>'Original Proposal'!G46*'Original Proposal $2020'!$N$1</f>
        <v>2818.0903582202641</v>
      </c>
      <c r="H46" s="34">
        <f>'Original Proposal'!H46*'Original Proposal $2020'!$N$1</f>
        <v>2818.0903582202641</v>
      </c>
      <c r="I46" s="34">
        <f>'Original Proposal'!I46*'Original Proposal $2020'!$N$1</f>
        <v>2818.0903582202641</v>
      </c>
      <c r="J46" s="35">
        <f t="shared" si="9"/>
        <v>13804.446563557634</v>
      </c>
      <c r="K46" s="63" t="s">
        <v>62</v>
      </c>
      <c r="N46" s="106">
        <f>'Original Proposal'!N46*'Original Proposal $2020'!$N$1</f>
        <v>700.27337370697467</v>
      </c>
      <c r="O46" s="106">
        <f>'Original Proposal'!O46*'Original Proposal $2020'!$N$1</f>
        <v>373.74143991398057</v>
      </c>
      <c r="P46" s="104">
        <f t="shared" si="10"/>
        <v>14878.461377178588</v>
      </c>
      <c r="R46" s="165" t="s">
        <v>274</v>
      </c>
      <c r="S46" s="166" t="s">
        <v>284</v>
      </c>
    </row>
    <row r="47" spans="1:26" s="39" customFormat="1" ht="15.75" x14ac:dyDescent="0.2">
      <c r="A47" s="51"/>
      <c r="B47" s="51" t="s">
        <v>82</v>
      </c>
      <c r="C47" s="32" t="s">
        <v>60</v>
      </c>
      <c r="D47" s="33" t="s">
        <v>72</v>
      </c>
      <c r="E47" s="34">
        <f>'Original Proposal'!E47*'Original Proposal $2020'!$N$1</f>
        <v>6192.34828721136</v>
      </c>
      <c r="F47" s="34">
        <f>'Original Proposal'!F47*'Original Proposal $2020'!$N$1</f>
        <v>6582.3949349029663</v>
      </c>
      <c r="G47" s="34">
        <f>'Original Proposal'!G47*'Original Proposal $2020'!$N$1</f>
        <v>6582.3949349029663</v>
      </c>
      <c r="H47" s="34">
        <f>'Original Proposal'!H47*'Original Proposal $2020'!$N$1</f>
        <v>6582.3949349029663</v>
      </c>
      <c r="I47" s="34">
        <f>'Original Proposal'!I47*'Original Proposal $2020'!$N$1</f>
        <v>6582.3949349029663</v>
      </c>
      <c r="J47" s="35">
        <f t="shared" si="9"/>
        <v>32521.928026823225</v>
      </c>
      <c r="K47" s="63" t="s">
        <v>62</v>
      </c>
      <c r="L47" s="28"/>
      <c r="M47" s="7"/>
      <c r="N47" s="106">
        <f>'Original Proposal'!N47*'Original Proposal $2020'!$N$1</f>
        <v>1649.7756830701692</v>
      </c>
      <c r="O47" s="106">
        <f>'Original Proposal'!O47*'Original Proposal $2020'!$N$1</f>
        <v>880.49833461713683</v>
      </c>
      <c r="P47" s="104">
        <f t="shared" si="10"/>
        <v>35052.20204451053</v>
      </c>
      <c r="Q47" s="7"/>
      <c r="R47" s="165" t="s">
        <v>282</v>
      </c>
      <c r="S47" s="166" t="s">
        <v>284</v>
      </c>
      <c r="T47" s="7"/>
      <c r="U47" s="7"/>
      <c r="V47" s="7"/>
      <c r="W47" s="7"/>
      <c r="X47" s="7"/>
      <c r="Y47" s="7"/>
      <c r="Z47" s="7"/>
    </row>
    <row r="48" spans="1:26" s="39" customFormat="1" ht="15.75" x14ac:dyDescent="0.2">
      <c r="A48" s="51"/>
      <c r="B48" s="51" t="s">
        <v>83</v>
      </c>
      <c r="C48" s="32" t="s">
        <v>60</v>
      </c>
      <c r="D48" s="33" t="s">
        <v>84</v>
      </c>
      <c r="E48" s="34">
        <f>'Original Proposal'!E48*'Original Proposal $2020'!$N$1</f>
        <v>2387.7516864228128</v>
      </c>
      <c r="F48" s="34">
        <f>'Original Proposal'!F48*'Original Proposal $2020'!$N$1</f>
        <v>2625.6457658819118</v>
      </c>
      <c r="G48" s="34">
        <f>'Original Proposal'!G48*'Original Proposal $2020'!$N$1</f>
        <v>2625.6457658819118</v>
      </c>
      <c r="H48" s="34">
        <f>'Original Proposal'!H48*'Original Proposal $2020'!$N$1</f>
        <v>2625.6457658819118</v>
      </c>
      <c r="I48" s="34">
        <f>'Original Proposal'!I48*'Original Proposal $2020'!$N$1</f>
        <v>2625.6457658819118</v>
      </c>
      <c r="J48" s="35">
        <f t="shared" si="9"/>
        <v>12890.33474995046</v>
      </c>
      <c r="K48" s="63" t="s">
        <v>62</v>
      </c>
      <c r="L48" s="28"/>
      <c r="M48" s="7"/>
      <c r="N48" s="106">
        <f>'Original Proposal'!N48*'Original Proposal $2020'!$N$1</f>
        <v>653.90221636192268</v>
      </c>
      <c r="O48" s="106">
        <f>'Original Proposal'!O48*'Original Proposal $2020'!$N$1</f>
        <v>348.9927863633323</v>
      </c>
      <c r="P48" s="104">
        <f t="shared" si="10"/>
        <v>13893.229752675716</v>
      </c>
      <c r="Q48" s="7"/>
      <c r="R48" s="165" t="s">
        <v>282</v>
      </c>
      <c r="S48" s="166" t="s">
        <v>284</v>
      </c>
      <c r="T48" s="7"/>
      <c r="U48" s="7"/>
      <c r="V48" s="7"/>
      <c r="W48" s="7"/>
      <c r="X48" s="7"/>
      <c r="Y48" s="7"/>
      <c r="Z48" s="7"/>
    </row>
    <row r="49" spans="1:26" ht="15.75" x14ac:dyDescent="0.2">
      <c r="A49" s="51"/>
      <c r="B49" s="51" t="s">
        <v>85</v>
      </c>
      <c r="C49" s="32" t="s">
        <v>60</v>
      </c>
      <c r="D49" s="33" t="s">
        <v>84</v>
      </c>
      <c r="E49" s="34">
        <f>'Original Proposal'!E49*'Original Proposal $2020'!$N$1</f>
        <v>2112.8171038375808</v>
      </c>
      <c r="F49" s="34">
        <f>'Original Proposal'!F49*'Original Proposal $2020'!$N$1</f>
        <v>2817.0894717834408</v>
      </c>
      <c r="G49" s="34">
        <f>'Original Proposal'!G49*'Original Proposal $2020'!$N$1</f>
        <v>2817.0894717834408</v>
      </c>
      <c r="H49" s="34">
        <f>'Original Proposal'!H49*'Original Proposal $2020'!$N$1</f>
        <v>2817.0894717834408</v>
      </c>
      <c r="I49" s="34">
        <f>'Original Proposal'!I49*'Original Proposal $2020'!$N$1</f>
        <v>2817.0894717834408</v>
      </c>
      <c r="J49" s="35">
        <f t="shared" si="9"/>
        <v>13381.174990971344</v>
      </c>
      <c r="K49" s="63" t="s">
        <v>62</v>
      </c>
      <c r="N49" s="106">
        <f>'Original Proposal'!N49*'Original Proposal $2020'!$N$1</f>
        <v>678.80161018754745</v>
      </c>
      <c r="O49" s="106">
        <f>'Original Proposal'!O49*'Original Proposal $2020'!$N$1</f>
        <v>362.28178984509105</v>
      </c>
      <c r="P49" s="104">
        <f t="shared" si="10"/>
        <v>14422.258391003981</v>
      </c>
      <c r="R49" s="165" t="s">
        <v>281</v>
      </c>
      <c r="S49" s="166" t="s">
        <v>284</v>
      </c>
    </row>
    <row r="50" spans="1:26" ht="15.75" x14ac:dyDescent="0.2">
      <c r="A50" s="51"/>
      <c r="B50" s="51" t="s">
        <v>86</v>
      </c>
      <c r="C50" s="32" t="s">
        <v>60</v>
      </c>
      <c r="D50" s="33" t="s">
        <v>77</v>
      </c>
      <c r="E50" s="34">
        <f>'Original Proposal'!E50*'Original Proposal $2020'!$N$1</f>
        <v>556.10324569938223</v>
      </c>
      <c r="F50" s="34">
        <f>'Original Proposal'!F50*'Original Proposal $2020'!$N$1</f>
        <v>741.47099426584305</v>
      </c>
      <c r="G50" s="34">
        <f>'Original Proposal'!G50*'Original Proposal $2020'!$N$1</f>
        <v>741.47099426584305</v>
      </c>
      <c r="H50" s="34">
        <f>'Original Proposal'!H50*'Original Proposal $2020'!$N$1</f>
        <v>741.47099426584305</v>
      </c>
      <c r="I50" s="34">
        <f>'Original Proposal'!I50*'Original Proposal $2020'!$N$1</f>
        <v>741.47099426584305</v>
      </c>
      <c r="J50" s="35">
        <f t="shared" si="9"/>
        <v>3521.9872227627548</v>
      </c>
      <c r="K50" s="63" t="s">
        <v>62</v>
      </c>
      <c r="N50" s="106">
        <f>'Original Proposal'!N50*'Original Proposal $2020'!$N$1</f>
        <v>178.66372717526085</v>
      </c>
      <c r="O50" s="106">
        <f>'Original Proposal'!O50*'Original Proposal $2020'!$N$1</f>
        <v>95.354244730746927</v>
      </c>
      <c r="P50" s="104">
        <f t="shared" si="10"/>
        <v>3796.0051946687622</v>
      </c>
      <c r="R50" s="165" t="s">
        <v>274</v>
      </c>
      <c r="S50" s="166" t="s">
        <v>284</v>
      </c>
    </row>
    <row r="51" spans="1:26" ht="15.75" x14ac:dyDescent="0.2">
      <c r="A51" s="51"/>
      <c r="B51" s="51"/>
      <c r="C51" s="32"/>
      <c r="D51" s="65"/>
      <c r="E51" s="34"/>
      <c r="F51" s="34"/>
      <c r="G51" s="34"/>
      <c r="H51" s="34"/>
      <c r="I51" s="34"/>
      <c r="J51" s="66"/>
      <c r="K51" s="63"/>
      <c r="N51" s="106"/>
      <c r="O51" s="106"/>
      <c r="P51" s="104"/>
      <c r="R51" s="165"/>
    </row>
    <row r="52" spans="1:26" ht="15.75" x14ac:dyDescent="0.2">
      <c r="A52" s="51"/>
      <c r="B52" s="10" t="s">
        <v>87</v>
      </c>
      <c r="C52" s="32"/>
      <c r="D52" s="65"/>
      <c r="E52" s="34"/>
      <c r="F52" s="34"/>
      <c r="G52" s="34"/>
      <c r="H52" s="34"/>
      <c r="I52" s="34"/>
      <c r="J52" s="66"/>
      <c r="K52" s="63"/>
      <c r="N52" s="106"/>
      <c r="O52" s="106"/>
      <c r="P52" s="104"/>
      <c r="R52" s="165"/>
    </row>
    <row r="53" spans="1:26" s="39" customFormat="1" ht="15.75" x14ac:dyDescent="0.2">
      <c r="A53" s="51"/>
      <c r="B53" s="51" t="s">
        <v>88</v>
      </c>
      <c r="C53" s="32" t="s">
        <v>60</v>
      </c>
      <c r="D53" s="33" t="s">
        <v>61</v>
      </c>
      <c r="E53" s="34">
        <f>'Original Proposal'!E53*'Original Proposal $2020'!$N$1</f>
        <v>550.1520859787471</v>
      </c>
      <c r="F53" s="34">
        <f>'Original Proposal'!F53*'Original Proposal $2020'!$N$1</f>
        <v>563.89707723638367</v>
      </c>
      <c r="G53" s="34">
        <f>'Original Proposal'!G53*'Original Proposal $2020'!$N$1</f>
        <v>563.89707723638367</v>
      </c>
      <c r="H53" s="34">
        <f>'Original Proposal'!H53*'Original Proposal $2020'!$N$1</f>
        <v>563.89707723638367</v>
      </c>
      <c r="I53" s="34">
        <f>'Original Proposal'!I53*'Original Proposal $2020'!$N$1</f>
        <v>563.89707723638367</v>
      </c>
      <c r="J53" s="35">
        <f t="shared" ref="J53:J61" si="11">SUM(E53:I53)</f>
        <v>2805.7403949242816</v>
      </c>
      <c r="K53" s="63" t="s">
        <v>62</v>
      </c>
      <c r="L53" s="28"/>
      <c r="M53" s="7"/>
      <c r="N53" s="106">
        <f>'Original Proposal'!N53*'Original Proposal $2020'!$N$1</f>
        <v>142.32988501592004</v>
      </c>
      <c r="O53" s="106">
        <f>'Original Proposal'!O53*'Original Proposal $2020'!$N$1</f>
        <v>75.962585707135716</v>
      </c>
      <c r="P53" s="104">
        <f t="shared" ref="P53:P61" si="12">SUM(J53,N53:O53)</f>
        <v>3024.0328656473371</v>
      </c>
      <c r="Q53" s="7"/>
      <c r="R53" s="165" t="s">
        <v>282</v>
      </c>
      <c r="S53" s="166" t="s">
        <v>284</v>
      </c>
      <c r="T53" s="7"/>
      <c r="U53" s="7"/>
      <c r="V53" s="7"/>
      <c r="W53" s="7"/>
      <c r="X53" s="7"/>
      <c r="Y53" s="7"/>
      <c r="Z53" s="7"/>
    </row>
    <row r="54" spans="1:26" s="39" customFormat="1" ht="15.75" x14ac:dyDescent="0.2">
      <c r="A54" s="51"/>
      <c r="B54" s="51" t="s">
        <v>89</v>
      </c>
      <c r="C54" s="32" t="s">
        <v>60</v>
      </c>
      <c r="D54" s="33" t="s">
        <v>68</v>
      </c>
      <c r="E54" s="34">
        <f>'Original Proposal'!E54*'Original Proposal $2020'!$N$1</f>
        <v>118.9470397295497</v>
      </c>
      <c r="F54" s="34">
        <f>'Original Proposal'!F54*'Original Proposal $2020'!$N$1</f>
        <v>118.9470397295497</v>
      </c>
      <c r="G54" s="34">
        <f>'Original Proposal'!G54*'Original Proposal $2020'!$N$1</f>
        <v>138.77154635114132</v>
      </c>
      <c r="H54" s="34">
        <f>'Original Proposal'!H54*'Original Proposal $2020'!$N$1</f>
        <v>158.59605297273293</v>
      </c>
      <c r="I54" s="34">
        <f>'Original Proposal'!I54*'Original Proposal $2020'!$N$1</f>
        <v>158.59605297273293</v>
      </c>
      <c r="J54" s="35">
        <f t="shared" si="11"/>
        <v>693.85773175570648</v>
      </c>
      <c r="K54" s="63" t="s">
        <v>62</v>
      </c>
      <c r="L54" s="28"/>
      <c r="M54" s="7"/>
      <c r="N54" s="106">
        <f>'Original Proposal'!N54*'Original Proposal $2020'!$N$1</f>
        <v>35.198085808955099</v>
      </c>
      <c r="O54" s="106">
        <f>'Original Proposal'!O54*'Original Proposal $2020'!$N$1</f>
        <v>18.785496873624346</v>
      </c>
      <c r="P54" s="104">
        <f t="shared" si="12"/>
        <v>747.84131443828585</v>
      </c>
      <c r="Q54" s="7"/>
      <c r="R54" s="165" t="s">
        <v>282</v>
      </c>
      <c r="S54" s="166" t="s">
        <v>284</v>
      </c>
      <c r="T54" s="7"/>
      <c r="U54" s="7"/>
      <c r="V54" s="7"/>
      <c r="W54" s="7"/>
      <c r="X54" s="7"/>
      <c r="Y54" s="7"/>
      <c r="Z54" s="7"/>
    </row>
    <row r="55" spans="1:26" ht="15.75" x14ac:dyDescent="0.2">
      <c r="A55" s="51"/>
      <c r="B55" s="51" t="s">
        <v>90</v>
      </c>
      <c r="C55" s="32" t="s">
        <v>60</v>
      </c>
      <c r="D55" s="33" t="s">
        <v>70</v>
      </c>
      <c r="E55" s="34">
        <f>'Original Proposal'!E55*'Original Proposal $2020'!$N$1</f>
        <v>5600.596704725649</v>
      </c>
      <c r="F55" s="34">
        <f>'Original Proposal'!F55*'Original Proposal $2020'!$N$1</f>
        <v>5793.3928249220162</v>
      </c>
      <c r="G55" s="34">
        <f>'Original Proposal'!G55*'Original Proposal $2020'!$N$1</f>
        <v>5793.3928249220162</v>
      </c>
      <c r="H55" s="34">
        <f>'Original Proposal'!H55*'Original Proposal $2020'!$N$1</f>
        <v>5793.3928249220162</v>
      </c>
      <c r="I55" s="34">
        <f>'Original Proposal'!I55*'Original Proposal $2020'!$N$1</f>
        <v>5793.3928249220162</v>
      </c>
      <c r="J55" s="35">
        <f t="shared" si="11"/>
        <v>28774.16800441371</v>
      </c>
      <c r="K55" s="63" t="s">
        <v>62</v>
      </c>
      <c r="N55" s="106">
        <f>'Original Proposal'!N55*'Original Proposal $2020'!$N$1</f>
        <v>1459.6589302794346</v>
      </c>
      <c r="O55" s="106">
        <f>'Original Proposal'!O55*'Original Proposal $2020'!$N$1</f>
        <v>779.031519502283</v>
      </c>
      <c r="P55" s="104">
        <f t="shared" si="12"/>
        <v>31012.858454195426</v>
      </c>
      <c r="R55" s="165" t="s">
        <v>274</v>
      </c>
      <c r="S55" s="166" t="s">
        <v>284</v>
      </c>
    </row>
    <row r="56" spans="1:26" ht="15.75" x14ac:dyDescent="0.2">
      <c r="A56" s="51"/>
      <c r="B56" s="51" t="s">
        <v>91</v>
      </c>
      <c r="C56" s="32" t="s">
        <v>60</v>
      </c>
      <c r="D56" s="33" t="s">
        <v>72</v>
      </c>
      <c r="E56" s="34">
        <f>'Original Proposal'!E56*'Original Proposal $2020'!$N$1</f>
        <v>2196.1147890807601</v>
      </c>
      <c r="F56" s="34">
        <f>'Original Proposal'!F56*'Original Proposal $2020'!$N$1</f>
        <v>2202.7229579546242</v>
      </c>
      <c r="G56" s="34">
        <f>'Original Proposal'!G56*'Original Proposal $2020'!$N$1</f>
        <v>2202.7229579546242</v>
      </c>
      <c r="H56" s="34">
        <f>'Original Proposal'!H56*'Original Proposal $2020'!$N$1</f>
        <v>2202.7229579546242</v>
      </c>
      <c r="I56" s="34">
        <f>'Original Proposal'!I56*'Original Proposal $2020'!$N$1</f>
        <v>2202.7229579546242</v>
      </c>
      <c r="J56" s="35">
        <f t="shared" si="11"/>
        <v>11007.006620899256</v>
      </c>
      <c r="K56" s="63" t="s">
        <v>62</v>
      </c>
      <c r="N56" s="106">
        <f>'Original Proposal'!N56*'Original Proposal $2020'!$N$1</f>
        <v>558.36455488047409</v>
      </c>
      <c r="O56" s="106">
        <f>'Original Proposal'!O56*'Original Proposal $2020'!$N$1</f>
        <v>298.00358056349484</v>
      </c>
      <c r="P56" s="104">
        <f t="shared" si="12"/>
        <v>11863.374756343224</v>
      </c>
      <c r="R56" s="165" t="s">
        <v>274</v>
      </c>
      <c r="S56" s="166" t="s">
        <v>284</v>
      </c>
    </row>
    <row r="57" spans="1:26" s="39" customFormat="1" ht="15.75" x14ac:dyDescent="0.2">
      <c r="A57" s="51"/>
      <c r="B57" s="51" t="s">
        <v>92</v>
      </c>
      <c r="C57" s="32" t="s">
        <v>60</v>
      </c>
      <c r="D57" s="33" t="s">
        <v>74</v>
      </c>
      <c r="E57" s="34">
        <f>'Original Proposal'!E57*'Original Proposal $2020'!$N$1</f>
        <v>1064.4658694315722</v>
      </c>
      <c r="F57" s="34">
        <f>'Original Proposal'!F57*'Original Proposal $2020'!$N$1</f>
        <v>986.81988516367164</v>
      </c>
      <c r="G57" s="34">
        <f>'Original Proposal'!G57*'Original Proposal $2020'!$N$1</f>
        <v>986.81988516367164</v>
      </c>
      <c r="H57" s="34">
        <f>'Original Proposal'!H57*'Original Proposal $2020'!$N$1</f>
        <v>986.81988516367164</v>
      </c>
      <c r="I57" s="34">
        <f>'Original Proposal'!I57*'Original Proposal $2020'!$N$1</f>
        <v>986.81988516367164</v>
      </c>
      <c r="J57" s="35">
        <f t="shared" si="11"/>
        <v>5011.7454100862587</v>
      </c>
      <c r="K57" s="63" t="s">
        <v>62</v>
      </c>
      <c r="L57" s="28"/>
      <c r="M57" s="7"/>
      <c r="N57" s="106">
        <f>'Original Proposal'!N57*'Original Proposal $2020'!$N$1</f>
        <v>254.23633249785797</v>
      </c>
      <c r="O57" s="106">
        <f>'Original Proposal'!O57*'Original Proposal $2020'!$N$1</f>
        <v>135.6879421006787</v>
      </c>
      <c r="P57" s="104">
        <f t="shared" si="12"/>
        <v>5401.6696846847954</v>
      </c>
      <c r="Q57" s="7"/>
      <c r="R57" s="165" t="s">
        <v>282</v>
      </c>
      <c r="S57" s="166" t="s">
        <v>284</v>
      </c>
      <c r="T57" s="7"/>
      <c r="U57" s="7"/>
      <c r="V57" s="7"/>
      <c r="W57" s="7"/>
      <c r="X57" s="7"/>
      <c r="Y57" s="7"/>
      <c r="Z57" s="7"/>
    </row>
    <row r="58" spans="1:26" ht="15.75" x14ac:dyDescent="0.2">
      <c r="A58" s="51"/>
      <c r="B58" s="51" t="s">
        <v>93</v>
      </c>
      <c r="C58" s="32" t="s">
        <v>60</v>
      </c>
      <c r="D58" s="33" t="s">
        <v>77</v>
      </c>
      <c r="E58" s="34">
        <f>'Original Proposal'!E58*'Original Proposal $2020'!$N$1</f>
        <v>3698.3718464058138</v>
      </c>
      <c r="F58" s="34">
        <f>'Original Proposal'!F58*'Original Proposal $2020'!$N$1</f>
        <v>3982.5231079819605</v>
      </c>
      <c r="G58" s="34">
        <f>'Original Proposal'!G58*'Original Proposal $2020'!$N$1</f>
        <v>3982.5231079819605</v>
      </c>
      <c r="H58" s="34">
        <f>'Original Proposal'!H58*'Original Proposal $2020'!$N$1</f>
        <v>3982.5231079819605</v>
      </c>
      <c r="I58" s="34">
        <f>'Original Proposal'!I58*'Original Proposal $2020'!$N$1</f>
        <v>3982.5231079819605</v>
      </c>
      <c r="J58" s="35">
        <f t="shared" si="11"/>
        <v>19628.464278333657</v>
      </c>
      <c r="K58" s="63" t="s">
        <v>62</v>
      </c>
      <c r="N58" s="106">
        <f>'Original Proposal'!N58*'Original Proposal $2020'!$N$1</f>
        <v>995.71473855111299</v>
      </c>
      <c r="O58" s="106">
        <f>'Original Proposal'!O58*'Original Proposal $2020'!$N$1</f>
        <v>531.42083378052871</v>
      </c>
      <c r="P58" s="104">
        <f t="shared" si="12"/>
        <v>21155.599850665298</v>
      </c>
      <c r="R58" s="165" t="s">
        <v>274</v>
      </c>
      <c r="S58" s="166" t="s">
        <v>284</v>
      </c>
    </row>
    <row r="59" spans="1:26" ht="15.75" x14ac:dyDescent="0.2">
      <c r="A59" s="51"/>
      <c r="B59" s="51" t="s">
        <v>94</v>
      </c>
      <c r="C59" s="32" t="s">
        <v>60</v>
      </c>
      <c r="D59" s="33" t="s">
        <v>95</v>
      </c>
      <c r="E59" s="34">
        <f>'Original Proposal'!E59*'Original Proposal $2020'!$N$1</f>
        <v>381.5116163177409</v>
      </c>
      <c r="F59" s="34">
        <f>'Original Proposal'!F59*'Original Proposal $2020'!$N$1</f>
        <v>352.43567327273985</v>
      </c>
      <c r="G59" s="34">
        <f>'Original Proposal'!G59*'Original Proposal $2020'!$N$1</f>
        <v>352.43567327273985</v>
      </c>
      <c r="H59" s="34">
        <f>'Original Proposal'!H59*'Original Proposal $2020'!$N$1</f>
        <v>352.43567327273985</v>
      </c>
      <c r="I59" s="34">
        <f>'Original Proposal'!I59*'Original Proposal $2020'!$N$1</f>
        <v>352.43567327273985</v>
      </c>
      <c r="J59" s="35">
        <f t="shared" si="11"/>
        <v>1791.2543094087005</v>
      </c>
      <c r="K59" s="63" t="s">
        <v>62</v>
      </c>
      <c r="N59" s="106">
        <f>'Original Proposal'!N59*'Original Proposal $2020'!$N$1</f>
        <v>90.866931364579145</v>
      </c>
      <c r="O59" s="106">
        <f>'Original Proposal'!O59*'Original Proposal $2020'!$N$1</f>
        <v>48.496400182956563</v>
      </c>
      <c r="P59" s="104">
        <f t="shared" si="12"/>
        <v>1930.6176409562363</v>
      </c>
      <c r="R59" s="165" t="s">
        <v>282</v>
      </c>
      <c r="S59" s="166" t="s">
        <v>284</v>
      </c>
    </row>
    <row r="60" spans="1:26" ht="15.75" x14ac:dyDescent="0.2">
      <c r="A60" s="51"/>
      <c r="B60" s="51" t="s">
        <v>96</v>
      </c>
      <c r="C60" s="32" t="s">
        <v>60</v>
      </c>
      <c r="D60" s="33" t="s">
        <v>79</v>
      </c>
      <c r="E60" s="34">
        <f>'Original Proposal'!E60*'Original Proposal $2020'!$N$1</f>
        <v>2731.376467863734</v>
      </c>
      <c r="F60" s="34">
        <f>'Original Proposal'!F60*'Original Proposal $2020'!$N$1</f>
        <v>3083.8121411364737</v>
      </c>
      <c r="G60" s="34">
        <f>'Original Proposal'!G60*'Original Proposal $2020'!$N$1</f>
        <v>3083.8121411364737</v>
      </c>
      <c r="H60" s="34">
        <f>'Original Proposal'!H60*'Original Proposal $2020'!$N$1</f>
        <v>3083.8121411364737</v>
      </c>
      <c r="I60" s="34">
        <f>'Original Proposal'!I60*'Original Proposal $2020'!$N$1</f>
        <v>3083.8121411364737</v>
      </c>
      <c r="J60" s="35">
        <f t="shared" si="11"/>
        <v>15066.625032409629</v>
      </c>
      <c r="K60" s="63" t="s">
        <v>62</v>
      </c>
      <c r="N60" s="106">
        <f>'Original Proposal'!N60*'Original Proposal $2020'!$N$1</f>
        <v>764.30129185159637</v>
      </c>
      <c r="O60" s="106">
        <f>'Original Proposal'!O60*'Original Proposal $2020'!$N$1</f>
        <v>407.9136463987</v>
      </c>
      <c r="P60" s="104">
        <f t="shared" si="12"/>
        <v>16238.839970659925</v>
      </c>
      <c r="R60" s="165" t="s">
        <v>274</v>
      </c>
      <c r="S60" s="166" t="s">
        <v>284</v>
      </c>
    </row>
    <row r="61" spans="1:26" ht="15.75" x14ac:dyDescent="0.2">
      <c r="A61" s="50"/>
      <c r="B61" s="51" t="s">
        <v>97</v>
      </c>
      <c r="C61" s="32" t="s">
        <v>60</v>
      </c>
      <c r="D61" s="33" t="s">
        <v>81</v>
      </c>
      <c r="E61" s="34">
        <f>'Original Proposal'!E61*'Original Proposal $2020'!$N$1</f>
        <v>4653.252248679144</v>
      </c>
      <c r="F61" s="34">
        <f>'Original Proposal'!F61*'Original Proposal $2020'!$N$1</f>
        <v>4669.7726708638029</v>
      </c>
      <c r="G61" s="34">
        <f>'Original Proposal'!G61*'Original Proposal $2020'!$N$1</f>
        <v>4669.7726708638029</v>
      </c>
      <c r="H61" s="34">
        <f>'Original Proposal'!H61*'Original Proposal $2020'!$N$1</f>
        <v>4669.7726708638029</v>
      </c>
      <c r="I61" s="34">
        <f>'Original Proposal'!I61*'Original Proposal $2020'!$N$1</f>
        <v>4669.7726708638029</v>
      </c>
      <c r="J61" s="35">
        <f t="shared" si="11"/>
        <v>23332.342932134357</v>
      </c>
      <c r="K61" s="63" t="s">
        <v>62</v>
      </c>
      <c r="N61" s="106">
        <f>'Original Proposal'!N61*'Original Proposal $2020'!$N$1</f>
        <v>1183.6054727979613</v>
      </c>
      <c r="O61" s="106">
        <f>'Original Proposal'!O61*'Original Proposal $2020'!$N$1</f>
        <v>631.69960518687583</v>
      </c>
      <c r="P61" s="104">
        <f t="shared" si="12"/>
        <v>25147.648010119196</v>
      </c>
      <c r="R61" s="165" t="s">
        <v>274</v>
      </c>
      <c r="S61" s="166" t="s">
        <v>284</v>
      </c>
    </row>
    <row r="62" spans="1:26" ht="15.75" x14ac:dyDescent="0.2">
      <c r="A62" s="61"/>
      <c r="B62" s="51"/>
      <c r="C62" s="32"/>
      <c r="D62" s="33"/>
      <c r="E62" s="54"/>
      <c r="F62" s="54"/>
      <c r="G62" s="54"/>
      <c r="H62" s="54"/>
      <c r="I62" s="54"/>
      <c r="J62" s="35"/>
      <c r="K62" s="63"/>
      <c r="N62" s="106"/>
      <c r="O62" s="106"/>
      <c r="P62" s="104"/>
      <c r="R62" s="165"/>
    </row>
    <row r="63" spans="1:26" ht="15.75" x14ac:dyDescent="0.2">
      <c r="A63" s="41"/>
      <c r="B63" s="42" t="s">
        <v>98</v>
      </c>
      <c r="C63" s="43"/>
      <c r="D63" s="44" t="s">
        <v>99</v>
      </c>
      <c r="E63" s="45">
        <f t="shared" ref="E63:J63" si="13">SUM(E36:E62)</f>
        <v>77126.959318866924</v>
      </c>
      <c r="F63" s="45">
        <f t="shared" si="13"/>
        <v>81524.13122604719</v>
      </c>
      <c r="G63" s="45">
        <f t="shared" si="13"/>
        <v>81544.836821851961</v>
      </c>
      <c r="H63" s="45">
        <f t="shared" si="13"/>
        <v>81574.35330948855</v>
      </c>
      <c r="I63" s="45">
        <f t="shared" si="13"/>
        <v>81584.045290503549</v>
      </c>
      <c r="J63" s="46">
        <f t="shared" si="13"/>
        <v>403354.32596675813</v>
      </c>
      <c r="K63" s="47" t="str">
        <f>K61</f>
        <v>C-1</v>
      </c>
      <c r="N63" s="107">
        <f t="shared" ref="N63:P63" si="14">SUM(N36:N62)</f>
        <v>20461.39940080656</v>
      </c>
      <c r="O63" s="107">
        <f t="shared" si="14"/>
        <v>10920.410745064917</v>
      </c>
      <c r="P63" s="107">
        <f t="shared" si="14"/>
        <v>434736.13611262961</v>
      </c>
      <c r="R63" s="165"/>
    </row>
    <row r="64" spans="1:26" ht="15.75" x14ac:dyDescent="0.2">
      <c r="A64" s="48"/>
      <c r="B64" s="14" t="s">
        <v>100</v>
      </c>
      <c r="C64" s="32"/>
      <c r="D64" s="33"/>
      <c r="E64" s="49"/>
      <c r="F64" s="49"/>
      <c r="G64" s="49"/>
      <c r="H64" s="49"/>
      <c r="I64" s="49"/>
      <c r="J64" s="40"/>
      <c r="K64" s="63"/>
      <c r="N64" s="106"/>
      <c r="O64" s="106"/>
      <c r="P64" s="104"/>
      <c r="R64" s="165"/>
    </row>
    <row r="65" spans="1:26" s="39" customFormat="1" ht="15.75" x14ac:dyDescent="0.2">
      <c r="A65" s="51"/>
      <c r="B65" s="51" t="s">
        <v>101</v>
      </c>
      <c r="C65" s="32" t="s">
        <v>60</v>
      </c>
      <c r="D65" s="33" t="s">
        <v>102</v>
      </c>
      <c r="E65" s="34">
        <f>'Original Proposal'!E65*'Original Proposal $2020'!$N$1</f>
        <v>569.27172125379309</v>
      </c>
      <c r="F65" s="34">
        <f>'Original Proposal'!F65*'Original Proposal $2020'!$N$1</f>
        <v>569.27172125379309</v>
      </c>
      <c r="G65" s="34">
        <f>'Original Proposal'!G65*'Original Proposal $2020'!$N$1</f>
        <v>569.27172125379309</v>
      </c>
      <c r="H65" s="34">
        <f>'Original Proposal'!H65*'Original Proposal $2020'!$N$1</f>
        <v>569.27172125379309</v>
      </c>
      <c r="I65" s="34">
        <f>'Original Proposal'!I65*'Original Proposal $2020'!$N$1</f>
        <v>320.76051713735245</v>
      </c>
      <c r="J65" s="35">
        <f t="shared" ref="J65:J79" si="15">SUM(E65:I65)</f>
        <v>2597.8474021525249</v>
      </c>
      <c r="K65" s="63" t="s">
        <v>62</v>
      </c>
      <c r="L65" s="28"/>
      <c r="M65" s="7"/>
      <c r="N65" s="106">
        <f>'Original Proposal'!N65*'Original Proposal $2020'!$N$1</f>
        <v>131.78386806782706</v>
      </c>
      <c r="O65" s="106">
        <f>'Original Proposal'!O65*'Original Proposal $2020'!$N$1</f>
        <v>70.334093024809775</v>
      </c>
      <c r="P65" s="104">
        <f t="shared" ref="P65:P79" si="16">SUM(J65,N65:O65)</f>
        <v>2799.9653632451614</v>
      </c>
      <c r="Q65" s="7"/>
      <c r="R65" s="165" t="s">
        <v>279</v>
      </c>
      <c r="S65" s="166" t="s">
        <v>284</v>
      </c>
      <c r="T65" s="7"/>
      <c r="U65" s="7"/>
      <c r="V65" s="7"/>
      <c r="W65" s="7"/>
      <c r="X65" s="7"/>
      <c r="Y65" s="7"/>
      <c r="Z65" s="7"/>
    </row>
    <row r="66" spans="1:26" ht="15.75" x14ac:dyDescent="0.2">
      <c r="A66" s="51"/>
      <c r="B66" s="51" t="s">
        <v>103</v>
      </c>
      <c r="C66" s="32" t="s">
        <v>60</v>
      </c>
      <c r="D66" s="33" t="s">
        <v>104</v>
      </c>
      <c r="E66" s="34">
        <f>'Original Proposal'!E66*'Original Proposal $2020'!$N$1</f>
        <v>9635.1355965000221</v>
      </c>
      <c r="F66" s="34">
        <f>'Original Proposal'!F66*'Original Proposal $2020'!$N$1</f>
        <v>9463.7340351097973</v>
      </c>
      <c r="G66" s="34">
        <f>'Original Proposal'!G66*'Original Proposal $2020'!$N$1</f>
        <v>10234.510852557278</v>
      </c>
      <c r="H66" s="34">
        <f>'Original Proposal'!H66*'Original Proposal $2020'!$N$1</f>
        <v>10099.704207530453</v>
      </c>
      <c r="I66" s="34">
        <f>'Original Proposal'!I66*'Original Proposal $2020'!$N$1</f>
        <v>9265.4889688938783</v>
      </c>
      <c r="J66" s="35">
        <f t="shared" si="15"/>
        <v>48698.573660591435</v>
      </c>
      <c r="K66" s="63" t="s">
        <v>62</v>
      </c>
      <c r="N66" s="106">
        <f>'Original Proposal'!N66*'Original Proposal $2020'!$N$1</f>
        <v>2470.3862132399213</v>
      </c>
      <c r="O66" s="106">
        <f>'Original Proposal'!O66*'Original Proposal $2020'!$N$1</f>
        <v>1318.4646670091406</v>
      </c>
      <c r="P66" s="104">
        <f t="shared" si="16"/>
        <v>52487.424540840497</v>
      </c>
      <c r="R66" s="165" t="s">
        <v>275</v>
      </c>
      <c r="S66" s="166" t="s">
        <v>284</v>
      </c>
    </row>
    <row r="67" spans="1:26" s="39" customFormat="1" ht="15.75" x14ac:dyDescent="0.2">
      <c r="A67" s="51"/>
      <c r="B67" s="51" t="s">
        <v>105</v>
      </c>
      <c r="C67" s="32" t="s">
        <v>60</v>
      </c>
      <c r="D67" s="33" t="s">
        <v>106</v>
      </c>
      <c r="E67" s="34">
        <f>'Original Proposal'!E67*'Original Proposal $2020'!$N$1</f>
        <v>1070.5706218333339</v>
      </c>
      <c r="F67" s="34">
        <f>'Original Proposal'!F67*'Original Proposal $2020'!$N$1</f>
        <v>1051.5260039010866</v>
      </c>
      <c r="G67" s="34">
        <f>'Original Proposal'!G67*'Original Proposal $2020'!$N$1</f>
        <v>1137.1678725063625</v>
      </c>
      <c r="H67" s="34">
        <f>'Original Proposal'!H67*'Original Proposal $2020'!$N$1</f>
        <v>1122.1893563922708</v>
      </c>
      <c r="I67" s="34">
        <f>'Original Proposal'!I67*'Original Proposal $2020'!$N$1</f>
        <v>1029.4987743215404</v>
      </c>
      <c r="J67" s="35">
        <f t="shared" si="15"/>
        <v>5410.9526289545947</v>
      </c>
      <c r="K67" s="63" t="s">
        <v>62</v>
      </c>
      <c r="L67" s="28"/>
      <c r="M67" s="7"/>
      <c r="N67" s="106">
        <f>'Original Proposal'!N67*'Original Proposal $2020'!$N$1</f>
        <v>274.48735702665664</v>
      </c>
      <c r="O67" s="106">
        <f>'Original Proposal'!O67*'Original Proposal $2020'!$N$1</f>
        <v>146.49607411212648</v>
      </c>
      <c r="P67" s="104">
        <f t="shared" si="16"/>
        <v>5831.9360600933778</v>
      </c>
      <c r="Q67" s="7"/>
      <c r="R67" s="165" t="s">
        <v>275</v>
      </c>
      <c r="S67" s="166" t="s">
        <v>284</v>
      </c>
      <c r="T67" s="7"/>
      <c r="U67" s="7"/>
      <c r="V67" s="7"/>
      <c r="W67" s="7"/>
      <c r="X67" s="7"/>
      <c r="Y67" s="7"/>
      <c r="Z67" s="7"/>
    </row>
    <row r="68" spans="1:26" ht="15.75" x14ac:dyDescent="0.2">
      <c r="A68" s="51"/>
      <c r="B68" s="51" t="s">
        <v>107</v>
      </c>
      <c r="C68" s="32" t="s">
        <v>60</v>
      </c>
      <c r="D68" s="33" t="s">
        <v>108</v>
      </c>
      <c r="E68" s="34">
        <f>'Original Proposal'!E68*'Original Proposal $2020'!$N$1</f>
        <v>264.32675495455493</v>
      </c>
      <c r="F68" s="34">
        <f>'Original Proposal'!F68*'Original Proposal $2020'!$N$1</f>
        <v>264.32675495455493</v>
      </c>
      <c r="G68" s="34">
        <f>'Original Proposal'!G68*'Original Proposal $2020'!$N$1</f>
        <v>264.32675495455493</v>
      </c>
      <c r="H68" s="34">
        <f>'Original Proposal'!H68*'Original Proposal $2020'!$N$1</f>
        <v>264.32675495455493</v>
      </c>
      <c r="I68" s="34">
        <f>'Original Proposal'!I68*'Original Proposal $2020'!$N$1</f>
        <v>264.32675495455493</v>
      </c>
      <c r="J68" s="35">
        <f t="shared" si="15"/>
        <v>1321.6337747727746</v>
      </c>
      <c r="K68" s="63" t="s">
        <v>62</v>
      </c>
      <c r="N68" s="106">
        <f>'Original Proposal'!N68*'Original Proposal $2020'!$N$1</f>
        <v>67.043972969438286</v>
      </c>
      <c r="O68" s="106">
        <f>'Original Proposal'!O68*'Original Proposal $2020'!$N$1</f>
        <v>35.78189880690352</v>
      </c>
      <c r="P68" s="104">
        <f t="shared" si="16"/>
        <v>1424.4596465491163</v>
      </c>
      <c r="R68" s="165" t="s">
        <v>275</v>
      </c>
      <c r="S68" s="166" t="s">
        <v>284</v>
      </c>
    </row>
    <row r="69" spans="1:26" ht="15.75" x14ac:dyDescent="0.2">
      <c r="A69" s="51"/>
      <c r="B69" s="51" t="s">
        <v>109</v>
      </c>
      <c r="C69" s="32" t="s">
        <v>60</v>
      </c>
      <c r="D69" s="33" t="s">
        <v>45</v>
      </c>
      <c r="E69" s="34">
        <f>'Original Proposal'!E69*'Original Proposal $2020'!$N$1</f>
        <v>1409.7426930909594</v>
      </c>
      <c r="F69" s="34">
        <f>'Original Proposal'!F69*'Original Proposal $2020'!$N$1</f>
        <v>1409.7426930909594</v>
      </c>
      <c r="G69" s="34">
        <f>'Original Proposal'!G69*'Original Proposal $2020'!$N$1</f>
        <v>1409.7426930909594</v>
      </c>
      <c r="H69" s="34">
        <f>'Original Proposal'!H69*'Original Proposal $2020'!$N$1</f>
        <v>1409.7426930909594</v>
      </c>
      <c r="I69" s="34">
        <f>'Original Proposal'!I69*'Original Proposal $2020'!$N$1</f>
        <v>1409.7426930909594</v>
      </c>
      <c r="J69" s="35">
        <f t="shared" si="15"/>
        <v>7048.7134654547972</v>
      </c>
      <c r="K69" s="63" t="s">
        <v>62</v>
      </c>
      <c r="N69" s="106">
        <f>'Original Proposal'!N69*'Original Proposal $2020'!$N$1</f>
        <v>357.56785583700542</v>
      </c>
      <c r="O69" s="106">
        <f>'Original Proposal'!O69*'Original Proposal $2020'!$N$1</f>
        <v>190.83679363681875</v>
      </c>
      <c r="P69" s="104">
        <f t="shared" si="16"/>
        <v>7597.1181149286213</v>
      </c>
      <c r="R69" s="165" t="s">
        <v>275</v>
      </c>
      <c r="S69" s="166" t="s">
        <v>284</v>
      </c>
    </row>
    <row r="70" spans="1:26" ht="15.75" x14ac:dyDescent="0.2">
      <c r="A70" s="51"/>
      <c r="B70" s="51" t="s">
        <v>110</v>
      </c>
      <c r="C70" s="32" t="s">
        <v>60</v>
      </c>
      <c r="D70" s="33" t="s">
        <v>111</v>
      </c>
      <c r="E70" s="34">
        <f>'Original Proposal'!E70*'Original Proposal $2020'!$N$1</f>
        <v>1321.6337747727746</v>
      </c>
      <c r="F70" s="34">
        <f>'Original Proposal'!F70*'Original Proposal $2020'!$N$1</f>
        <v>1321.6337747727746</v>
      </c>
      <c r="G70" s="34">
        <f>'Original Proposal'!G70*'Original Proposal $2020'!$N$1</f>
        <v>1321.6337747727746</v>
      </c>
      <c r="H70" s="34">
        <f>'Original Proposal'!H70*'Original Proposal $2020'!$N$1</f>
        <v>1321.6337747727746</v>
      </c>
      <c r="I70" s="34">
        <f>'Original Proposal'!I70*'Original Proposal $2020'!$N$1</f>
        <v>1321.6337747727746</v>
      </c>
      <c r="J70" s="35">
        <f t="shared" si="15"/>
        <v>6608.1688738638732</v>
      </c>
      <c r="K70" s="63" t="s">
        <v>62</v>
      </c>
      <c r="N70" s="106">
        <f>'Original Proposal'!N70*'Original Proposal $2020'!$N$1</f>
        <v>335.21986484719139</v>
      </c>
      <c r="O70" s="106">
        <f>'Original Proposal'!O70*'Original Proposal $2020'!$N$1</f>
        <v>178.90949403451759</v>
      </c>
      <c r="P70" s="104">
        <f t="shared" si="16"/>
        <v>7122.298232745582</v>
      </c>
      <c r="R70" s="165" t="s">
        <v>275</v>
      </c>
      <c r="S70" s="166" t="s">
        <v>284</v>
      </c>
    </row>
    <row r="71" spans="1:26" ht="15.75" x14ac:dyDescent="0.2">
      <c r="A71" s="51"/>
      <c r="B71" s="51" t="s">
        <v>112</v>
      </c>
      <c r="C71" s="32" t="s">
        <v>60</v>
      </c>
      <c r="D71" s="33" t="s">
        <v>113</v>
      </c>
      <c r="E71" s="34">
        <f>'Original Proposal'!E71*'Original Proposal $2020'!$N$1</f>
        <v>4121.4105871203619</v>
      </c>
      <c r="F71" s="34">
        <f>'Original Proposal'!F71*'Original Proposal $2020'!$N$1</f>
        <v>4061.9370672555874</v>
      </c>
      <c r="G71" s="34">
        <f>'Original Proposal'!G71*'Original Proposal $2020'!$N$1</f>
        <v>4731.5648464737933</v>
      </c>
      <c r="H71" s="34">
        <f>'Original Proposal'!H71*'Original Proposal $2020'!$N$1</f>
        <v>3883.5165076612634</v>
      </c>
      <c r="I71" s="34">
        <f>'Original Proposal'!I71*'Original Proposal $2020'!$N$1</f>
        <v>3094.9416887135071</v>
      </c>
      <c r="J71" s="35">
        <f t="shared" si="15"/>
        <v>19893.370697224516</v>
      </c>
      <c r="K71" s="63" t="s">
        <v>62</v>
      </c>
      <c r="N71" s="106">
        <f>'Original Proposal'!N71*'Original Proposal $2020'!$N$1</f>
        <v>1009.1529383963029</v>
      </c>
      <c r="O71" s="106">
        <f>'Original Proposal'!O71*'Original Proposal $2020'!$N$1</f>
        <v>538.59290735717559</v>
      </c>
      <c r="P71" s="104">
        <f t="shared" si="16"/>
        <v>21441.116542977994</v>
      </c>
      <c r="R71" s="165" t="s">
        <v>275</v>
      </c>
      <c r="S71" s="166" t="s">
        <v>284</v>
      </c>
    </row>
    <row r="72" spans="1:26" s="39" customFormat="1" ht="15.75" x14ac:dyDescent="0.2">
      <c r="A72" s="51"/>
      <c r="B72" s="51" t="s">
        <v>114</v>
      </c>
      <c r="C72" s="32" t="s">
        <v>60</v>
      </c>
      <c r="D72" s="33" t="s">
        <v>113</v>
      </c>
      <c r="E72" s="34">
        <f>'Original Proposal'!E72*'Original Proposal $2020'!$N$1</f>
        <v>1387.7154635114132</v>
      </c>
      <c r="F72" s="34">
        <f>'Original Proposal'!F72*'Original Proposal $2020'!$N$1</f>
        <v>1101.3614789773121</v>
      </c>
      <c r="G72" s="34">
        <f>'Original Proposal'!G72*'Original Proposal $2020'!$N$1</f>
        <v>837.03472402275713</v>
      </c>
      <c r="H72" s="34">
        <f>'Original Proposal'!H72*'Original Proposal $2020'!$N$1</f>
        <v>837.03472402275713</v>
      </c>
      <c r="I72" s="34">
        <f>'Original Proposal'!I72*'Original Proposal $2020'!$N$1</f>
        <v>837.03472402275713</v>
      </c>
      <c r="J72" s="35">
        <f t="shared" si="15"/>
        <v>5000.1811145569973</v>
      </c>
      <c r="K72" s="63" t="s">
        <v>62</v>
      </c>
      <c r="L72" s="28"/>
      <c r="M72" s="7"/>
      <c r="N72" s="106">
        <f>'Original Proposal'!N72*'Original Proposal $2020'!$N$1</f>
        <v>253.6496977343742</v>
      </c>
      <c r="O72" s="106">
        <f>'Original Proposal'!O72*'Original Proposal $2020'!$N$1</f>
        <v>135.37485048611828</v>
      </c>
      <c r="P72" s="104">
        <f t="shared" si="16"/>
        <v>5389.20566277749</v>
      </c>
      <c r="Q72" s="7"/>
      <c r="R72" s="165" t="s">
        <v>275</v>
      </c>
      <c r="S72" s="166" t="s">
        <v>284</v>
      </c>
      <c r="T72" s="7"/>
      <c r="U72" s="7"/>
      <c r="V72" s="7"/>
      <c r="W72" s="7"/>
      <c r="X72" s="7"/>
      <c r="Y72" s="7"/>
      <c r="Z72" s="7"/>
    </row>
    <row r="73" spans="1:26" ht="15.75" x14ac:dyDescent="0.2">
      <c r="A73" s="51"/>
      <c r="B73" s="51" t="s">
        <v>115</v>
      </c>
      <c r="C73" s="32" t="s">
        <v>60</v>
      </c>
      <c r="D73" s="67" t="s">
        <v>116</v>
      </c>
      <c r="E73" s="34">
        <f>'Original Proposal'!E73*'Original Proposal $2020'!$N$1</f>
        <v>275.61696322768626</v>
      </c>
      <c r="F73" s="34">
        <f>'Original Proposal'!F73*'Original Proposal $2020'!$N$1</f>
        <v>302.5064230547776</v>
      </c>
      <c r="G73" s="34">
        <f>'Original Proposal'!G73*'Original Proposal $2020'!$N$1</f>
        <v>302.5064230547776</v>
      </c>
      <c r="H73" s="34">
        <f>'Original Proposal'!H73*'Original Proposal $2020'!$N$1</f>
        <v>295.78405809800478</v>
      </c>
      <c r="I73" s="34">
        <f>'Original Proposal'!I73*'Original Proposal $2020'!$N$1</f>
        <v>188.2262187896394</v>
      </c>
      <c r="J73" s="35">
        <f t="shared" si="15"/>
        <v>1364.6400862248856</v>
      </c>
      <c r="K73" s="63" t="s">
        <v>62</v>
      </c>
      <c r="N73" s="106">
        <f>'Original Proposal'!N73*'Original Proposal $2020'!$N$1</f>
        <v>69.225601524600137</v>
      </c>
      <c r="O73" s="106">
        <f>'Original Proposal'!O73*'Original Proposal $2020'!$N$1</f>
        <v>36.946251227226753</v>
      </c>
      <c r="P73" s="104">
        <f t="shared" si="16"/>
        <v>1470.8119389767126</v>
      </c>
      <c r="R73" s="165" t="s">
        <v>275</v>
      </c>
      <c r="S73" s="166" t="s">
        <v>284</v>
      </c>
    </row>
    <row r="74" spans="1:26" s="39" customFormat="1" ht="15.75" x14ac:dyDescent="0.2">
      <c r="A74" s="51"/>
      <c r="B74" s="51" t="s">
        <v>117</v>
      </c>
      <c r="C74" s="32" t="s">
        <v>60</v>
      </c>
      <c r="D74" s="33" t="s">
        <v>118</v>
      </c>
      <c r="E74" s="34">
        <f>'Original Proposal'!E74*'Original Proposal $2020'!$N$1</f>
        <v>634.38421189093174</v>
      </c>
      <c r="F74" s="34">
        <f>'Original Proposal'!F74*'Original Proposal $2020'!$N$1</f>
        <v>634.38421189093174</v>
      </c>
      <c r="G74" s="34">
        <f>'Original Proposal'!G74*'Original Proposal $2020'!$N$1</f>
        <v>634.38421189093174</v>
      </c>
      <c r="H74" s="34">
        <f>'Original Proposal'!H74*'Original Proposal $2020'!$N$1</f>
        <v>634.38421189093174</v>
      </c>
      <c r="I74" s="34">
        <f>'Original Proposal'!I74*'Original Proposal $2020'!$N$1</f>
        <v>526.45078695115524</v>
      </c>
      <c r="J74" s="35">
        <f t="shared" si="15"/>
        <v>3063.9876345148823</v>
      </c>
      <c r="K74" s="63" t="s">
        <v>62</v>
      </c>
      <c r="L74" s="28"/>
      <c r="M74" s="7"/>
      <c r="N74" s="106">
        <f>'Original Proposal'!N74*'Original Proposal $2020'!$N$1</f>
        <v>155.4302773341476</v>
      </c>
      <c r="O74" s="106">
        <f>'Original Proposal'!O74*'Original Proposal $2020'!$N$1</f>
        <v>82.95436873400466</v>
      </c>
      <c r="P74" s="104">
        <f t="shared" si="16"/>
        <v>3302.3722805830348</v>
      </c>
      <c r="Q74" s="7"/>
      <c r="R74" s="165" t="s">
        <v>277</v>
      </c>
      <c r="S74" s="166" t="s">
        <v>284</v>
      </c>
      <c r="T74" s="7"/>
      <c r="U74" s="7"/>
      <c r="V74" s="7"/>
      <c r="W74" s="7"/>
      <c r="X74" s="7"/>
      <c r="Y74" s="7"/>
      <c r="Z74" s="7"/>
    </row>
    <row r="75" spans="1:26" s="39" customFormat="1" ht="15.75" x14ac:dyDescent="0.2">
      <c r="A75" s="51"/>
      <c r="B75" s="51" t="s">
        <v>119</v>
      </c>
      <c r="C75" s="32" t="s">
        <v>60</v>
      </c>
      <c r="D75" s="33" t="s">
        <v>50</v>
      </c>
      <c r="E75" s="34">
        <f>'Original Proposal'!E75*'Original Proposal $2020'!$N$1</f>
        <v>2467.0497129091791</v>
      </c>
      <c r="F75" s="34">
        <f>'Original Proposal'!F75*'Original Proposal $2020'!$N$1</f>
        <v>2511.1041720682715</v>
      </c>
      <c r="G75" s="34">
        <f>'Original Proposal'!G75*'Original Proposal $2020'!$N$1</f>
        <v>2334.8863354319014</v>
      </c>
      <c r="H75" s="34">
        <f>'Original Proposal'!H75*'Original Proposal $2020'!$N$1</f>
        <v>2158.6684987955314</v>
      </c>
      <c r="I75" s="34">
        <f>'Original Proposal'!I75*'Original Proposal $2020'!$N$1</f>
        <v>2202.7229579546242</v>
      </c>
      <c r="J75" s="35">
        <f t="shared" si="15"/>
        <v>11674.431677159506</v>
      </c>
      <c r="K75" s="63" t="s">
        <v>62</v>
      </c>
      <c r="L75" s="28"/>
      <c r="M75" s="7"/>
      <c r="N75" s="106">
        <f>'Original Proposal'!N75*'Original Proposal $2020'!$N$1</f>
        <v>592.22176123003942</v>
      </c>
      <c r="O75" s="106">
        <f>'Original Proposal'!O75*'Original Proposal $2020'!$N$1</f>
        <v>316.07343946098104</v>
      </c>
      <c r="P75" s="104">
        <f t="shared" si="16"/>
        <v>12582.726877850526</v>
      </c>
      <c r="Q75" s="7"/>
      <c r="R75" s="165" t="s">
        <v>279</v>
      </c>
      <c r="S75" s="166" t="s">
        <v>284</v>
      </c>
      <c r="T75" s="7"/>
      <c r="U75" s="7"/>
      <c r="V75" s="7"/>
      <c r="W75" s="7"/>
      <c r="X75" s="7"/>
      <c r="Y75" s="7"/>
      <c r="Z75" s="7"/>
    </row>
    <row r="76" spans="1:26" ht="15.75" x14ac:dyDescent="0.2">
      <c r="A76" s="51"/>
      <c r="B76" s="51" t="s">
        <v>120</v>
      </c>
      <c r="C76" s="32" t="s">
        <v>60</v>
      </c>
      <c r="D76" s="33" t="s">
        <v>45</v>
      </c>
      <c r="E76" s="34">
        <f>'Original Proposal'!E76*'Original Proposal $2020'!$N$1</f>
        <v>411.46864854592388</v>
      </c>
      <c r="F76" s="34">
        <f>'Original Proposal'!F76*'Original Proposal $2020'!$N$1</f>
        <v>411.46864854592388</v>
      </c>
      <c r="G76" s="34">
        <f>'Original Proposal'!G76*'Original Proposal $2020'!$N$1</f>
        <v>411.46864854592388</v>
      </c>
      <c r="H76" s="34">
        <f>'Original Proposal'!H76*'Original Proposal $2020'!$N$1</f>
        <v>411.46864854592388</v>
      </c>
      <c r="I76" s="34">
        <f>'Original Proposal'!I76*'Original Proposal $2020'!$N$1</f>
        <v>411.46864854592388</v>
      </c>
      <c r="J76" s="35">
        <f t="shared" si="15"/>
        <v>2057.3432427296193</v>
      </c>
      <c r="K76" s="63" t="s">
        <v>62</v>
      </c>
      <c r="N76" s="106">
        <f>'Original Proposal'!N76*'Original Proposal $2020'!$N$1</f>
        <v>104.36511792242575</v>
      </c>
      <c r="O76" s="106">
        <f>'Original Proposal'!O76*'Original Proposal $2020'!$N$1</f>
        <v>55.700489142746491</v>
      </c>
      <c r="P76" s="104">
        <f t="shared" si="16"/>
        <v>2217.4088497947914</v>
      </c>
      <c r="R76" s="165" t="s">
        <v>275</v>
      </c>
      <c r="S76" s="166" t="s">
        <v>284</v>
      </c>
    </row>
    <row r="77" spans="1:26" s="39" customFormat="1" ht="15.75" x14ac:dyDescent="0.2">
      <c r="A77" s="51"/>
      <c r="B77" s="51" t="s">
        <v>121</v>
      </c>
      <c r="C77" s="32" t="s">
        <v>60</v>
      </c>
      <c r="D77" s="33" t="s">
        <v>45</v>
      </c>
      <c r="E77" s="34">
        <f>'Original Proposal'!E77*'Original Proposal $2020'!$N$1</f>
        <v>704.8713465454797</v>
      </c>
      <c r="F77" s="34">
        <f>'Original Proposal'!F77*'Original Proposal $2020'!$N$1</f>
        <v>704.8713465454797</v>
      </c>
      <c r="G77" s="34">
        <f>'Original Proposal'!G77*'Original Proposal $2020'!$N$1</f>
        <v>704.8713465454797</v>
      </c>
      <c r="H77" s="34">
        <f>'Original Proposal'!H77*'Original Proposal $2020'!$N$1</f>
        <v>704.8713465454797</v>
      </c>
      <c r="I77" s="34">
        <f>'Original Proposal'!I77*'Original Proposal $2020'!$N$1</f>
        <v>704.8713465454797</v>
      </c>
      <c r="J77" s="35">
        <f t="shared" si="15"/>
        <v>3524.3567327273986</v>
      </c>
      <c r="K77" s="63" t="s">
        <v>62</v>
      </c>
      <c r="L77" s="28"/>
      <c r="M77" s="7"/>
      <c r="N77" s="106">
        <f>'Original Proposal'!N77*'Original Proposal $2020'!$N$1</f>
        <v>178.78392791850271</v>
      </c>
      <c r="O77" s="106">
        <f>'Original Proposal'!O77*'Original Proposal $2020'!$N$1</f>
        <v>95.418396818409377</v>
      </c>
      <c r="P77" s="104">
        <f t="shared" si="16"/>
        <v>3798.5590574643106</v>
      </c>
      <c r="Q77" s="7"/>
      <c r="R77" s="165" t="s">
        <v>277</v>
      </c>
      <c r="S77" s="166" t="s">
        <v>284</v>
      </c>
      <c r="T77" s="7"/>
      <c r="U77" s="7"/>
      <c r="V77" s="7"/>
      <c r="W77" s="7"/>
      <c r="X77" s="7"/>
      <c r="Y77" s="7"/>
      <c r="Z77" s="7"/>
    </row>
    <row r="78" spans="1:26" ht="15.75" x14ac:dyDescent="0.2">
      <c r="A78" s="51"/>
      <c r="B78" s="51" t="s">
        <v>122</v>
      </c>
      <c r="C78" s="32" t="s">
        <v>60</v>
      </c>
      <c r="D78" s="33" t="s">
        <v>123</v>
      </c>
      <c r="E78" s="34">
        <f>'Original Proposal'!E78*'Original Proposal $2020'!$N$1</f>
        <v>629.42945106863647</v>
      </c>
      <c r="F78" s="34">
        <f>'Original Proposal'!F78*'Original Proposal $2020'!$N$1</f>
        <v>223.6878822133946</v>
      </c>
      <c r="G78" s="34">
        <f>'Original Proposal'!G78*'Original Proposal $2020'!$N$1</f>
        <v>232.93931863680402</v>
      </c>
      <c r="H78" s="34">
        <f>'Original Proposal'!H78*'Original Proposal $2020'!$N$1</f>
        <v>232.93931863680402</v>
      </c>
      <c r="I78" s="34">
        <f>'Original Proposal'!I78*'Original Proposal $2020'!$N$1</f>
        <v>195.93357294316633</v>
      </c>
      <c r="J78" s="35">
        <f t="shared" si="15"/>
        <v>1514.9295434988055</v>
      </c>
      <c r="K78" s="63" t="s">
        <v>62</v>
      </c>
      <c r="N78" s="106">
        <f>'Original Proposal'!N78*'Original Proposal $2020'!$N$1</f>
        <v>76.849500446823285</v>
      </c>
      <c r="O78" s="106">
        <f>'Original Proposal'!O78*'Original Proposal $2020'!$N$1</f>
        <v>41.015186400167842</v>
      </c>
      <c r="P78" s="104">
        <f t="shared" si="16"/>
        <v>1632.7942303457964</v>
      </c>
      <c r="R78" s="165" t="s">
        <v>275</v>
      </c>
      <c r="S78" s="166" t="s">
        <v>284</v>
      </c>
    </row>
    <row r="79" spans="1:26" ht="15.75" x14ac:dyDescent="0.2">
      <c r="A79" s="51"/>
      <c r="B79" s="51" t="s">
        <v>124</v>
      </c>
      <c r="C79" s="32" t="s">
        <v>60</v>
      </c>
      <c r="D79" s="33" t="s">
        <v>125</v>
      </c>
      <c r="E79" s="34">
        <f>'Original Proposal'!E79*'Original Proposal $2020'!$N$1</f>
        <v>1101.3614789773121</v>
      </c>
      <c r="F79" s="34">
        <f>'Original Proposal'!F79*'Original Proposal $2020'!$N$1</f>
        <v>3700.5745693637687</v>
      </c>
      <c r="G79" s="34">
        <f>'Original Proposal'!G79*'Original Proposal $2020'!$N$1</f>
        <v>4405.4459159092485</v>
      </c>
      <c r="H79" s="34">
        <f>'Original Proposal'!H79*'Original Proposal $2020'!$N$1</f>
        <v>1762.1783663636993</v>
      </c>
      <c r="I79" s="34">
        <f>'Original Proposal'!I79*'Original Proposal $2020'!$N$1</f>
        <v>0</v>
      </c>
      <c r="J79" s="35">
        <f t="shared" si="15"/>
        <v>10969.560330614029</v>
      </c>
      <c r="K79" s="63" t="s">
        <v>62</v>
      </c>
      <c r="N79" s="106">
        <f>'Original Proposal'!N79*'Original Proposal $2020'!$N$1</f>
        <v>556.4649756463416</v>
      </c>
      <c r="O79" s="106">
        <f>'Original Proposal'!O79*'Original Proposal $2020'!$N$1</f>
        <v>296.98976009729927</v>
      </c>
      <c r="P79" s="104">
        <f t="shared" si="16"/>
        <v>11823.015066357671</v>
      </c>
      <c r="R79" s="165" t="s">
        <v>285</v>
      </c>
      <c r="S79" s="166" t="s">
        <v>284</v>
      </c>
    </row>
    <row r="80" spans="1:26" ht="15.75" x14ac:dyDescent="0.2">
      <c r="A80" s="60"/>
      <c r="B80" s="51"/>
      <c r="C80" s="32"/>
      <c r="D80" s="33"/>
      <c r="E80" s="54"/>
      <c r="F80" s="54"/>
      <c r="G80" s="54"/>
      <c r="H80" s="54"/>
      <c r="I80" s="54"/>
      <c r="J80" s="35"/>
      <c r="K80" s="63"/>
      <c r="N80" s="106"/>
      <c r="O80" s="106"/>
      <c r="P80" s="104"/>
      <c r="R80" s="165"/>
    </row>
    <row r="81" spans="1:19" ht="15.75" x14ac:dyDescent="0.2">
      <c r="A81" s="41"/>
      <c r="B81" s="10" t="s">
        <v>126</v>
      </c>
      <c r="C81" s="43"/>
      <c r="D81" s="44" t="s">
        <v>99</v>
      </c>
      <c r="E81" s="45">
        <f t="shared" ref="E81:J81" si="17">SUM(E65:E80)</f>
        <v>26003.989026202362</v>
      </c>
      <c r="F81" s="45">
        <f t="shared" si="17"/>
        <v>27732.130782998411</v>
      </c>
      <c r="G81" s="45">
        <f t="shared" si="17"/>
        <v>29531.755439647332</v>
      </c>
      <c r="H81" s="45">
        <f t="shared" si="17"/>
        <v>25707.714188555197</v>
      </c>
      <c r="I81" s="45">
        <f t="shared" si="17"/>
        <v>21773.10142763731</v>
      </c>
      <c r="J81" s="46">
        <f t="shared" si="17"/>
        <v>130748.69086504063</v>
      </c>
      <c r="K81" s="47" t="str">
        <f>K79</f>
        <v>C-1</v>
      </c>
      <c r="N81" s="107">
        <f t="shared" ref="N81:P81" si="18">SUM(N65:N80)</f>
        <v>6632.6329301415981</v>
      </c>
      <c r="O81" s="107">
        <f t="shared" si="18"/>
        <v>3539.8886703484459</v>
      </c>
      <c r="P81" s="107">
        <f t="shared" si="18"/>
        <v>140921.2124655307</v>
      </c>
      <c r="R81" s="165"/>
    </row>
    <row r="82" spans="1:19" ht="15.75" x14ac:dyDescent="0.2">
      <c r="A82" s="68"/>
      <c r="B82" s="69" t="s">
        <v>127</v>
      </c>
      <c r="C82" s="32"/>
      <c r="D82" s="33"/>
      <c r="E82" s="49"/>
      <c r="F82" s="49"/>
      <c r="G82" s="49"/>
      <c r="H82" s="49"/>
      <c r="I82" s="49"/>
      <c r="J82" s="40"/>
      <c r="K82" s="63" t="s">
        <v>62</v>
      </c>
      <c r="N82" s="106"/>
      <c r="O82" s="106"/>
      <c r="P82" s="104"/>
      <c r="R82" s="165"/>
    </row>
    <row r="83" spans="1:19" ht="15.75" x14ac:dyDescent="0.2">
      <c r="A83" s="68"/>
      <c r="B83" s="70" t="s">
        <v>128</v>
      </c>
      <c r="C83" s="32" t="s">
        <v>60</v>
      </c>
      <c r="D83" s="33" t="s">
        <v>129</v>
      </c>
      <c r="E83" s="34">
        <f>'Original Proposal'!E83*'Original Proposal $2020'!$N$1</f>
        <v>295.60542095751055</v>
      </c>
      <c r="F83" s="34">
        <f>'Original Proposal'!F83*'Original Proposal $2020'!$N$1</f>
        <v>274.89982515273709</v>
      </c>
      <c r="G83" s="34">
        <f>'Original Proposal'!G83*'Original Proposal $2020'!$N$1</f>
        <v>274.89982515273709</v>
      </c>
      <c r="H83" s="34">
        <f>'Original Proposal'!H83*'Original Proposal $2020'!$N$1</f>
        <v>274.89982515273709</v>
      </c>
      <c r="I83" s="34">
        <f>'Original Proposal'!I83*'Original Proposal $2020'!$N$1</f>
        <v>290.75943045001037</v>
      </c>
      <c r="J83" s="35">
        <f t="shared" ref="J83:J96" si="19">SUM(E83:I83)</f>
        <v>1411.0643268657323</v>
      </c>
      <c r="K83" s="63" t="s">
        <v>62</v>
      </c>
      <c r="N83" s="106">
        <f>'Original Proposal'!N83*'Original Proposal $2020'!$N$1</f>
        <v>71.580615140370142</v>
      </c>
      <c r="O83" s="106">
        <f>'Original Proposal'!O83*'Original Proposal $2020'!$N$1</f>
        <v>38.203140626170658</v>
      </c>
      <c r="P83" s="104">
        <f t="shared" ref="P83:P95" si="20">SUM(J83,N83:O83)</f>
        <v>1520.848082632273</v>
      </c>
      <c r="R83" s="165" t="s">
        <v>286</v>
      </c>
      <c r="S83" s="166" t="s">
        <v>284</v>
      </c>
    </row>
    <row r="84" spans="1:19" ht="15.75" x14ac:dyDescent="0.2">
      <c r="A84" s="68"/>
      <c r="B84" s="70" t="s">
        <v>130</v>
      </c>
      <c r="C84" s="32" t="s">
        <v>131</v>
      </c>
      <c r="D84" s="33" t="s">
        <v>132</v>
      </c>
      <c r="E84" s="71">
        <f>'Original Proposal'!E84*'Original Proposal $2020'!$N$1</f>
        <v>763.77276125821697</v>
      </c>
      <c r="F84" s="72">
        <f>'Original Proposal'!F84*'Original Proposal $2020'!$N$1</f>
        <v>138.86777477422129</v>
      </c>
      <c r="G84" s="72">
        <f>'Original Proposal'!G84*'Original Proposal $2020'!$N$1</f>
        <v>254.59092041940568</v>
      </c>
      <c r="H84" s="72">
        <f>'Original Proposal'!H84*'Original Proposal $2020'!$N$1</f>
        <v>555.47109909688515</v>
      </c>
      <c r="I84" s="72">
        <f>'Original Proposal'!I84*'Original Proposal $2020'!$N$1</f>
        <v>439.74795345170071</v>
      </c>
      <c r="J84" s="35">
        <f t="shared" si="19"/>
        <v>2152.45050900043</v>
      </c>
      <c r="K84" s="63" t="s">
        <v>62</v>
      </c>
      <c r="N84" s="106">
        <f>'Original Proposal'!N84*'Original Proposal $2020'!$N$1</f>
        <v>0</v>
      </c>
      <c r="O84" s="106">
        <f>'Original Proposal'!O84*'Original Proposal $2020'!$N$1</f>
        <v>55.461943150700456</v>
      </c>
      <c r="P84" s="104">
        <f t="shared" si="20"/>
        <v>2207.9124521511303</v>
      </c>
      <c r="R84" s="165" t="s">
        <v>286</v>
      </c>
      <c r="S84" s="166" t="s">
        <v>284</v>
      </c>
    </row>
    <row r="85" spans="1:19" ht="15.75" x14ac:dyDescent="0.2">
      <c r="A85" s="68"/>
      <c r="B85" s="70" t="s">
        <v>133</v>
      </c>
      <c r="C85" s="32" t="s">
        <v>60</v>
      </c>
      <c r="D85" s="33" t="s">
        <v>134</v>
      </c>
      <c r="E85" s="34">
        <f>'Original Proposal'!E85*'Original Proposal $2020'!$N$1</f>
        <v>1477.1460156043709</v>
      </c>
      <c r="F85" s="34">
        <f>'Original Proposal'!F85*'Original Proposal $2020'!$N$1</f>
        <v>1477.1460156043709</v>
      </c>
      <c r="G85" s="34">
        <f>'Original Proposal'!G85*'Original Proposal $2020'!$N$1</f>
        <v>1034.3987010554915</v>
      </c>
      <c r="H85" s="34">
        <f>'Original Proposal'!H85*'Original Proposal $2020'!$N$1</f>
        <v>1249.8250063434539</v>
      </c>
      <c r="I85" s="34">
        <f>'Original Proposal'!I85*'Original Proposal $2020'!$N$1</f>
        <v>1249.8250063434539</v>
      </c>
      <c r="J85" s="35">
        <f t="shared" si="19"/>
        <v>6488.3407449511415</v>
      </c>
      <c r="K85" s="63" t="s">
        <v>62</v>
      </c>
      <c r="N85" s="106">
        <f>'Original Proposal'!N85*'Original Proposal $2020'!$N$1</f>
        <v>329.14121129796382</v>
      </c>
      <c r="O85" s="106">
        <f>'Original Proposal'!O85*'Original Proposal $2020'!$N$1</f>
        <v>175.66526854269168</v>
      </c>
      <c r="P85" s="104">
        <f t="shared" si="20"/>
        <v>6993.1472247917973</v>
      </c>
      <c r="R85" s="165" t="s">
        <v>286</v>
      </c>
      <c r="S85" s="166" t="s">
        <v>284</v>
      </c>
    </row>
    <row r="86" spans="1:19" ht="15.75" x14ac:dyDescent="0.2">
      <c r="A86" s="68"/>
      <c r="B86" s="70" t="s">
        <v>135</v>
      </c>
      <c r="C86" s="32" t="s">
        <v>60</v>
      </c>
      <c r="D86" s="33" t="s">
        <v>136</v>
      </c>
      <c r="E86" s="34">
        <f>'Original Proposal'!E86*'Original Proposal $2020'!$N$1</f>
        <v>127.75793156136821</v>
      </c>
      <c r="F86" s="34">
        <f>'Original Proposal'!F86*'Original Proposal $2020'!$N$1</f>
        <v>268.73220087046411</v>
      </c>
      <c r="G86" s="34">
        <f>'Original Proposal'!G86*'Original Proposal $2020'!$N$1</f>
        <v>281.94853861819183</v>
      </c>
      <c r="H86" s="34">
        <f>'Original Proposal'!H86*'Original Proposal $2020'!$N$1</f>
        <v>281.94853861819183</v>
      </c>
      <c r="I86" s="34">
        <f>'Original Proposal'!I86*'Original Proposal $2020'!$N$1</f>
        <v>281.94853861819183</v>
      </c>
      <c r="J86" s="35">
        <f t="shared" si="19"/>
        <v>1242.3357482864078</v>
      </c>
      <c r="K86" s="63" t="s">
        <v>62</v>
      </c>
      <c r="N86" s="106">
        <f>'Original Proposal'!N86*'Original Proposal $2020'!$N$1</f>
        <v>63.021334591271987</v>
      </c>
      <c r="O86" s="106">
        <f>'Original Proposal'!O86*'Original Proposal $2020'!$N$1</f>
        <v>33.634984878489306</v>
      </c>
      <c r="P86" s="104">
        <f t="shared" si="20"/>
        <v>1338.9920677561693</v>
      </c>
      <c r="R86" s="165" t="s">
        <v>286</v>
      </c>
      <c r="S86" s="166" t="s">
        <v>284</v>
      </c>
    </row>
    <row r="87" spans="1:19" ht="15.75" x14ac:dyDescent="0.2">
      <c r="A87" s="68"/>
      <c r="B87" s="70" t="s">
        <v>137</v>
      </c>
      <c r="C87" s="32" t="s">
        <v>60</v>
      </c>
      <c r="D87" s="33" t="s">
        <v>138</v>
      </c>
      <c r="E87" s="34">
        <f>'Original Proposal'!E87*'Original Proposal $2020'!$N$1</f>
        <v>792.98026486366484</v>
      </c>
      <c r="F87" s="34">
        <f>'Original Proposal'!F87*'Original Proposal $2020'!$N$1</f>
        <v>792.98026486366484</v>
      </c>
      <c r="G87" s="34">
        <f>'Original Proposal'!G87*'Original Proposal $2020'!$N$1</f>
        <v>837.03472402275713</v>
      </c>
      <c r="H87" s="34">
        <f>'Original Proposal'!H87*'Original Proposal $2020'!$N$1</f>
        <v>881.08918318184965</v>
      </c>
      <c r="I87" s="34">
        <f>'Original Proposal'!I87*'Original Proposal $2020'!$N$1</f>
        <v>881.08918318184965</v>
      </c>
      <c r="J87" s="35">
        <f t="shared" si="19"/>
        <v>4185.1736201137865</v>
      </c>
      <c r="K87" s="63" t="s">
        <v>62</v>
      </c>
      <c r="N87" s="106">
        <f>'Original Proposal'!N87*'Original Proposal $2020'!$N$1</f>
        <v>212.30591440322138</v>
      </c>
      <c r="O87" s="106">
        <f>'Original Proposal'!O87*'Original Proposal $2020'!$N$1</f>
        <v>113.30934622186115</v>
      </c>
      <c r="P87" s="104">
        <f t="shared" si="20"/>
        <v>4510.788880738869</v>
      </c>
      <c r="R87" s="165" t="s">
        <v>286</v>
      </c>
      <c r="S87" s="166" t="s">
        <v>284</v>
      </c>
    </row>
    <row r="88" spans="1:19" ht="15.75" x14ac:dyDescent="0.2">
      <c r="A88" s="68"/>
      <c r="B88" s="70" t="s">
        <v>139</v>
      </c>
      <c r="C88" s="32" t="s">
        <v>60</v>
      </c>
      <c r="D88" s="33" t="s">
        <v>140</v>
      </c>
      <c r="E88" s="34">
        <f>'Original Proposal'!E88*'Original Proposal $2020'!$N$1</f>
        <v>640.55183617320472</v>
      </c>
      <c r="F88" s="34">
        <f>'Original Proposal'!F88*'Original Proposal $2020'!$N$1</f>
        <v>171.81239072046071</v>
      </c>
      <c r="G88" s="34">
        <f>'Original Proposal'!G88*'Original Proposal $2020'!$N$1</f>
        <v>171.81239072046071</v>
      </c>
      <c r="H88" s="34">
        <f>'Original Proposal'!H88*'Original Proposal $2020'!$N$1</f>
        <v>171.81239072046071</v>
      </c>
      <c r="I88" s="34">
        <f>'Original Proposal'!I88*'Original Proposal $2020'!$N$1</f>
        <v>171.81239072046071</v>
      </c>
      <c r="J88" s="35">
        <f t="shared" si="19"/>
        <v>1327.8013990550476</v>
      </c>
      <c r="K88" s="63" t="s">
        <v>62</v>
      </c>
      <c r="N88" s="106">
        <f>'Original Proposal'!N88*'Original Proposal $2020'!$N$1</f>
        <v>67.356844843295676</v>
      </c>
      <c r="O88" s="106">
        <f>'Original Proposal'!O88*'Original Proposal $2020'!$N$1</f>
        <v>35.948881001335742</v>
      </c>
      <c r="P88" s="104">
        <f t="shared" si="20"/>
        <v>1431.1071248996791</v>
      </c>
      <c r="R88" s="165" t="s">
        <v>286</v>
      </c>
      <c r="S88" s="166" t="s">
        <v>284</v>
      </c>
    </row>
    <row r="89" spans="1:19" ht="15.75" x14ac:dyDescent="0.2">
      <c r="A89" s="68"/>
      <c r="B89" s="70" t="s">
        <v>141</v>
      </c>
      <c r="C89" s="32" t="s">
        <v>60</v>
      </c>
      <c r="D89" s="33" t="s">
        <v>138</v>
      </c>
      <c r="E89" s="34">
        <f>'Original Proposal'!E89*'Original Proposal $2020'!$N$1</f>
        <v>616.76242822729478</v>
      </c>
      <c r="F89" s="34">
        <f>'Original Proposal'!F89*'Original Proposal $2020'!$N$1</f>
        <v>616.76242822729478</v>
      </c>
      <c r="G89" s="34">
        <f>'Original Proposal'!G89*'Original Proposal $2020'!$N$1</f>
        <v>616.76242822729478</v>
      </c>
      <c r="H89" s="34">
        <f>'Original Proposal'!H89*'Original Proposal $2020'!$N$1</f>
        <v>616.76242822729478</v>
      </c>
      <c r="I89" s="34">
        <f>'Original Proposal'!I89*'Original Proposal $2020'!$N$1</f>
        <v>616.76242822729478</v>
      </c>
      <c r="J89" s="35">
        <f t="shared" si="19"/>
        <v>3083.8121411364737</v>
      </c>
      <c r="K89" s="63" t="s">
        <v>62</v>
      </c>
      <c r="N89" s="106">
        <f>'Original Proposal'!N89*'Original Proposal $2020'!$N$1</f>
        <v>156.43593692868964</v>
      </c>
      <c r="O89" s="106">
        <f>'Original Proposal'!O89*'Original Proposal $2020'!$N$1</f>
        <v>83.491097216108201</v>
      </c>
      <c r="P89" s="104">
        <f t="shared" si="20"/>
        <v>3323.7391752812714</v>
      </c>
      <c r="R89" s="165" t="s">
        <v>286</v>
      </c>
      <c r="S89" s="166" t="s">
        <v>284</v>
      </c>
    </row>
    <row r="90" spans="1:19" ht="15.75" x14ac:dyDescent="0.2">
      <c r="A90" s="68"/>
      <c r="B90" s="70" t="s">
        <v>142</v>
      </c>
      <c r="C90" s="32" t="s">
        <v>60</v>
      </c>
      <c r="D90" s="33" t="s">
        <v>143</v>
      </c>
      <c r="E90" s="34">
        <f>'Original Proposal'!E90*'Original Proposal $2020'!$N$1</f>
        <v>440.54459159092482</v>
      </c>
      <c r="F90" s="34">
        <f>'Original Proposal'!F90*'Original Proposal $2020'!$N$1</f>
        <v>440.54459159092482</v>
      </c>
      <c r="G90" s="34">
        <f>'Original Proposal'!G90*'Original Proposal $2020'!$N$1</f>
        <v>440.54459159092482</v>
      </c>
      <c r="H90" s="34">
        <f>'Original Proposal'!H90*'Original Proposal $2020'!$N$1</f>
        <v>440.54459159092482</v>
      </c>
      <c r="I90" s="34">
        <f>'Original Proposal'!I90*'Original Proposal $2020'!$N$1</f>
        <v>440.54459159092482</v>
      </c>
      <c r="J90" s="35">
        <f t="shared" si="19"/>
        <v>2202.7229579546242</v>
      </c>
      <c r="K90" s="63" t="s">
        <v>62</v>
      </c>
      <c r="N90" s="106">
        <f>'Original Proposal'!N90*'Original Proposal $2020'!$N$1</f>
        <v>111.73995494906396</v>
      </c>
      <c r="O90" s="106">
        <f>'Original Proposal'!O90*'Original Proposal $2020'!$N$1</f>
        <v>59.636498011505857</v>
      </c>
      <c r="P90" s="104">
        <f t="shared" si="20"/>
        <v>2374.0994109151939</v>
      </c>
      <c r="R90" s="165" t="s">
        <v>286</v>
      </c>
      <c r="S90" s="166" t="s">
        <v>284</v>
      </c>
    </row>
    <row r="91" spans="1:19" ht="15.75" x14ac:dyDescent="0.2">
      <c r="A91" s="68"/>
      <c r="B91" s="70" t="s">
        <v>144</v>
      </c>
      <c r="C91" s="32" t="s">
        <v>60</v>
      </c>
      <c r="D91" s="33" t="s">
        <v>145</v>
      </c>
      <c r="E91" s="34">
        <f>'Original Proposal'!E91*'Original Proposal $2020'!$N$1</f>
        <v>44.054459159092481</v>
      </c>
      <c r="F91" s="34">
        <f>'Original Proposal'!F91*'Original Proposal $2020'!$N$1</f>
        <v>44.054459159092481</v>
      </c>
      <c r="G91" s="34">
        <f>'Original Proposal'!G91*'Original Proposal $2020'!$N$1</f>
        <v>44.054459159092481</v>
      </c>
      <c r="H91" s="34">
        <f>'Original Proposal'!H91*'Original Proposal $2020'!$N$1</f>
        <v>44.054459159092481</v>
      </c>
      <c r="I91" s="34">
        <f>'Original Proposal'!I91*'Original Proposal $2020'!$N$1</f>
        <v>44.054459159092481</v>
      </c>
      <c r="J91" s="35">
        <f t="shared" si="19"/>
        <v>220.27229579546241</v>
      </c>
      <c r="K91" s="63" t="s">
        <v>62</v>
      </c>
      <c r="N91" s="106">
        <f>'Original Proposal'!N91*'Original Proposal $2020'!$N$1</f>
        <v>11.17399549490642</v>
      </c>
      <c r="O91" s="106">
        <f>'Original Proposal'!O91*'Original Proposal $2020'!$N$1</f>
        <v>5.9636498011505861</v>
      </c>
      <c r="P91" s="104">
        <f t="shared" si="20"/>
        <v>237.40994109151941</v>
      </c>
      <c r="R91" s="165" t="s">
        <v>286</v>
      </c>
      <c r="S91" s="166" t="s">
        <v>284</v>
      </c>
    </row>
    <row r="92" spans="1:19" ht="15.75" x14ac:dyDescent="0.2">
      <c r="A92" s="68"/>
      <c r="B92" s="70" t="s">
        <v>146</v>
      </c>
      <c r="C92" s="32" t="s">
        <v>60</v>
      </c>
      <c r="D92" s="33" t="s">
        <v>147</v>
      </c>
      <c r="E92" s="34">
        <f>'Original Proposal'!E92*'Original Proposal $2020'!$N$1</f>
        <v>59.032975273183929</v>
      </c>
      <c r="F92" s="34">
        <f>'Original Proposal'!F92*'Original Proposal $2020'!$N$1</f>
        <v>337.89770175023932</v>
      </c>
      <c r="G92" s="34">
        <f>'Original Proposal'!G92*'Original Proposal $2020'!$N$1</f>
        <v>337.89770175023932</v>
      </c>
      <c r="H92" s="34">
        <f>'Original Proposal'!H92*'Original Proposal $2020'!$N$1</f>
        <v>59.032975273183929</v>
      </c>
      <c r="I92" s="34">
        <f>'Original Proposal'!I92*'Original Proposal $2020'!$N$1</f>
        <v>59.032975273183929</v>
      </c>
      <c r="J92" s="35">
        <f t="shared" si="19"/>
        <v>852.89432932003047</v>
      </c>
      <c r="K92" s="63" t="s">
        <v>62</v>
      </c>
      <c r="N92" s="106">
        <f>'Original Proposal'!N92*'Original Proposal $2020'!$N$1</f>
        <v>43.26571055627749</v>
      </c>
      <c r="O92" s="106">
        <f>'Original Proposal'!O92*'Original Proposal $2020'!$N$1</f>
        <v>23.09125203005507</v>
      </c>
      <c r="P92" s="104">
        <f t="shared" si="20"/>
        <v>919.25129190636301</v>
      </c>
      <c r="R92" s="165" t="s">
        <v>286</v>
      </c>
      <c r="S92" s="166" t="s">
        <v>284</v>
      </c>
    </row>
    <row r="93" spans="1:19" ht="15.75" x14ac:dyDescent="0.2">
      <c r="A93" s="68"/>
      <c r="B93" s="70" t="s">
        <v>148</v>
      </c>
      <c r="C93" s="32" t="s">
        <v>131</v>
      </c>
      <c r="D93" s="33" t="s">
        <v>149</v>
      </c>
      <c r="E93" s="71">
        <f>'Original Proposal'!E93*'Original Proposal $2020'!$N$1</f>
        <v>324.02480780651632</v>
      </c>
      <c r="F93" s="72">
        <f>'Original Proposal'!F93*'Original Proposal $2020'!$N$1</f>
        <v>786.91739038725404</v>
      </c>
      <c r="G93" s="72">
        <f>'Original Proposal'!G93*'Original Proposal $2020'!$N$1</f>
        <v>856.35127777436458</v>
      </c>
      <c r="H93" s="72">
        <f>'Original Proposal'!H93*'Original Proposal $2020'!$N$1</f>
        <v>393.45869519362702</v>
      </c>
      <c r="I93" s="72">
        <f>'Original Proposal'!I93*'Original Proposal $2020'!$N$1</f>
        <v>393.45869519362702</v>
      </c>
      <c r="J93" s="35">
        <f t="shared" si="19"/>
        <v>2754.210866355389</v>
      </c>
      <c r="K93" s="63" t="s">
        <v>62</v>
      </c>
      <c r="N93" s="106">
        <f>'Original Proposal'!N93*'Original Proposal $2020'!$N$1</f>
        <v>0</v>
      </c>
      <c r="O93" s="106">
        <f>'Original Proposal'!O93*'Original Proposal $2020'!$N$1</f>
        <v>70.967432633691971</v>
      </c>
      <c r="P93" s="104">
        <f t="shared" si="20"/>
        <v>2825.1782989890812</v>
      </c>
      <c r="R93" s="165" t="s">
        <v>286</v>
      </c>
      <c r="S93" s="166" t="s">
        <v>284</v>
      </c>
    </row>
    <row r="94" spans="1:19" ht="15.75" x14ac:dyDescent="0.2">
      <c r="A94" s="68"/>
      <c r="B94" s="70" t="s">
        <v>150</v>
      </c>
      <c r="C94" s="32" t="s">
        <v>131</v>
      </c>
      <c r="D94" s="33" t="s">
        <v>151</v>
      </c>
      <c r="E94" s="71">
        <f>'Original Proposal'!E94*'Original Proposal $2020'!$N$1</f>
        <v>555.47109909688515</v>
      </c>
      <c r="F94" s="72">
        <f>'Original Proposal'!F94*'Original Proposal $2020'!$N$1</f>
        <v>1481.2562642583605</v>
      </c>
      <c r="G94" s="72">
        <f>'Original Proposal'!G94*'Original Proposal $2020'!$N$1</f>
        <v>1527.5455225164339</v>
      </c>
      <c r="H94" s="72">
        <f>'Original Proposal'!H94*'Original Proposal $2020'!$N$1</f>
        <v>694.33887387110644</v>
      </c>
      <c r="I94" s="72">
        <f>'Original Proposal'!I94*'Original Proposal $2020'!$N$1</f>
        <v>648.04961561303264</v>
      </c>
      <c r="J94" s="35">
        <f t="shared" si="19"/>
        <v>4906.6613753558186</v>
      </c>
      <c r="K94" s="63" t="s">
        <v>62</v>
      </c>
      <c r="N94" s="106">
        <f>'Original Proposal'!N94*'Original Proposal $2020'!$N$1</f>
        <v>0</v>
      </c>
      <c r="O94" s="106">
        <f>'Original Proposal'!O94*'Original Proposal $2020'!$N$1</f>
        <v>126.42937578439241</v>
      </c>
      <c r="P94" s="104">
        <f t="shared" si="20"/>
        <v>5033.0907511402111</v>
      </c>
      <c r="R94" s="165" t="s">
        <v>286</v>
      </c>
      <c r="S94" s="166" t="s">
        <v>284</v>
      </c>
    </row>
    <row r="95" spans="1:19" ht="15.75" x14ac:dyDescent="0.2">
      <c r="A95" s="68"/>
      <c r="B95" s="70" t="s">
        <v>152</v>
      </c>
      <c r="C95" s="32" t="s">
        <v>60</v>
      </c>
      <c r="D95" s="33"/>
      <c r="E95" s="34">
        <f>'Original Proposal'!E95*'Original Proposal $2020'!$N$1</f>
        <v>352.43567327273985</v>
      </c>
      <c r="F95" s="34">
        <f>'Original Proposal'!F95*'Original Proposal $2020'!$N$1</f>
        <v>352.43567327273985</v>
      </c>
      <c r="G95" s="34">
        <f>'Original Proposal'!G95*'Original Proposal $2020'!$N$1</f>
        <v>352.43567327273985</v>
      </c>
      <c r="H95" s="34">
        <f>'Original Proposal'!H95*'Original Proposal $2020'!$N$1</f>
        <v>352.43567327273985</v>
      </c>
      <c r="I95" s="34">
        <f>'Original Proposal'!I95*'Original Proposal $2020'!$N$1</f>
        <v>352.43567327273985</v>
      </c>
      <c r="J95" s="35">
        <f t="shared" si="19"/>
        <v>1762.1783663636993</v>
      </c>
      <c r="K95" s="63" t="s">
        <v>62</v>
      </c>
      <c r="N95" s="106">
        <f>'Original Proposal'!N95*'Original Proposal $2020'!$N$1</f>
        <v>89.391963959251356</v>
      </c>
      <c r="O95" s="106">
        <f>'Original Proposal'!O95*'Original Proposal $2020'!$N$1</f>
        <v>47.709198409204689</v>
      </c>
      <c r="P95" s="104">
        <f t="shared" si="20"/>
        <v>1899.2795287321553</v>
      </c>
      <c r="R95" s="165" t="s">
        <v>286</v>
      </c>
      <c r="S95" s="166" t="s">
        <v>284</v>
      </c>
    </row>
    <row r="96" spans="1:19" ht="15.75" x14ac:dyDescent="0.2">
      <c r="A96" s="61"/>
      <c r="B96" s="70"/>
      <c r="C96" s="32"/>
      <c r="D96" s="73" t="s">
        <v>131</v>
      </c>
      <c r="E96" s="74">
        <f>-(E94+E93+E84)</f>
        <v>-1643.2686681616183</v>
      </c>
      <c r="F96" s="74">
        <f>-(F94+F93+F84)</f>
        <v>-2407.0414294198358</v>
      </c>
      <c r="G96" s="74">
        <f>-(G94+G93+G84)</f>
        <v>-2638.4877207102045</v>
      </c>
      <c r="H96" s="74">
        <f>-(H94+H93+H84)</f>
        <v>-1643.2686681616187</v>
      </c>
      <c r="I96" s="74">
        <f>-(I94+I93+I84)</f>
        <v>-1481.2562642583603</v>
      </c>
      <c r="J96" s="75">
        <f t="shared" si="19"/>
        <v>-9813.3227507116371</v>
      </c>
      <c r="K96" s="63" t="s">
        <v>62</v>
      </c>
      <c r="N96" s="108">
        <f>-(N94+N93+N84)</f>
        <v>0</v>
      </c>
      <c r="O96" s="108">
        <f>-(O94+O93+O84)</f>
        <v>-252.85875156878484</v>
      </c>
      <c r="P96" s="108">
        <f>-(P94+P93+P84)</f>
        <v>-10066.181502280422</v>
      </c>
      <c r="R96" s="165"/>
    </row>
    <row r="97" spans="1:26" ht="15.75" x14ac:dyDescent="0.2">
      <c r="A97" s="41"/>
      <c r="B97" s="42" t="s">
        <v>153</v>
      </c>
      <c r="C97" s="43"/>
      <c r="D97" s="44" t="s">
        <v>99</v>
      </c>
      <c r="E97" s="45">
        <f t="shared" ref="E97:J97" si="21">SUM(E83:E96)</f>
        <v>4846.8715966833552</v>
      </c>
      <c r="F97" s="45">
        <f t="shared" si="21"/>
        <v>4777.2655512119891</v>
      </c>
      <c r="G97" s="45">
        <f t="shared" si="21"/>
        <v>4391.7890335699294</v>
      </c>
      <c r="H97" s="45">
        <f t="shared" si="21"/>
        <v>4372.4050715399289</v>
      </c>
      <c r="I97" s="45">
        <f t="shared" si="21"/>
        <v>4388.2646768372033</v>
      </c>
      <c r="J97" s="45">
        <f t="shared" si="21"/>
        <v>22776.595929842406</v>
      </c>
      <c r="K97" s="63"/>
      <c r="N97" s="107">
        <f t="shared" ref="N97:P97" si="22">SUM(N83:N96)</f>
        <v>1155.413482164312</v>
      </c>
      <c r="O97" s="107">
        <f t="shared" si="22"/>
        <v>616.65331673857281</v>
      </c>
      <c r="P97" s="107">
        <f t="shared" si="22"/>
        <v>24548.662728745294</v>
      </c>
      <c r="R97" s="165"/>
    </row>
    <row r="98" spans="1:26" ht="15.75" x14ac:dyDescent="0.2">
      <c r="A98" s="41"/>
      <c r="B98" s="42" t="s">
        <v>154</v>
      </c>
      <c r="C98" s="43"/>
      <c r="D98" s="44" t="s">
        <v>11</v>
      </c>
      <c r="E98" s="76">
        <f t="shared" ref="E98:J98" si="23">SUM(E63,E81,E97,)</f>
        <v>107977.81994175263</v>
      </c>
      <c r="F98" s="76">
        <f t="shared" si="23"/>
        <v>114033.52756025759</v>
      </c>
      <c r="G98" s="76">
        <f t="shared" si="23"/>
        <v>115468.38129506922</v>
      </c>
      <c r="H98" s="76">
        <f t="shared" si="23"/>
        <v>111654.47256958368</v>
      </c>
      <c r="I98" s="76">
        <f t="shared" si="23"/>
        <v>107745.41139497807</v>
      </c>
      <c r="J98" s="76">
        <f t="shared" si="23"/>
        <v>556879.61276164115</v>
      </c>
      <c r="K98" s="47" t="str">
        <f>K96</f>
        <v>C-1</v>
      </c>
      <c r="N98" s="109">
        <f t="shared" ref="N98:P98" si="24">SUM(N63,N81,N97,)</f>
        <v>28249.44581311247</v>
      </c>
      <c r="O98" s="109">
        <f t="shared" si="24"/>
        <v>15076.952732151936</v>
      </c>
      <c r="P98" s="109">
        <f t="shared" si="24"/>
        <v>600206.01130690554</v>
      </c>
      <c r="R98" s="165"/>
    </row>
    <row r="99" spans="1:26" ht="15.75" x14ac:dyDescent="0.2">
      <c r="A99" s="55" t="s">
        <v>155</v>
      </c>
      <c r="B99" s="62"/>
      <c r="C99" s="15"/>
      <c r="D99" s="29"/>
      <c r="E99" s="57"/>
      <c r="F99" s="49"/>
      <c r="G99" s="49"/>
      <c r="H99" s="49"/>
      <c r="I99" s="49"/>
      <c r="J99" s="58"/>
      <c r="N99" s="106"/>
      <c r="O99" s="106"/>
      <c r="P99" s="104"/>
      <c r="R99" s="165"/>
    </row>
    <row r="100" spans="1:26" ht="15.75" x14ac:dyDescent="0.2">
      <c r="A100" s="50"/>
      <c r="B100" s="51" t="s">
        <v>156</v>
      </c>
      <c r="C100" s="32" t="s">
        <v>19</v>
      </c>
      <c r="D100" s="33" t="s">
        <v>157</v>
      </c>
      <c r="E100" s="34">
        <f>'Original Proposal'!E100*'Original Proposal $2020'!$N$1</f>
        <v>176.21783663636992</v>
      </c>
      <c r="F100" s="34">
        <f>'Original Proposal'!F100*'Original Proposal $2020'!$N$1</f>
        <v>176.21783663636992</v>
      </c>
      <c r="G100" s="34">
        <f>'Original Proposal'!G100*'Original Proposal $2020'!$N$1</f>
        <v>176.21783663636992</v>
      </c>
      <c r="H100" s="34">
        <f>'Original Proposal'!H100*'Original Proposal $2020'!$N$1</f>
        <v>176.21783663636992</v>
      </c>
      <c r="I100" s="34">
        <f>'Original Proposal'!I100*'Original Proposal $2020'!$N$1</f>
        <v>176.21783663636992</v>
      </c>
      <c r="J100" s="35">
        <f>SUM(E100:I100)</f>
        <v>881.08918318184965</v>
      </c>
      <c r="K100" s="4" t="s">
        <v>158</v>
      </c>
      <c r="N100" s="106">
        <f>'Original Proposal'!N100*'Original Proposal $2020'!$N$1</f>
        <v>44.695981979625678</v>
      </c>
      <c r="O100" s="106">
        <f>'Original Proposal'!O100*'Original Proposal $2020'!$N$1</f>
        <v>16.144138925714863</v>
      </c>
      <c r="P100" s="104">
        <f t="shared" ref="P100:P102" si="25">SUM(J100,N100:O100)</f>
        <v>941.92930408719019</v>
      </c>
      <c r="R100" s="165" t="s">
        <v>275</v>
      </c>
      <c r="S100" s="166" t="s">
        <v>287</v>
      </c>
    </row>
    <row r="101" spans="1:26" ht="15.75" x14ac:dyDescent="0.2">
      <c r="A101" s="50"/>
      <c r="B101" s="51" t="s">
        <v>159</v>
      </c>
      <c r="C101" s="32" t="s">
        <v>19</v>
      </c>
      <c r="D101" s="33" t="s">
        <v>160</v>
      </c>
      <c r="E101" s="34">
        <f>'Original Proposal'!E101*'Original Proposal $2020'!$N$1</f>
        <v>1497.8516114091447</v>
      </c>
      <c r="F101" s="34">
        <f>'Original Proposal'!F101*'Original Proposal $2020'!$N$1</f>
        <v>1497.8516114091447</v>
      </c>
      <c r="G101" s="34">
        <f>'Original Proposal'!G101*'Original Proposal $2020'!$N$1</f>
        <v>1497.8516114091447</v>
      </c>
      <c r="H101" s="34">
        <f>'Original Proposal'!H101*'Original Proposal $2020'!$N$1</f>
        <v>1497.8516114091447</v>
      </c>
      <c r="I101" s="34">
        <f>'Original Proposal'!I101*'Original Proposal $2020'!$N$1</f>
        <v>1497.8516114091447</v>
      </c>
      <c r="J101" s="35">
        <f>SUM(E101:I101)</f>
        <v>7489.258057045723</v>
      </c>
      <c r="K101" s="4" t="s">
        <v>158</v>
      </c>
      <c r="N101" s="106">
        <f>'Original Proposal'!N101*'Original Proposal $2020'!$N$1</f>
        <v>379.91584682681662</v>
      </c>
      <c r="O101" s="106">
        <f>'Original Proposal'!O101*'Original Proposal $2020'!$N$1</f>
        <v>137.22518086857633</v>
      </c>
      <c r="P101" s="104">
        <f t="shared" si="25"/>
        <v>8006.399084741116</v>
      </c>
      <c r="R101" s="165" t="s">
        <v>275</v>
      </c>
      <c r="S101" s="166" t="s">
        <v>287</v>
      </c>
    </row>
    <row r="102" spans="1:26" ht="15.75" x14ac:dyDescent="0.2">
      <c r="A102" s="60"/>
      <c r="B102" s="51" t="s">
        <v>161</v>
      </c>
      <c r="C102" s="32" t="s">
        <v>19</v>
      </c>
      <c r="D102" s="33" t="s">
        <v>162</v>
      </c>
      <c r="E102" s="34">
        <f>'Original Proposal'!E102*'Original Proposal $2020'!$N$1</f>
        <v>150.6662503240963</v>
      </c>
      <c r="F102" s="34">
        <f>'Original Proposal'!F102*'Original Proposal $2020'!$N$1</f>
        <v>150.6662503240963</v>
      </c>
      <c r="G102" s="34">
        <f>'Original Proposal'!G102*'Original Proposal $2020'!$N$1</f>
        <v>150.6662503240963</v>
      </c>
      <c r="H102" s="34">
        <f>'Original Proposal'!H102*'Original Proposal $2020'!$N$1</f>
        <v>150.6662503240963</v>
      </c>
      <c r="I102" s="34">
        <f>'Original Proposal'!I102*'Original Proposal $2020'!$N$1</f>
        <v>150.6662503240963</v>
      </c>
      <c r="J102" s="35">
        <f>SUM(E102:I102)</f>
        <v>753.33125162048145</v>
      </c>
      <c r="K102" s="4" t="s">
        <v>158</v>
      </c>
      <c r="N102" s="106">
        <f>'Original Proposal'!N102*'Original Proposal $2020'!$N$1</f>
        <v>38.215064592579942</v>
      </c>
      <c r="O102" s="106">
        <f>'Original Proposal'!O102*'Original Proposal $2020'!$N$1</f>
        <v>13.803238781486209</v>
      </c>
      <c r="P102" s="104">
        <f t="shared" si="25"/>
        <v>805.34955499454759</v>
      </c>
      <c r="R102" s="165" t="s">
        <v>275</v>
      </c>
      <c r="S102" s="166" t="s">
        <v>287</v>
      </c>
    </row>
    <row r="103" spans="1:26" ht="15.75" x14ac:dyDescent="0.2">
      <c r="A103" s="61"/>
      <c r="B103" s="51"/>
      <c r="C103" s="32"/>
      <c r="D103" s="33"/>
      <c r="E103" s="54"/>
      <c r="F103" s="54"/>
      <c r="G103" s="54"/>
      <c r="H103" s="54"/>
      <c r="I103" s="54"/>
      <c r="J103" s="40"/>
      <c r="N103" s="106"/>
      <c r="O103" s="106"/>
      <c r="P103" s="104"/>
      <c r="R103" s="165"/>
    </row>
    <row r="104" spans="1:26" ht="15.75" x14ac:dyDescent="0.2">
      <c r="A104" s="48"/>
      <c r="B104" s="10" t="s">
        <v>163</v>
      </c>
      <c r="C104" s="77"/>
      <c r="D104" s="78" t="s">
        <v>11</v>
      </c>
      <c r="E104" s="79">
        <f t="shared" ref="E104:J104" si="26">SUM(E100:E103)</f>
        <v>1824.7356983696109</v>
      </c>
      <c r="F104" s="79">
        <f t="shared" si="26"/>
        <v>1824.7356983696109</v>
      </c>
      <c r="G104" s="79">
        <f t="shared" si="26"/>
        <v>1824.7356983696109</v>
      </c>
      <c r="H104" s="79">
        <f t="shared" si="26"/>
        <v>1824.7356983696109</v>
      </c>
      <c r="I104" s="79">
        <f t="shared" si="26"/>
        <v>1824.7356983696109</v>
      </c>
      <c r="J104" s="46">
        <f t="shared" si="26"/>
        <v>9123.6784918480553</v>
      </c>
      <c r="K104" s="47" t="str">
        <f>K102</f>
        <v>C-6</v>
      </c>
      <c r="N104" s="110">
        <f t="shared" ref="N104:P104" si="27">SUM(N100:N103)</f>
        <v>462.82689339902225</v>
      </c>
      <c r="O104" s="110">
        <f t="shared" si="27"/>
        <v>167.1725585757774</v>
      </c>
      <c r="P104" s="110">
        <f t="shared" si="27"/>
        <v>9753.6779438228532</v>
      </c>
      <c r="R104" s="165"/>
    </row>
    <row r="105" spans="1:26" ht="15.75" x14ac:dyDescent="0.2">
      <c r="A105" s="55" t="s">
        <v>164</v>
      </c>
      <c r="B105" s="62"/>
      <c r="C105" s="15"/>
      <c r="D105" s="29"/>
      <c r="E105" s="57"/>
      <c r="F105" s="57"/>
      <c r="G105" s="57"/>
      <c r="H105" s="57"/>
      <c r="I105" s="57"/>
      <c r="J105" s="58"/>
      <c r="N105" s="106"/>
      <c r="O105" s="106"/>
      <c r="P105" s="104"/>
      <c r="R105" s="165"/>
    </row>
    <row r="106" spans="1:26" ht="15.75" x14ac:dyDescent="0.25">
      <c r="A106" s="60"/>
      <c r="B106" s="51" t="s">
        <v>165</v>
      </c>
      <c r="C106" s="32" t="s">
        <v>60</v>
      </c>
      <c r="D106" s="33" t="s">
        <v>166</v>
      </c>
      <c r="E106" s="34">
        <f>'Original Proposal'!E106*'Original Proposal $2020'!$N$1</f>
        <v>435.03778419603827</v>
      </c>
      <c r="F106" s="34">
        <f>'Original Proposal'!F106*'Original Proposal $2020'!$N$1</f>
        <v>440.54459159092482</v>
      </c>
      <c r="G106" s="34">
        <f>'Original Proposal'!G106*'Original Proposal $2020'!$N$1</f>
        <v>440.54459159092482</v>
      </c>
      <c r="H106" s="34">
        <f>'Original Proposal'!H106*'Original Proposal $2020'!$N$1</f>
        <v>440.54459159092482</v>
      </c>
      <c r="I106" s="34">
        <f>'Original Proposal'!I106*'Original Proposal $2020'!$N$1</f>
        <v>440.54459159092482</v>
      </c>
      <c r="J106" s="35">
        <f t="shared" ref="J106:J123" si="28">SUM(E106:I106)</f>
        <v>2197.2161505597378</v>
      </c>
      <c r="K106" s="80" t="s">
        <v>167</v>
      </c>
      <c r="N106" s="106">
        <f>'Original Proposal'!N106*'Original Proposal $2020'!$N$1</f>
        <v>111.46060506169162</v>
      </c>
      <c r="O106" s="106">
        <f>'Original Proposal'!O106*'Original Proposal $2020'!$N$1</f>
        <v>67.756511238777108</v>
      </c>
      <c r="P106" s="104">
        <f t="shared" ref="P106:P123" si="29">SUM(J106,N106:O106)</f>
        <v>2376.4332668602065</v>
      </c>
      <c r="R106" s="165" t="s">
        <v>274</v>
      </c>
      <c r="S106" t="s">
        <v>288</v>
      </c>
    </row>
    <row r="107" spans="1:26" s="39" customFormat="1" ht="15.75" x14ac:dyDescent="0.25">
      <c r="A107" s="60"/>
      <c r="B107" s="51" t="s">
        <v>168</v>
      </c>
      <c r="C107" s="32" t="s">
        <v>60</v>
      </c>
      <c r="D107" s="33" t="s">
        <v>169</v>
      </c>
      <c r="E107" s="34">
        <f>'Original Proposal'!E107*'Original Proposal $2020'!$N$1</f>
        <v>3291.9694606631856</v>
      </c>
      <c r="F107" s="34">
        <f>'Original Proposal'!F107*'Original Proposal $2020'!$N$1</f>
        <v>3524.3567327273986</v>
      </c>
      <c r="G107" s="34">
        <f>'Original Proposal'!G107*'Original Proposal $2020'!$N$1</f>
        <v>3524.3567327273986</v>
      </c>
      <c r="H107" s="34">
        <f>'Original Proposal'!H107*'Original Proposal $2020'!$N$1</f>
        <v>3524.3567327273986</v>
      </c>
      <c r="I107" s="34">
        <f>'Original Proposal'!I107*'Original Proposal $2020'!$N$1</f>
        <v>3524.3567327273986</v>
      </c>
      <c r="J107" s="35">
        <f t="shared" si="28"/>
        <v>17389.39639157278</v>
      </c>
      <c r="K107" s="80" t="s">
        <v>167</v>
      </c>
      <c r="L107" s="28"/>
      <c r="M107" s="7"/>
      <c r="N107" s="106">
        <f>'Original Proposal'!N107*'Original Proposal $2020'!$N$1</f>
        <v>882.13107434538665</v>
      </c>
      <c r="O107" s="106">
        <f>'Original Proposal'!O107*'Original Proposal $2020'!$N$1</f>
        <v>536.24438894689308</v>
      </c>
      <c r="P107" s="104">
        <f t="shared" si="29"/>
        <v>18807.771854865059</v>
      </c>
      <c r="Q107" s="7"/>
      <c r="R107" s="165" t="s">
        <v>276</v>
      </c>
      <c r="S107" t="s">
        <v>288</v>
      </c>
      <c r="T107" s="7"/>
      <c r="U107" s="7"/>
      <c r="V107" s="7"/>
      <c r="W107" s="7"/>
      <c r="X107" s="7"/>
      <c r="Y107" s="7"/>
      <c r="Z107" s="7"/>
    </row>
    <row r="108" spans="1:26" s="39" customFormat="1" ht="15.75" x14ac:dyDescent="0.25">
      <c r="A108" s="60"/>
      <c r="B108" s="51" t="s">
        <v>267</v>
      </c>
      <c r="C108" s="32" t="s">
        <v>60</v>
      </c>
      <c r="D108" s="33"/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5">
        <f t="shared" ref="J108" si="30">SUM(E108:I108)</f>
        <v>0</v>
      </c>
      <c r="K108" s="80" t="s">
        <v>167</v>
      </c>
      <c r="L108" s="28"/>
      <c r="M108" s="7"/>
      <c r="N108" s="106">
        <v>0</v>
      </c>
      <c r="O108" s="106">
        <v>0</v>
      </c>
      <c r="P108" s="104">
        <f t="shared" si="29"/>
        <v>0</v>
      </c>
      <c r="Q108" s="7"/>
      <c r="R108" s="165" t="s">
        <v>275</v>
      </c>
      <c r="S108" t="s">
        <v>288</v>
      </c>
      <c r="T108" s="7"/>
      <c r="U108" s="7"/>
      <c r="V108" s="7"/>
      <c r="W108" s="7"/>
      <c r="X108" s="7"/>
      <c r="Y108" s="7"/>
      <c r="Z108" s="7"/>
    </row>
    <row r="109" spans="1:26" ht="15.75" x14ac:dyDescent="0.25">
      <c r="A109" s="60"/>
      <c r="B109" s="51" t="s">
        <v>170</v>
      </c>
      <c r="C109" s="32" t="s">
        <v>19</v>
      </c>
      <c r="D109" s="33" t="s">
        <v>171</v>
      </c>
      <c r="E109" s="34">
        <f>'Original Proposal'!E108*'Original Proposal $2020'!$N$1</f>
        <v>105.73070198182197</v>
      </c>
      <c r="F109" s="34">
        <f>'Original Proposal'!F108*'Original Proposal $2020'!$N$1</f>
        <v>105.73070198182197</v>
      </c>
      <c r="G109" s="34">
        <f>'Original Proposal'!G108*'Original Proposal $2020'!$N$1</f>
        <v>105.73070198182197</v>
      </c>
      <c r="H109" s="34">
        <f>'Original Proposal'!H108*'Original Proposal $2020'!$N$1</f>
        <v>105.73070198182197</v>
      </c>
      <c r="I109" s="34">
        <f>'Original Proposal'!I108*'Original Proposal $2020'!$N$1</f>
        <v>105.73070198182197</v>
      </c>
      <c r="J109" s="35">
        <f t="shared" si="28"/>
        <v>528.65350990910986</v>
      </c>
      <c r="K109" s="81" t="s">
        <v>172</v>
      </c>
      <c r="N109" s="106">
        <f>'Original Proposal'!N108*'Original Proposal $2020'!$N$1</f>
        <v>26.817589187775312</v>
      </c>
      <c r="O109" s="106">
        <f>'Original Proposal'!O108*'Original Proposal $2020'!$N$1</f>
        <v>15.985718344905376</v>
      </c>
      <c r="P109" s="104">
        <f t="shared" si="29"/>
        <v>571.45681744179058</v>
      </c>
      <c r="R109" s="165" t="s">
        <v>275</v>
      </c>
      <c r="S109" t="s">
        <v>289</v>
      </c>
    </row>
    <row r="110" spans="1:26" ht="15.75" x14ac:dyDescent="0.25">
      <c r="A110" s="60"/>
      <c r="B110" s="51" t="s">
        <v>173</v>
      </c>
      <c r="C110" s="32" t="s">
        <v>19</v>
      </c>
      <c r="D110" s="33" t="s">
        <v>174</v>
      </c>
      <c r="E110" s="34">
        <f>'Original Proposal'!E109*'Original Proposal $2020'!$N$1</f>
        <v>2293.4751438223548</v>
      </c>
      <c r="F110" s="34">
        <f>'Original Proposal'!F109*'Original Proposal $2020'!$N$1</f>
        <v>2302.2860356541737</v>
      </c>
      <c r="G110" s="34">
        <f>'Original Proposal'!G109*'Original Proposal $2020'!$N$1</f>
        <v>2311.0969274859917</v>
      </c>
      <c r="H110" s="34">
        <f>'Original Proposal'!H109*'Original Proposal $2020'!$N$1</f>
        <v>2311.0969274859917</v>
      </c>
      <c r="I110" s="34">
        <f>'Original Proposal'!I109*'Original Proposal $2020'!$N$1</f>
        <v>2308.0131153448556</v>
      </c>
      <c r="J110" s="35">
        <f t="shared" si="28"/>
        <v>11525.968149793367</v>
      </c>
      <c r="K110" s="81" t="s">
        <v>172</v>
      </c>
      <c r="N110" s="106">
        <f>'Original Proposal'!N109*'Original Proposal $2020'!$N$1</f>
        <v>584.69048826646952</v>
      </c>
      <c r="O110" s="106">
        <f>'Original Proposal'!O109*'Original Proposal $2020'!$N$1</f>
        <v>348.52862421479955</v>
      </c>
      <c r="P110" s="104">
        <f t="shared" si="29"/>
        <v>12459.187262274636</v>
      </c>
      <c r="R110" s="165" t="s">
        <v>275</v>
      </c>
      <c r="S110" t="s">
        <v>289</v>
      </c>
    </row>
    <row r="111" spans="1:26" s="39" customFormat="1" ht="15.75" x14ac:dyDescent="0.25">
      <c r="A111" s="60"/>
      <c r="B111" s="51" t="s">
        <v>175</v>
      </c>
      <c r="C111" s="32" t="s">
        <v>60</v>
      </c>
      <c r="D111" s="33" t="s">
        <v>84</v>
      </c>
      <c r="E111" s="34">
        <f>'Original Proposal'!E110*'Original Proposal $2020'!$N$1</f>
        <v>371.99585313937695</v>
      </c>
      <c r="F111" s="34">
        <f>'Original Proposal'!F110*'Original Proposal $2020'!$N$1</f>
        <v>371.99585313937695</v>
      </c>
      <c r="G111" s="34">
        <f>'Original Proposal'!G110*'Original Proposal $2020'!$N$1</f>
        <v>371.99585313937695</v>
      </c>
      <c r="H111" s="34">
        <f>'Original Proposal'!H110*'Original Proposal $2020'!$N$1</f>
        <v>371.99585313937695</v>
      </c>
      <c r="I111" s="34">
        <f>'Original Proposal'!I110*'Original Proposal $2020'!$N$1</f>
        <v>371.99585313937695</v>
      </c>
      <c r="J111" s="35">
        <f t="shared" si="28"/>
        <v>1859.9792656968848</v>
      </c>
      <c r="K111" s="80" t="s">
        <v>167</v>
      </c>
      <c r="L111" s="28"/>
      <c r="M111" s="7"/>
      <c r="N111" s="106">
        <f>'Original Proposal'!N110*'Original Proposal $2020'!$N$1</f>
        <v>94.353217958989603</v>
      </c>
      <c r="O111" s="106">
        <f>'Original Proposal'!O110*'Original Proposal $2020'!$N$1</f>
        <v>57.356990566439485</v>
      </c>
      <c r="P111" s="104">
        <f t="shared" si="29"/>
        <v>2011.6894742223139</v>
      </c>
      <c r="Q111" s="7"/>
      <c r="R111" s="165" t="s">
        <v>282</v>
      </c>
      <c r="S111" t="s">
        <v>288</v>
      </c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60"/>
      <c r="B112" s="51" t="s">
        <v>176</v>
      </c>
      <c r="C112" s="32" t="s">
        <v>60</v>
      </c>
      <c r="D112" s="33" t="s">
        <v>177</v>
      </c>
      <c r="E112" s="34">
        <f>'Original Proposal'!E111*'Original Proposal $2020'!$N$1</f>
        <v>770.95303528411841</v>
      </c>
      <c r="F112" s="34">
        <f>'Original Proposal'!F111*'Original Proposal $2020'!$N$1</f>
        <v>770.95303528411841</v>
      </c>
      <c r="G112" s="34">
        <f>'Original Proposal'!G111*'Original Proposal $2020'!$N$1</f>
        <v>330.40844369319365</v>
      </c>
      <c r="H112" s="34">
        <f>'Original Proposal'!H111*'Original Proposal $2020'!$N$1</f>
        <v>881.08918318184965</v>
      </c>
      <c r="I112" s="34">
        <f>'Original Proposal'!I111*'Original Proposal $2020'!$N$1</f>
        <v>792.98026486366484</v>
      </c>
      <c r="J112" s="35">
        <f t="shared" si="28"/>
        <v>3546.3839623069453</v>
      </c>
      <c r="K112" s="80" t="s">
        <v>167</v>
      </c>
      <c r="N112" s="106">
        <f>'Original Proposal'!N111*'Original Proposal $2020'!$N$1</f>
        <v>179.90132746799256</v>
      </c>
      <c r="O112" s="106">
        <f>'Original Proposal'!O111*'Original Proposal $2020'!$N$1</f>
        <v>109.36138656083321</v>
      </c>
      <c r="P112" s="104">
        <f t="shared" si="29"/>
        <v>3835.6466763357707</v>
      </c>
      <c r="R112" s="165" t="s">
        <v>286</v>
      </c>
      <c r="S112" t="s">
        <v>288</v>
      </c>
    </row>
    <row r="113" spans="1:26" ht="15.75" x14ac:dyDescent="0.25">
      <c r="A113" s="60"/>
      <c r="B113" s="51" t="s">
        <v>178</v>
      </c>
      <c r="C113" s="32" t="s">
        <v>19</v>
      </c>
      <c r="D113" s="33" t="s">
        <v>179</v>
      </c>
      <c r="E113" s="34">
        <f>'Original Proposal'!E112*'Original Proposal $2020'!$N$1</f>
        <v>1083.7396953136752</v>
      </c>
      <c r="F113" s="34">
        <f>'Original Proposal'!F112*'Original Proposal $2020'!$N$1</f>
        <v>1083.7396953136752</v>
      </c>
      <c r="G113" s="34">
        <f>'Original Proposal'!G112*'Original Proposal $2020'!$N$1</f>
        <v>1083.7396953136752</v>
      </c>
      <c r="H113" s="34">
        <f>'Original Proposal'!H112*'Original Proposal $2020'!$N$1</f>
        <v>1083.7396953136752</v>
      </c>
      <c r="I113" s="34">
        <f>'Original Proposal'!I112*'Original Proposal $2020'!$N$1</f>
        <v>1083.7396953136752</v>
      </c>
      <c r="J113" s="35">
        <f t="shared" si="28"/>
        <v>5418.6984765683756</v>
      </c>
      <c r="K113" s="81" t="s">
        <v>172</v>
      </c>
      <c r="N113" s="106">
        <f>'Original Proposal'!N112*'Original Proposal $2020'!$N$1</f>
        <v>274.88028917469694</v>
      </c>
      <c r="O113" s="106">
        <f>'Original Proposal'!O112*'Original Proposal $2020'!$N$1</f>
        <v>163.85361303528015</v>
      </c>
      <c r="P113" s="104">
        <f t="shared" si="29"/>
        <v>5857.4323787783533</v>
      </c>
      <c r="R113" s="165" t="s">
        <v>275</v>
      </c>
      <c r="S113" t="s">
        <v>289</v>
      </c>
    </row>
    <row r="114" spans="1:26" s="39" customFormat="1" ht="15.75" x14ac:dyDescent="0.25">
      <c r="A114" s="60"/>
      <c r="B114" s="51" t="s">
        <v>180</v>
      </c>
      <c r="C114" s="32" t="s">
        <v>60</v>
      </c>
      <c r="D114" s="33" t="s">
        <v>181</v>
      </c>
      <c r="E114" s="34">
        <f>'Original Proposal'!E113*'Original Proposal $2020'!$N$1</f>
        <v>79.472117537408664</v>
      </c>
      <c r="F114" s="34">
        <f>'Original Proposal'!F113*'Original Proposal $2020'!$N$1</f>
        <v>105.96282338321157</v>
      </c>
      <c r="G114" s="34">
        <f>'Original Proposal'!G113*'Original Proposal $2020'!$N$1</f>
        <v>105.96282338321157</v>
      </c>
      <c r="H114" s="34">
        <f>'Original Proposal'!H113*'Original Proposal $2020'!$N$1</f>
        <v>105.96282338321157</v>
      </c>
      <c r="I114" s="34">
        <f>'Original Proposal'!I113*'Original Proposal $2020'!$N$1</f>
        <v>105.96282338321157</v>
      </c>
      <c r="J114" s="35">
        <f t="shared" si="28"/>
        <v>503.32341107025496</v>
      </c>
      <c r="K114" s="80" t="s">
        <v>167</v>
      </c>
      <c r="L114" s="28"/>
      <c r="M114" s="7"/>
      <c r="N114" s="106">
        <f>'Original Proposal'!N113*'Original Proposal $2020'!$N$1</f>
        <v>25.532641349515547</v>
      </c>
      <c r="O114" s="106">
        <f>'Original Proposal'!O113*'Original Proposal $2020'!$N$1</f>
        <v>15.521203205353082</v>
      </c>
      <c r="P114" s="104">
        <f t="shared" si="29"/>
        <v>544.37725562512367</v>
      </c>
      <c r="Q114" s="7"/>
      <c r="R114" s="165" t="s">
        <v>282</v>
      </c>
      <c r="S114" t="s">
        <v>288</v>
      </c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60"/>
      <c r="B115" s="51" t="s">
        <v>182</v>
      </c>
      <c r="C115" s="32" t="s">
        <v>60</v>
      </c>
      <c r="D115" s="33" t="s">
        <v>183</v>
      </c>
      <c r="E115" s="34">
        <f>'Original Proposal'!E114*'Original Proposal $2020'!$N$1</f>
        <v>290.75943045001037</v>
      </c>
      <c r="F115" s="34">
        <f>'Original Proposal'!F114*'Original Proposal $2020'!$N$1</f>
        <v>290.75943045001037</v>
      </c>
      <c r="G115" s="34">
        <f>'Original Proposal'!G114*'Original Proposal $2020'!$N$1</f>
        <v>290.75943045001037</v>
      </c>
      <c r="H115" s="34">
        <f>'Original Proposal'!H114*'Original Proposal $2020'!$N$1</f>
        <v>290.75943045001037</v>
      </c>
      <c r="I115" s="34">
        <f>'Original Proposal'!I114*'Original Proposal $2020'!$N$1</f>
        <v>806.19660261139245</v>
      </c>
      <c r="J115" s="35">
        <f t="shared" si="28"/>
        <v>1969.234324411434</v>
      </c>
      <c r="K115" s="80" t="s">
        <v>167</v>
      </c>
      <c r="N115" s="106">
        <f>'Original Proposal'!N114*'Original Proposal $2020'!$N$1</f>
        <v>99.895519724463043</v>
      </c>
      <c r="O115" s="106">
        <f>'Original Proposal'!O114*'Original Proposal $2020'!$N$1</f>
        <v>60.726136388437823</v>
      </c>
      <c r="P115" s="104">
        <f t="shared" si="29"/>
        <v>2129.8559805243349</v>
      </c>
      <c r="R115" s="165" t="s">
        <v>274</v>
      </c>
      <c r="S115" t="s">
        <v>288</v>
      </c>
    </row>
    <row r="116" spans="1:26" ht="15.75" x14ac:dyDescent="0.25">
      <c r="A116" s="60"/>
      <c r="B116" s="51" t="s">
        <v>184</v>
      </c>
      <c r="C116" s="32" t="s">
        <v>60</v>
      </c>
      <c r="D116" s="33" t="s">
        <v>95</v>
      </c>
      <c r="E116" s="34">
        <f>'Original Proposal'!E115*'Original Proposal $2020'!$N$1</f>
        <v>3758.6287242063686</v>
      </c>
      <c r="F116" s="34">
        <f>'Original Proposal'!F115*'Original Proposal $2020'!$N$1</f>
        <v>3616.4470922372293</v>
      </c>
      <c r="G116" s="34">
        <f>'Original Proposal'!G115*'Original Proposal $2020'!$N$1</f>
        <v>3616.4470922372293</v>
      </c>
      <c r="H116" s="34">
        <f>'Original Proposal'!H115*'Original Proposal $2020'!$N$1</f>
        <v>3616.4470922372293</v>
      </c>
      <c r="I116" s="34">
        <f>'Original Proposal'!I115*'Original Proposal $2020'!$N$1</f>
        <v>3616.4470922372293</v>
      </c>
      <c r="J116" s="35">
        <f t="shared" si="28"/>
        <v>18224.417093155287</v>
      </c>
      <c r="K116" s="80" t="s">
        <v>167</v>
      </c>
      <c r="N116" s="106">
        <f>'Original Proposal'!N115*'Original Proposal $2020'!$N$1</f>
        <v>924.49008969019405</v>
      </c>
      <c r="O116" s="106">
        <f>'Original Proposal'!O115*'Original Proposal $2020'!$N$1</f>
        <v>561.99428594131189</v>
      </c>
      <c r="P116" s="104">
        <f t="shared" si="29"/>
        <v>19710.901468786793</v>
      </c>
      <c r="R116" s="165" t="s">
        <v>274</v>
      </c>
      <c r="S116" t="s">
        <v>288</v>
      </c>
    </row>
    <row r="117" spans="1:26" ht="15.75" x14ac:dyDescent="0.25">
      <c r="A117" s="60"/>
      <c r="B117" s="82" t="s">
        <v>185</v>
      </c>
      <c r="C117" s="32" t="s">
        <v>60</v>
      </c>
      <c r="D117" s="33" t="s">
        <v>106</v>
      </c>
      <c r="E117" s="34">
        <f>'Original Proposal'!E116*'Original Proposal $2020'!$N$1</f>
        <v>514.99662756979114</v>
      </c>
      <c r="F117" s="34">
        <f>'Original Proposal'!F116*'Original Proposal $2020'!$N$1</f>
        <v>607.5109918038853</v>
      </c>
      <c r="G117" s="34">
        <f>'Original Proposal'!G116*'Original Proposal $2020'!$N$1</f>
        <v>571.82687988502039</v>
      </c>
      <c r="H117" s="34">
        <f>'Original Proposal'!H116*'Original Proposal $2020'!$N$1</f>
        <v>571.82687988502039</v>
      </c>
      <c r="I117" s="34">
        <f>'Original Proposal'!I116*'Original Proposal $2020'!$N$1</f>
        <v>571.82687988502039</v>
      </c>
      <c r="J117" s="35">
        <f t="shared" si="28"/>
        <v>2837.9882590287375</v>
      </c>
      <c r="K117" s="80" t="s">
        <v>167</v>
      </c>
      <c r="N117" s="106">
        <f>'Original Proposal'!N116*'Original Proposal $2020'!$N$1</f>
        <v>143.9657579563744</v>
      </c>
      <c r="O117" s="106">
        <f>'Original Proposal'!O116*'Original Proposal $2020'!$N$1</f>
        <v>87.516279779489153</v>
      </c>
      <c r="P117" s="104">
        <f t="shared" si="29"/>
        <v>3069.4702967646012</v>
      </c>
      <c r="R117" s="165" t="s">
        <v>274</v>
      </c>
      <c r="S117" t="s">
        <v>289</v>
      </c>
    </row>
    <row r="118" spans="1:26" s="39" customFormat="1" ht="15.75" x14ac:dyDescent="0.25">
      <c r="A118" s="60"/>
      <c r="B118" s="82" t="s">
        <v>255</v>
      </c>
      <c r="C118" s="32" t="s">
        <v>19</v>
      </c>
      <c r="D118" s="33" t="s">
        <v>50</v>
      </c>
      <c r="E118" s="34">
        <f>'Original Proposal'!E117*'Original Proposal $2020'!$N$1</f>
        <v>2472.3362480082701</v>
      </c>
      <c r="F118" s="34">
        <f>'Original Proposal'!F117*'Original Proposal $2020'!$N$1</f>
        <v>2472.3362480082701</v>
      </c>
      <c r="G118" s="34">
        <f>'Original Proposal'!G117*'Original Proposal $2020'!$N$1</f>
        <v>2472.3362480082701</v>
      </c>
      <c r="H118" s="34">
        <f>'Original Proposal'!H117*'Original Proposal $2020'!$N$1</f>
        <v>2472.3362480082701</v>
      </c>
      <c r="I118" s="34">
        <f>'Original Proposal'!I117*'Original Proposal $2020'!$N$1</f>
        <v>2472.3362480082701</v>
      </c>
      <c r="J118" s="35">
        <f t="shared" si="28"/>
        <v>12361.681240041351</v>
      </c>
      <c r="K118" s="81" t="s">
        <v>172</v>
      </c>
      <c r="L118" s="28"/>
      <c r="M118" s="7"/>
      <c r="N118" s="106">
        <f>'Original Proposal'!N117*'Original Proposal $2020'!$N$1</f>
        <v>627.08462717414545</v>
      </c>
      <c r="O118" s="106">
        <f>'Original Proposal'!O117*'Original Proposal $2020'!$N$1</f>
        <v>373.79938063170391</v>
      </c>
      <c r="P118" s="104">
        <f t="shared" si="29"/>
        <v>13362.5652478472</v>
      </c>
      <c r="Q118" s="7"/>
      <c r="R118" s="165" t="s">
        <v>282</v>
      </c>
      <c r="S118" t="s">
        <v>289</v>
      </c>
      <c r="T118" s="7"/>
      <c r="U118" s="7"/>
      <c r="V118" s="7"/>
      <c r="W118" s="7"/>
      <c r="X118" s="7"/>
      <c r="Y118" s="7"/>
      <c r="Z118" s="7"/>
    </row>
    <row r="119" spans="1:26" s="39" customFormat="1" ht="15.75" x14ac:dyDescent="0.25">
      <c r="A119" s="60"/>
      <c r="B119" s="82" t="s">
        <v>187</v>
      </c>
      <c r="C119" s="32" t="s">
        <v>19</v>
      </c>
      <c r="D119" s="33" t="s">
        <v>138</v>
      </c>
      <c r="E119" s="34">
        <f>'Original Proposal'!E118*'Original Proposal $2020'!$N$1</f>
        <v>264.32675495455493</v>
      </c>
      <c r="F119" s="34">
        <f>'Original Proposal'!F118*'Original Proposal $2020'!$N$1</f>
        <v>264.32675495455493</v>
      </c>
      <c r="G119" s="34">
        <f>'Original Proposal'!G118*'Original Proposal $2020'!$N$1</f>
        <v>264.32675495455493</v>
      </c>
      <c r="H119" s="34">
        <f>'Original Proposal'!H118*'Original Proposal $2020'!$N$1</f>
        <v>264.32675495455493</v>
      </c>
      <c r="I119" s="34">
        <f>'Original Proposal'!I118*'Original Proposal $2020'!$N$1</f>
        <v>264.32675495455493</v>
      </c>
      <c r="J119" s="35">
        <f t="shared" si="28"/>
        <v>1321.6337747727746</v>
      </c>
      <c r="K119" s="81" t="s">
        <v>172</v>
      </c>
      <c r="L119" s="28"/>
      <c r="M119" s="7"/>
      <c r="N119" s="106">
        <f>'Original Proposal'!N118*'Original Proposal $2020'!$N$1</f>
        <v>67.043972969438286</v>
      </c>
      <c r="O119" s="106">
        <f>'Original Proposal'!O118*'Original Proposal $2020'!$N$1</f>
        <v>39.964295862263448</v>
      </c>
      <c r="P119" s="104">
        <f t="shared" si="29"/>
        <v>1428.6420436044764</v>
      </c>
      <c r="Q119" s="7"/>
      <c r="R119" s="165" t="s">
        <v>282</v>
      </c>
      <c r="S119" t="s">
        <v>289</v>
      </c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60"/>
      <c r="B120" s="51" t="s">
        <v>188</v>
      </c>
      <c r="C120" s="32" t="s">
        <v>19</v>
      </c>
      <c r="D120" s="33" t="s">
        <v>84</v>
      </c>
      <c r="E120" s="34">
        <f>'Original Proposal'!E119*'Original Proposal $2020'!$N$1</f>
        <v>3083.8121411364737</v>
      </c>
      <c r="F120" s="34">
        <f>'Original Proposal'!F119*'Original Proposal $2020'!$N$1</f>
        <v>3083.8121411364737</v>
      </c>
      <c r="G120" s="34">
        <f>'Original Proposal'!G119*'Original Proposal $2020'!$N$1</f>
        <v>1762.1783663636993</v>
      </c>
      <c r="H120" s="34">
        <f>'Original Proposal'!H119*'Original Proposal $2020'!$N$1</f>
        <v>1762.1783663636993</v>
      </c>
      <c r="I120" s="34">
        <f>'Original Proposal'!I119*'Original Proposal $2020'!$N$1</f>
        <v>1762.1783663636993</v>
      </c>
      <c r="J120" s="35">
        <f t="shared" si="28"/>
        <v>11454.159381364047</v>
      </c>
      <c r="K120" s="81" t="s">
        <v>172</v>
      </c>
      <c r="N120" s="106">
        <f>'Original Proposal'!N119*'Original Proposal $2020'!$N$1</f>
        <v>581.04776573513436</v>
      </c>
      <c r="O120" s="106">
        <f>'Original Proposal'!O119*'Original Proposal $2020'!$N$1</f>
        <v>346.35723080628316</v>
      </c>
      <c r="P120" s="104">
        <f t="shared" si="29"/>
        <v>12381.564377905464</v>
      </c>
      <c r="R120" s="165" t="s">
        <v>275</v>
      </c>
      <c r="S120" t="s">
        <v>288</v>
      </c>
    </row>
    <row r="121" spans="1:26" ht="15.75" x14ac:dyDescent="0.25">
      <c r="A121" s="60"/>
      <c r="B121" s="51" t="s">
        <v>189</v>
      </c>
      <c r="C121" s="32" t="s">
        <v>60</v>
      </c>
      <c r="D121" s="33" t="s">
        <v>190</v>
      </c>
      <c r="E121" s="34">
        <f>'Original Proposal'!E120*'Original Proposal $2020'!$N$1</f>
        <v>405.30102426365085</v>
      </c>
      <c r="F121" s="34">
        <f>'Original Proposal'!F120*'Original Proposal $2020'!$N$1</f>
        <v>405.30102426365085</v>
      </c>
      <c r="G121" s="34">
        <f>'Original Proposal'!G120*'Original Proposal $2020'!$N$1</f>
        <v>393.40632029069593</v>
      </c>
      <c r="H121" s="34">
        <f>'Original Proposal'!H120*'Original Proposal $2020'!$N$1</f>
        <v>381.5116163177409</v>
      </c>
      <c r="I121" s="34">
        <f>'Original Proposal'!I120*'Original Proposal $2020'!$N$1</f>
        <v>381.5116163177409</v>
      </c>
      <c r="J121" s="35">
        <f t="shared" si="28"/>
        <v>1967.0316014534792</v>
      </c>
      <c r="K121" s="80" t="s">
        <v>167</v>
      </c>
      <c r="N121" s="106">
        <f>'Original Proposal'!N120*'Original Proposal $2020'!$N$1</f>
        <v>99.783779769514297</v>
      </c>
      <c r="O121" s="106">
        <f>'Original Proposal'!O120*'Original Proposal $2020'!$N$1</f>
        <v>60.658210061381411</v>
      </c>
      <c r="P121" s="104">
        <f t="shared" si="29"/>
        <v>2127.4735912843748</v>
      </c>
      <c r="R121" s="165" t="s">
        <v>275</v>
      </c>
      <c r="S121" t="s">
        <v>288</v>
      </c>
    </row>
    <row r="122" spans="1:26" ht="25.5" x14ac:dyDescent="0.25">
      <c r="A122" s="60"/>
      <c r="B122" s="51" t="s">
        <v>191</v>
      </c>
      <c r="C122" s="32" t="s">
        <v>60</v>
      </c>
      <c r="D122" s="33" t="s">
        <v>192</v>
      </c>
      <c r="E122" s="34">
        <f>'Original Proposal'!E121*'Original Proposal $2020'!$N$1</f>
        <v>2722.5655760319155</v>
      </c>
      <c r="F122" s="34">
        <f>'Original Proposal'!F121*'Original Proposal $2020'!$N$1</f>
        <v>2722.5655760319155</v>
      </c>
      <c r="G122" s="34">
        <f>'Original Proposal'!G121*'Original Proposal $2020'!$N$1</f>
        <v>2722.5655760319155</v>
      </c>
      <c r="H122" s="34">
        <f>'Original Proposal'!H121*'Original Proposal $2020'!$N$1</f>
        <v>2555.1586312273639</v>
      </c>
      <c r="I122" s="34">
        <f>'Original Proposal'!I121*'Original Proposal $2020'!$N$1</f>
        <v>2185.1011742909877</v>
      </c>
      <c r="J122" s="35">
        <f t="shared" si="28"/>
        <v>12907.956533614099</v>
      </c>
      <c r="K122" s="80" t="s">
        <v>167</v>
      </c>
      <c r="N122" s="106">
        <f>'Original Proposal'!N121*'Original Proposal $2020'!$N$1</f>
        <v>654.79613600151265</v>
      </c>
      <c r="O122" s="106">
        <f>'Original Proposal'!O121*'Original Proposal $2020'!$N$1</f>
        <v>398.04827655061035</v>
      </c>
      <c r="P122" s="104">
        <f t="shared" si="29"/>
        <v>13960.800946166222</v>
      </c>
      <c r="R122" s="165" t="s">
        <v>275</v>
      </c>
      <c r="S122" t="s">
        <v>288</v>
      </c>
    </row>
    <row r="123" spans="1:26" ht="15.75" x14ac:dyDescent="0.25">
      <c r="A123" s="60"/>
      <c r="B123" s="51" t="s">
        <v>193</v>
      </c>
      <c r="C123" s="32"/>
      <c r="D123" s="33"/>
      <c r="E123" s="34">
        <f>'Original Proposal'!E122*'Original Proposal $2020'!$N$1</f>
        <v>663.572549823533</v>
      </c>
      <c r="F123" s="34">
        <f>'Original Proposal'!F122*'Original Proposal $2020'!$N$1</f>
        <v>0</v>
      </c>
      <c r="G123" s="34">
        <f>'Original Proposal'!G122*'Original Proposal $2020'!$N$1</f>
        <v>0</v>
      </c>
      <c r="H123" s="34">
        <f>'Original Proposal'!H122*'Original Proposal $2020'!$N$1</f>
        <v>0</v>
      </c>
      <c r="I123" s="34">
        <f>'Original Proposal'!I122*'Original Proposal $2020'!$N$1</f>
        <v>0</v>
      </c>
      <c r="J123" s="35">
        <f t="shared" si="28"/>
        <v>663.572549823533</v>
      </c>
      <c r="K123" s="80" t="s">
        <v>167</v>
      </c>
      <c r="N123" s="106">
        <f>'Original Proposal'!N122*'Original Proposal $2020'!$N$1</f>
        <v>33.661776009983605</v>
      </c>
      <c r="O123" s="106">
        <f>'Original Proposal'!O122*'Original Proposal $2020'!$N$1</f>
        <v>20.462875679485769</v>
      </c>
      <c r="P123" s="104">
        <f t="shared" si="29"/>
        <v>717.69720151300237</v>
      </c>
      <c r="R123" s="165" t="s">
        <v>286</v>
      </c>
      <c r="S123" t="s">
        <v>288</v>
      </c>
    </row>
    <row r="124" spans="1:26" ht="15.75" x14ac:dyDescent="0.2">
      <c r="A124" s="60"/>
      <c r="B124" s="51"/>
      <c r="C124" s="32"/>
      <c r="D124" s="33"/>
      <c r="E124" s="49"/>
      <c r="F124" s="49"/>
      <c r="G124" s="49"/>
      <c r="H124" s="49"/>
      <c r="I124" s="49"/>
      <c r="J124" s="35"/>
      <c r="N124" s="106"/>
      <c r="O124" s="106"/>
      <c r="P124" s="104"/>
      <c r="R124" s="165"/>
    </row>
    <row r="125" spans="1:26" ht="15.75" x14ac:dyDescent="0.2">
      <c r="A125" s="51"/>
      <c r="B125" s="10" t="s">
        <v>194</v>
      </c>
      <c r="C125" s="32"/>
      <c r="D125" s="33"/>
      <c r="E125" s="49"/>
      <c r="F125" s="49"/>
      <c r="G125" s="49"/>
      <c r="H125" s="49"/>
      <c r="I125" s="49"/>
      <c r="J125" s="49"/>
      <c r="K125" s="81"/>
      <c r="N125" s="106"/>
      <c r="O125" s="106"/>
      <c r="P125" s="104"/>
      <c r="R125" s="165"/>
    </row>
    <row r="126" spans="1:26" s="39" customFormat="1" ht="15.75" x14ac:dyDescent="0.25">
      <c r="A126" s="51"/>
      <c r="B126" s="51" t="s">
        <v>195</v>
      </c>
      <c r="C126" s="32" t="s">
        <v>19</v>
      </c>
      <c r="D126" s="83" t="s">
        <v>196</v>
      </c>
      <c r="E126" s="34">
        <f>'Original Proposal'!E125*'Original Proposal $2020'!$N$1</f>
        <v>2145.4521610478037</v>
      </c>
      <c r="F126" s="34">
        <f>'Original Proposal'!F125*'Original Proposal $2020'!$N$1</f>
        <v>2112.4113166784846</v>
      </c>
      <c r="G126" s="34">
        <f>'Original Proposal'!G125*'Original Proposal $2020'!$N$1</f>
        <v>2132.2358233000764</v>
      </c>
      <c r="H126" s="34">
        <f>'Original Proposal'!H125*'Original Proposal $2020'!$N$1</f>
        <v>2105.8031478046209</v>
      </c>
      <c r="I126" s="34">
        <f>'Original Proposal'!I125*'Original Proposal $2020'!$N$1</f>
        <v>2092.5868100568932</v>
      </c>
      <c r="J126" s="84">
        <f t="shared" ref="J126:J129" si="31">SUM(E126:I126)</f>
        <v>10588.489258887879</v>
      </c>
      <c r="K126" s="47" t="s">
        <v>197</v>
      </c>
      <c r="L126" s="28"/>
      <c r="M126" s="7"/>
      <c r="N126" s="106">
        <f>'Original Proposal'!N125*'Original Proposal $2020'!$N$1</f>
        <v>537.13396344015132</v>
      </c>
      <c r="O126" s="106">
        <f>'Original Proposal'!O125*'Original Proposal $2020'!$N$1</f>
        <v>327.1795784238933</v>
      </c>
      <c r="P126" s="104">
        <f t="shared" ref="P126" si="32">SUM(J126,N126:O126)</f>
        <v>11452.802800751924</v>
      </c>
      <c r="Q126" s="7"/>
      <c r="R126" s="165" t="s">
        <v>282</v>
      </c>
      <c r="S126" t="s">
        <v>289</v>
      </c>
      <c r="T126" s="7"/>
      <c r="U126" s="7"/>
      <c r="V126" s="7"/>
      <c r="W126" s="7"/>
      <c r="X126" s="7"/>
      <c r="Y126" s="7"/>
      <c r="Z126" s="7"/>
    </row>
    <row r="127" spans="1:26" ht="15.75" x14ac:dyDescent="0.2">
      <c r="A127" s="60"/>
      <c r="B127" s="10"/>
      <c r="C127" s="32"/>
      <c r="D127" s="33"/>
      <c r="E127" s="49"/>
      <c r="F127" s="49"/>
      <c r="G127" s="49"/>
      <c r="H127" s="49"/>
      <c r="I127" s="49"/>
      <c r="J127" s="35"/>
      <c r="K127" s="81"/>
      <c r="N127" s="106"/>
      <c r="O127" s="106"/>
      <c r="P127" s="104"/>
      <c r="R127" s="165"/>
    </row>
    <row r="128" spans="1:26" ht="15.75" x14ac:dyDescent="0.2">
      <c r="A128" s="85"/>
      <c r="B128" s="10" t="s">
        <v>198</v>
      </c>
      <c r="C128" s="77" t="s">
        <v>60</v>
      </c>
      <c r="D128" s="86"/>
      <c r="E128" s="84">
        <f>SUM(E106:E108,E111:E112,E114:E117,E121:E123)</f>
        <v>13305.252183165398</v>
      </c>
      <c r="F128" s="84">
        <f t="shared" ref="F128:I128" si="33">SUM(F106:F108,F111:F112,F114:F117,F121:F123)</f>
        <v>12856.39715091172</v>
      </c>
      <c r="G128" s="84">
        <f t="shared" si="33"/>
        <v>12368.273743428977</v>
      </c>
      <c r="H128" s="84">
        <f t="shared" si="33"/>
        <v>12739.652834140128</v>
      </c>
      <c r="I128" s="84">
        <f t="shared" si="33"/>
        <v>12796.92363104695</v>
      </c>
      <c r="J128" s="35">
        <f t="shared" si="31"/>
        <v>64066.499542693178</v>
      </c>
      <c r="K128" s="47" t="str">
        <f>K123</f>
        <v>C-8</v>
      </c>
      <c r="N128" s="111">
        <f t="shared" ref="N128:P128" si="34">SUM(N106:N108,N111:N112,N114:N117,N121:N123)</f>
        <v>3249.9719253356179</v>
      </c>
      <c r="O128" s="111">
        <f t="shared" si="34"/>
        <v>1975.6465449190123</v>
      </c>
      <c r="P128" s="111">
        <f t="shared" si="34"/>
        <v>69292.118012947802</v>
      </c>
      <c r="R128" s="165"/>
    </row>
    <row r="129" spans="1:26" ht="15.75" x14ac:dyDescent="0.2">
      <c r="A129" s="85"/>
      <c r="B129" s="10" t="s">
        <v>199</v>
      </c>
      <c r="C129" s="77" t="s">
        <v>19</v>
      </c>
      <c r="D129" s="86"/>
      <c r="E129" s="84">
        <f>SUM(E109:E110,E113,E118:E120,)</f>
        <v>9303.4206852171519</v>
      </c>
      <c r="F129" s="84">
        <f t="shared" ref="F129:I129" si="35">SUM(F109:F110,F113,F118:F120,)</f>
        <v>9312.2315770489695</v>
      </c>
      <c r="G129" s="84">
        <f t="shared" si="35"/>
        <v>7999.4086941080132</v>
      </c>
      <c r="H129" s="84">
        <f t="shared" si="35"/>
        <v>7999.4086941080132</v>
      </c>
      <c r="I129" s="84">
        <f t="shared" si="35"/>
        <v>7996.324881966877</v>
      </c>
      <c r="J129" s="35">
        <f t="shared" si="31"/>
        <v>42610.794532449028</v>
      </c>
      <c r="K129" s="47" t="str">
        <f>K120</f>
        <v>C-7</v>
      </c>
      <c r="N129" s="111">
        <f t="shared" ref="N129:P129" si="36">SUM(N109:N110,N113,N118:N120,)</f>
        <v>2161.5647325076598</v>
      </c>
      <c r="O129" s="111">
        <f t="shared" si="36"/>
        <v>1288.4888628952356</v>
      </c>
      <c r="P129" s="111">
        <f t="shared" si="36"/>
        <v>46060.848127851925</v>
      </c>
      <c r="R129" s="165"/>
    </row>
    <row r="130" spans="1:26" ht="15.75" x14ac:dyDescent="0.2">
      <c r="A130" s="85"/>
      <c r="B130" s="51"/>
      <c r="C130" s="32"/>
      <c r="D130" s="33"/>
      <c r="E130" s="54"/>
      <c r="F130" s="54"/>
      <c r="G130" s="54"/>
      <c r="H130" s="54"/>
      <c r="I130" s="54"/>
      <c r="J130" s="35"/>
      <c r="N130" s="112"/>
      <c r="O130" s="112"/>
      <c r="P130" s="104"/>
      <c r="R130" s="165"/>
    </row>
    <row r="131" spans="1:26" ht="15.75" x14ac:dyDescent="0.2">
      <c r="A131" s="87"/>
      <c r="B131" s="10" t="s">
        <v>200</v>
      </c>
      <c r="C131" s="77"/>
      <c r="D131" s="78" t="s">
        <v>11</v>
      </c>
      <c r="E131" s="79">
        <f t="shared" ref="E131:J131" si="37">E126+E128+E129+E130</f>
        <v>24754.125029430354</v>
      </c>
      <c r="F131" s="79">
        <f t="shared" si="37"/>
        <v>24281.040044639172</v>
      </c>
      <c r="G131" s="79">
        <f t="shared" si="37"/>
        <v>22499.918260837068</v>
      </c>
      <c r="H131" s="79">
        <f t="shared" si="37"/>
        <v>22844.864676052763</v>
      </c>
      <c r="I131" s="79">
        <f t="shared" si="37"/>
        <v>22885.835323070722</v>
      </c>
      <c r="J131" s="46">
        <f t="shared" si="37"/>
        <v>117265.78333403009</v>
      </c>
      <c r="N131" s="110">
        <f t="shared" ref="N131:P131" si="38">N126+N128+N129+N130</f>
        <v>5948.6706212834288</v>
      </c>
      <c r="O131" s="110">
        <f t="shared" si="38"/>
        <v>3591.3149862381415</v>
      </c>
      <c r="P131" s="110">
        <f t="shared" si="38"/>
        <v>126805.76894155165</v>
      </c>
      <c r="R131" s="165"/>
    </row>
    <row r="132" spans="1:26" ht="15.75" x14ac:dyDescent="0.2">
      <c r="A132" s="55" t="s">
        <v>201</v>
      </c>
      <c r="B132" s="62"/>
      <c r="C132" s="15"/>
      <c r="D132" s="29"/>
      <c r="E132" s="57"/>
      <c r="F132" s="57"/>
      <c r="G132" s="57"/>
      <c r="H132" s="57"/>
      <c r="I132" s="57"/>
      <c r="J132" s="58"/>
      <c r="N132" s="106"/>
      <c r="O132" s="106"/>
      <c r="P132" s="104"/>
      <c r="R132" s="165"/>
    </row>
    <row r="133" spans="1:26" ht="15.75" x14ac:dyDescent="0.25">
      <c r="A133" s="50"/>
      <c r="B133" s="51" t="s">
        <v>202</v>
      </c>
      <c r="C133" s="32" t="s">
        <v>19</v>
      </c>
      <c r="D133" s="33" t="s">
        <v>203</v>
      </c>
      <c r="E133" s="34">
        <f>'Original Proposal'!E132*'Original Proposal $2020'!$N$1</f>
        <v>264.32675495455493</v>
      </c>
      <c r="F133" s="34">
        <f>'Revised Proposal'!F133*'Original Proposal $2020'!$N$1</f>
        <v>264.32675495455493</v>
      </c>
      <c r="G133" s="34">
        <f>'Revised Proposal'!G133*'Original Proposal $2020'!$N$1</f>
        <v>264.32675495455493</v>
      </c>
      <c r="H133" s="34">
        <f>'Revised Proposal'!H133*'Original Proposal $2020'!$N$1</f>
        <v>264.32675495455493</v>
      </c>
      <c r="I133" s="34">
        <f>'Revised Proposal'!I133*'Original Proposal $2020'!$N$1</f>
        <v>264.32675495455493</v>
      </c>
      <c r="J133" s="35">
        <f t="shared" ref="J133" si="39">SUM(E133:I133)</f>
        <v>1321.6337747727746</v>
      </c>
      <c r="K133" s="4" t="s">
        <v>204</v>
      </c>
      <c r="N133" s="106">
        <f>'Original Proposal'!N132*'Original Proposal $2020'!$N$1</f>
        <v>67.043972969438286</v>
      </c>
      <c r="O133" s="106">
        <f>'Original Proposal'!O132*'Original Proposal $2020'!$N$1</f>
        <v>46.719100663250224</v>
      </c>
      <c r="P133" s="104">
        <f t="shared" ref="P133" si="40">SUM(J133,N133:O133)</f>
        <v>1435.3968484054631</v>
      </c>
      <c r="R133" s="165" t="s">
        <v>275</v>
      </c>
      <c r="S133" t="s">
        <v>290</v>
      </c>
    </row>
    <row r="134" spans="1:26" ht="15.75" x14ac:dyDescent="0.2">
      <c r="A134" s="50"/>
      <c r="B134" s="51"/>
      <c r="C134" s="32"/>
      <c r="D134" s="33"/>
      <c r="E134" s="54"/>
      <c r="F134" s="54"/>
      <c r="G134" s="54"/>
      <c r="H134" s="54"/>
      <c r="I134" s="54"/>
      <c r="J134" s="40"/>
      <c r="N134" s="106"/>
      <c r="O134" s="106"/>
      <c r="P134" s="104"/>
      <c r="R134" s="165"/>
    </row>
    <row r="135" spans="1:26" ht="15.75" x14ac:dyDescent="0.2">
      <c r="A135" s="41"/>
      <c r="B135" s="42" t="s">
        <v>205</v>
      </c>
      <c r="C135" s="43"/>
      <c r="D135" s="44" t="s">
        <v>11</v>
      </c>
      <c r="E135" s="45">
        <f t="shared" ref="E135:J135" si="41">SUM(E133:E134)</f>
        <v>264.32675495455493</v>
      </c>
      <c r="F135" s="45">
        <f t="shared" si="41"/>
        <v>264.32675495455493</v>
      </c>
      <c r="G135" s="45">
        <f t="shared" si="41"/>
        <v>264.32675495455493</v>
      </c>
      <c r="H135" s="45">
        <f t="shared" si="41"/>
        <v>264.32675495455493</v>
      </c>
      <c r="I135" s="45">
        <f t="shared" si="41"/>
        <v>264.32675495455493</v>
      </c>
      <c r="J135" s="46">
        <f t="shared" si="41"/>
        <v>1321.6337747727746</v>
      </c>
      <c r="K135" s="47" t="str">
        <f>K133</f>
        <v>C-15</v>
      </c>
      <c r="N135" s="107">
        <f t="shared" ref="N135:P135" si="42">SUM(N133:N134)</f>
        <v>67.043972969438286</v>
      </c>
      <c r="O135" s="107">
        <f t="shared" si="42"/>
        <v>46.719100663250224</v>
      </c>
      <c r="P135" s="107">
        <f t="shared" si="42"/>
        <v>1435.3968484054631</v>
      </c>
      <c r="R135" s="165"/>
    </row>
    <row r="136" spans="1:26" ht="15.75" x14ac:dyDescent="0.2">
      <c r="A136" s="13" t="s">
        <v>206</v>
      </c>
      <c r="B136" s="14"/>
      <c r="C136" s="32"/>
      <c r="D136" s="33"/>
      <c r="E136" s="49"/>
      <c r="F136" s="49"/>
      <c r="G136" s="49"/>
      <c r="H136" s="49"/>
      <c r="I136" s="49"/>
      <c r="J136" s="40"/>
      <c r="N136" s="106"/>
      <c r="O136" s="106"/>
      <c r="P136" s="104"/>
      <c r="R136" s="165"/>
    </row>
    <row r="137" spans="1:26" ht="15.75" x14ac:dyDescent="0.2">
      <c r="A137" s="88"/>
      <c r="B137" s="51" t="s">
        <v>207</v>
      </c>
      <c r="C137" s="32" t="s">
        <v>19</v>
      </c>
      <c r="D137" s="33" t="s">
        <v>208</v>
      </c>
      <c r="E137" s="34">
        <f>'Original Proposal'!E136*'Original Proposal $2020'!$N$1</f>
        <v>1564.3738447393739</v>
      </c>
      <c r="F137" s="34">
        <f>'Original Proposal'!F136*'Original Proposal $2020'!$N$1</f>
        <v>1564.3738447393739</v>
      </c>
      <c r="G137" s="34">
        <f>'Original Proposal'!G136*'Original Proposal $2020'!$N$1</f>
        <v>1460.845865715507</v>
      </c>
      <c r="H137" s="34">
        <f>'Original Proposal'!H136*'Original Proposal $2020'!$N$1</f>
        <v>1460.845865715507</v>
      </c>
      <c r="I137" s="34">
        <f>'Original Proposal'!I136*'Original Proposal $2020'!$N$1</f>
        <v>1460.845865715507</v>
      </c>
      <c r="J137" s="35">
        <f t="shared" ref="J137:J144" si="43">SUM(E137:I137)</f>
        <v>7511.2852866252688</v>
      </c>
      <c r="K137" s="4" t="s">
        <v>204</v>
      </c>
      <c r="N137" s="106">
        <f>'Original Proposal'!N136*'Original Proposal $2020'!$N$1</f>
        <v>381.03324637630885</v>
      </c>
      <c r="O137" s="106">
        <f>'Original Proposal'!O136*'Original Proposal $2020'!$N$1</f>
        <v>265.52022210280541</v>
      </c>
      <c r="P137" s="104">
        <f t="shared" ref="P137:P144" si="44">SUM(J137,N137:O137)</f>
        <v>8157.8387551043834</v>
      </c>
      <c r="R137" s="165" t="s">
        <v>279</v>
      </c>
      <c r="S137" s="166" t="s">
        <v>291</v>
      </c>
    </row>
    <row r="138" spans="1:26" ht="15.75" x14ac:dyDescent="0.2">
      <c r="A138" s="88"/>
      <c r="B138" s="51" t="s">
        <v>209</v>
      </c>
      <c r="C138" s="32" t="s">
        <v>19</v>
      </c>
      <c r="D138" s="33" t="s">
        <v>138</v>
      </c>
      <c r="E138" s="34">
        <f>'Original Proposal'!E137*'Original Proposal $2020'!$N$1</f>
        <v>528.65350990910986</v>
      </c>
      <c r="F138" s="34">
        <f>'Original Proposal'!F137*'Original Proposal $2020'!$N$1</f>
        <v>528.65350990910986</v>
      </c>
      <c r="G138" s="34">
        <f>'Original Proposal'!G137*'Original Proposal $2020'!$N$1</f>
        <v>528.65350990910986</v>
      </c>
      <c r="H138" s="34">
        <f>'Original Proposal'!H137*'Original Proposal $2020'!$N$1</f>
        <v>528.65350990910986</v>
      </c>
      <c r="I138" s="34">
        <f>'Original Proposal'!I137*'Original Proposal $2020'!$N$1</f>
        <v>528.65350990910986</v>
      </c>
      <c r="J138" s="35">
        <f t="shared" si="43"/>
        <v>2643.2675495455492</v>
      </c>
      <c r="K138" s="4" t="s">
        <v>204</v>
      </c>
      <c r="N138" s="106">
        <f>'Original Proposal'!N137*'Original Proposal $2020'!$N$1</f>
        <v>134.08794593887657</v>
      </c>
      <c r="O138" s="106">
        <f>'Original Proposal'!O137*'Original Proposal $2020'!$N$1</f>
        <v>93.438201326500433</v>
      </c>
      <c r="P138" s="104">
        <f t="shared" si="44"/>
        <v>2870.7936968109261</v>
      </c>
      <c r="R138" s="165" t="s">
        <v>275</v>
      </c>
      <c r="S138" s="166" t="s">
        <v>291</v>
      </c>
    </row>
    <row r="139" spans="1:26" ht="15.75" x14ac:dyDescent="0.2">
      <c r="A139" s="88"/>
      <c r="B139" s="51" t="s">
        <v>210</v>
      </c>
      <c r="C139" s="32" t="s">
        <v>19</v>
      </c>
      <c r="D139" s="33" t="s">
        <v>208</v>
      </c>
      <c r="E139" s="34">
        <f>'Original Proposal'!E138*'Original Proposal $2020'!$N$1</f>
        <v>764.78541100184543</v>
      </c>
      <c r="F139" s="34">
        <f>'Original Proposal'!F138*'Original Proposal $2020'!$N$1</f>
        <v>764.78541100184543</v>
      </c>
      <c r="G139" s="34">
        <f>'Original Proposal'!G138*'Original Proposal $2020'!$N$1</f>
        <v>764.78541100184543</v>
      </c>
      <c r="H139" s="34">
        <f>'Original Proposal'!H138*'Original Proposal $2020'!$N$1</f>
        <v>764.78541100184543</v>
      </c>
      <c r="I139" s="34">
        <f>'Original Proposal'!I138*'Original Proposal $2020'!$N$1</f>
        <v>764.78541100184543</v>
      </c>
      <c r="J139" s="35">
        <f t="shared" si="43"/>
        <v>3823.9270550092269</v>
      </c>
      <c r="K139" s="4" t="s">
        <v>204</v>
      </c>
      <c r="N139" s="106">
        <f>'Original Proposal'!N138*'Original Proposal $2020'!$N$1</f>
        <v>193.98056179157507</v>
      </c>
      <c r="O139" s="106">
        <f>'Original Proposal'!O138*'Original Proposal $2020'!$N$1</f>
        <v>135.1739312523373</v>
      </c>
      <c r="P139" s="104">
        <f t="shared" si="44"/>
        <v>4153.0815480531392</v>
      </c>
      <c r="R139" s="165" t="s">
        <v>279</v>
      </c>
      <c r="S139" s="166" t="s">
        <v>291</v>
      </c>
    </row>
    <row r="140" spans="1:26" ht="15.75" x14ac:dyDescent="0.2">
      <c r="A140" s="88"/>
      <c r="B140" s="51" t="s">
        <v>211</v>
      </c>
      <c r="C140" s="32" t="s">
        <v>19</v>
      </c>
      <c r="D140" s="33" t="s">
        <v>208</v>
      </c>
      <c r="E140" s="34">
        <f>'Original Proposal'!E139*'Original Proposal $2020'!$N$1</f>
        <v>0</v>
      </c>
      <c r="F140" s="34">
        <f>'Original Proposal'!F139*'Original Proposal $2020'!$N$1</f>
        <v>235.69135650114478</v>
      </c>
      <c r="G140" s="34">
        <f>'Original Proposal'!G139*'Original Proposal $2020'!$N$1</f>
        <v>235.69135650114478</v>
      </c>
      <c r="H140" s="34">
        <f>'Original Proposal'!H139*'Original Proposal $2020'!$N$1</f>
        <v>0</v>
      </c>
      <c r="I140" s="34">
        <f>'Original Proposal'!I139*'Original Proposal $2020'!$N$1</f>
        <v>0</v>
      </c>
      <c r="J140" s="35">
        <f t="shared" si="43"/>
        <v>471.38271300228956</v>
      </c>
      <c r="K140" s="4" t="s">
        <v>204</v>
      </c>
      <c r="N140" s="106">
        <f>'Original Proposal'!N139*'Original Proposal $2020'!$N$1</f>
        <v>23.912350359099694</v>
      </c>
      <c r="O140" s="106">
        <f>'Original Proposal'!O139*'Original Proposal $2020'!$N$1</f>
        <v>16.66314590322591</v>
      </c>
      <c r="P140" s="104">
        <f t="shared" si="44"/>
        <v>511.95820926461522</v>
      </c>
      <c r="R140" s="165" t="s">
        <v>279</v>
      </c>
      <c r="S140" s="166" t="s">
        <v>291</v>
      </c>
    </row>
    <row r="141" spans="1:26" s="89" customFormat="1" ht="15.75" x14ac:dyDescent="0.2">
      <c r="A141" s="51"/>
      <c r="B141" s="51" t="s">
        <v>212</v>
      </c>
      <c r="C141" s="32" t="s">
        <v>19</v>
      </c>
      <c r="D141" s="33" t="s">
        <v>196</v>
      </c>
      <c r="E141" s="34">
        <f>'Original Proposal'!E140*'Original Proposal $2020'!$N$1</f>
        <v>5578.17561872429</v>
      </c>
      <c r="F141" s="34">
        <f>'Original Proposal'!F140*'Original Proposal $2020'!$N$1</f>
        <v>8341.7118417741622</v>
      </c>
      <c r="G141" s="34">
        <f>'Original Proposal'!G140*'Original Proposal $2020'!$N$1</f>
        <v>6151.7646769756748</v>
      </c>
      <c r="H141" s="34">
        <f>'Original Proposal'!H140*'Original Proposal $2020'!$N$1</f>
        <v>5616.5029981927</v>
      </c>
      <c r="I141" s="34">
        <f>'Original Proposal'!I140*'Original Proposal $2020'!$N$1</f>
        <v>3649.9119413308122</v>
      </c>
      <c r="J141" s="35">
        <f t="shared" si="43"/>
        <v>29338.067076997639</v>
      </c>
      <c r="K141" s="4" t="s">
        <v>204</v>
      </c>
      <c r="L141" s="28"/>
      <c r="M141" s="7"/>
      <c r="N141" s="106">
        <f>'Original Proposal'!N140*'Original Proposal $2020'!$N$1</f>
        <v>1488.2644599665812</v>
      </c>
      <c r="O141" s="106">
        <f>'Original Proposal'!O140*'Original Proposal $2020'!$N$1</f>
        <v>1037.0861695563829</v>
      </c>
      <c r="P141" s="104">
        <f t="shared" si="44"/>
        <v>31863.417706520602</v>
      </c>
      <c r="Q141" s="7"/>
      <c r="R141" s="165" t="s">
        <v>279</v>
      </c>
      <c r="S141" s="166" t="s">
        <v>291</v>
      </c>
      <c r="T141" s="7"/>
      <c r="U141" s="7"/>
      <c r="V141" s="7"/>
      <c r="W141" s="7"/>
      <c r="X141" s="7"/>
      <c r="Y141" s="7"/>
      <c r="Z141" s="7"/>
    </row>
    <row r="142" spans="1:26" ht="15.75" x14ac:dyDescent="0.2">
      <c r="A142" s="88"/>
      <c r="B142" s="51" t="s">
        <v>213</v>
      </c>
      <c r="C142" s="32" t="s">
        <v>131</v>
      </c>
      <c r="D142" s="33" t="s">
        <v>208</v>
      </c>
      <c r="E142" s="71">
        <f>'Original Proposal'!E141*'Original Proposal $2020'!$N$1</f>
        <v>129.60992312260655</v>
      </c>
      <c r="F142" s="71">
        <f>'Original Proposal'!F141*'Original Proposal $2020'!$N$1</f>
        <v>0</v>
      </c>
      <c r="G142" s="71">
        <f>'Original Proposal'!G141*'Original Proposal $2020'!$N$1</f>
        <v>0</v>
      </c>
      <c r="H142" s="71">
        <f>'Original Proposal'!H141*'Original Proposal $2020'!$N$1</f>
        <v>0</v>
      </c>
      <c r="I142" s="71">
        <f>'Original Proposal'!I141*'Original Proposal $2020'!$N$1</f>
        <v>0</v>
      </c>
      <c r="J142" s="35">
        <f t="shared" si="43"/>
        <v>129.60992312260655</v>
      </c>
      <c r="N142" s="106">
        <f>'Original Proposal'!N141*'Original Proposal $2020'!$N$1</f>
        <v>0</v>
      </c>
      <c r="O142" s="106">
        <f>'Original Proposal'!O141*'Original Proposal $2020'!$N$1</f>
        <v>4.360449395236687</v>
      </c>
      <c r="P142" s="104">
        <f t="shared" si="44"/>
        <v>133.97037251784323</v>
      </c>
      <c r="R142" s="165" t="s">
        <v>279</v>
      </c>
      <c r="S142" s="166" t="s">
        <v>291</v>
      </c>
    </row>
    <row r="143" spans="1:26" ht="15.75" x14ac:dyDescent="0.2">
      <c r="A143" s="50"/>
      <c r="B143" s="51" t="s">
        <v>214</v>
      </c>
      <c r="C143" s="32" t="s">
        <v>131</v>
      </c>
      <c r="D143" s="33" t="s">
        <v>208</v>
      </c>
      <c r="E143" s="71">
        <f>'Original Proposal'!E142*'Original Proposal $2020'!$N$1</f>
        <v>1716.405696209375</v>
      </c>
      <c r="F143" s="71">
        <f>'Original Proposal'!F142*'Original Proposal $2020'!$N$1</f>
        <v>11.109421981937702</v>
      </c>
      <c r="G143" s="71">
        <f>'Original Proposal'!G142*'Original Proposal $2020'!$N$1</f>
        <v>11.109421981937702</v>
      </c>
      <c r="H143" s="71">
        <f>'Original Proposal'!H142*'Original Proposal $2020'!$N$1</f>
        <v>1716.405696209375</v>
      </c>
      <c r="I143" s="71">
        <f>'Original Proposal'!I142*'Original Proposal $2020'!$N$1</f>
        <v>1716.405696209375</v>
      </c>
      <c r="J143" s="35">
        <f t="shared" si="43"/>
        <v>5171.4359325920004</v>
      </c>
      <c r="N143" s="106">
        <f>'Original Proposal'!N142*'Original Proposal $2020'!$N$1</f>
        <v>0</v>
      </c>
      <c r="O143" s="106">
        <f>'Original Proposal'!O142*'Original Proposal $2020'!$N$1</f>
        <v>173.9819308699438</v>
      </c>
      <c r="P143" s="104">
        <f t="shared" si="44"/>
        <v>5345.4178634619439</v>
      </c>
      <c r="R143" s="165" t="s">
        <v>286</v>
      </c>
      <c r="S143" s="166" t="s">
        <v>291</v>
      </c>
    </row>
    <row r="144" spans="1:26" ht="15.75" x14ac:dyDescent="0.2">
      <c r="A144" s="50"/>
      <c r="B144" s="51" t="s">
        <v>215</v>
      </c>
      <c r="C144" s="32" t="s">
        <v>131</v>
      </c>
      <c r="D144" s="33" t="s">
        <v>208</v>
      </c>
      <c r="E144" s="71">
        <f>'Original Proposal'!E143*'Original Proposal $2020'!$N$1</f>
        <v>1542.8209777415987</v>
      </c>
      <c r="F144" s="71">
        <f>'Original Proposal'!F143*'Original Proposal $2020'!$N$1</f>
        <v>0</v>
      </c>
      <c r="G144" s="71">
        <f>'Original Proposal'!G143*'Original Proposal $2020'!$N$1</f>
        <v>0</v>
      </c>
      <c r="H144" s="71">
        <f>'Original Proposal'!H143*'Original Proposal $2020'!$N$1</f>
        <v>1710.8509852184063</v>
      </c>
      <c r="I144" s="71">
        <f>'Original Proposal'!I143*'Original Proposal $2020'!$N$1</f>
        <v>3421.7019704368126</v>
      </c>
      <c r="J144" s="35">
        <f t="shared" si="43"/>
        <v>6675.3739333968169</v>
      </c>
      <c r="N144" s="106">
        <f>'Original Proposal'!N143*'Original Proposal $2020'!$N$1</f>
        <v>0</v>
      </c>
      <c r="O144" s="106">
        <f>'Original Proposal'!O143*'Original Proposal $2020'!$N$1</f>
        <v>224.5787168882438</v>
      </c>
      <c r="P144" s="104">
        <f t="shared" si="44"/>
        <v>6899.9526502850604</v>
      </c>
      <c r="R144" s="165" t="s">
        <v>286</v>
      </c>
      <c r="S144" s="166" t="s">
        <v>291</v>
      </c>
    </row>
    <row r="145" spans="1:19" ht="15.75" x14ac:dyDescent="0.2">
      <c r="A145" s="61"/>
      <c r="B145" s="51"/>
      <c r="C145" s="32"/>
      <c r="D145" s="73" t="s">
        <v>131</v>
      </c>
      <c r="E145" s="74">
        <f t="shared" ref="E145:J145" si="45">-(E144+E143+E142)</f>
        <v>-3388.8365970735804</v>
      </c>
      <c r="F145" s="74">
        <f t="shared" si="45"/>
        <v>-11.109421981937702</v>
      </c>
      <c r="G145" s="74">
        <f t="shared" si="45"/>
        <v>-11.109421981937702</v>
      </c>
      <c r="H145" s="74">
        <f t="shared" si="45"/>
        <v>-3427.2566814277816</v>
      </c>
      <c r="I145" s="74">
        <f t="shared" si="45"/>
        <v>-5138.1076666461877</v>
      </c>
      <c r="J145" s="74">
        <f t="shared" si="45"/>
        <v>-11976.419789111424</v>
      </c>
      <c r="N145" s="108">
        <f t="shared" ref="N145:P145" si="46">-(N144+N143+N142)</f>
        <v>0</v>
      </c>
      <c r="O145" s="108">
        <f t="shared" si="46"/>
        <v>-402.92109715342428</v>
      </c>
      <c r="P145" s="108">
        <f t="shared" si="46"/>
        <v>-12379.340886264847</v>
      </c>
      <c r="R145" s="165"/>
    </row>
    <row r="146" spans="1:19" ht="15.75" x14ac:dyDescent="0.2">
      <c r="A146" s="61"/>
      <c r="B146" s="51"/>
      <c r="C146" s="32"/>
      <c r="D146" s="33"/>
      <c r="E146" s="54"/>
      <c r="F146" s="54"/>
      <c r="G146" s="54"/>
      <c r="H146" s="54"/>
      <c r="I146" s="54"/>
      <c r="J146" s="40"/>
      <c r="K146" s="6"/>
      <c r="N146" s="106"/>
      <c r="O146" s="106"/>
      <c r="P146" s="106"/>
      <c r="R146" s="165"/>
    </row>
    <row r="147" spans="1:19" ht="15.75" x14ac:dyDescent="0.2">
      <c r="A147" s="41"/>
      <c r="B147" s="42" t="s">
        <v>216</v>
      </c>
      <c r="C147" s="43"/>
      <c r="D147" s="44" t="s">
        <v>11</v>
      </c>
      <c r="E147" s="45">
        <f t="shared" ref="E147:J147" si="47">SUM(E137:E146)</f>
        <v>8435.9883843746211</v>
      </c>
      <c r="F147" s="45">
        <f t="shared" si="47"/>
        <v>11435.215963925635</v>
      </c>
      <c r="G147" s="45">
        <f t="shared" si="47"/>
        <v>9141.7408201032813</v>
      </c>
      <c r="H147" s="45">
        <f t="shared" si="47"/>
        <v>8370.787784819162</v>
      </c>
      <c r="I147" s="45">
        <f t="shared" si="47"/>
        <v>6404.1967279572737</v>
      </c>
      <c r="J147" s="46">
        <f t="shared" si="47"/>
        <v>43787.929681179972</v>
      </c>
      <c r="K147" s="47" t="str">
        <f>K141</f>
        <v>C-15</v>
      </c>
      <c r="N147" s="107">
        <f t="shared" ref="N147:P147" si="48">SUM(N137:N146)</f>
        <v>2221.2785644324413</v>
      </c>
      <c r="O147" s="107">
        <f t="shared" si="48"/>
        <v>1547.881670141252</v>
      </c>
      <c r="P147" s="107">
        <f t="shared" si="48"/>
        <v>47557.089915753662</v>
      </c>
      <c r="R147" s="165"/>
    </row>
    <row r="148" spans="1:19" ht="15.75" x14ac:dyDescent="0.2">
      <c r="A148" s="55" t="s">
        <v>217</v>
      </c>
      <c r="B148" s="62"/>
      <c r="C148" s="15"/>
      <c r="D148" s="29"/>
      <c r="E148" s="57"/>
      <c r="F148" s="49"/>
      <c r="G148" s="49"/>
      <c r="H148" s="49"/>
      <c r="I148" s="49"/>
      <c r="J148" s="58"/>
      <c r="N148" s="106"/>
      <c r="O148" s="106"/>
      <c r="P148" s="104"/>
      <c r="R148" s="165"/>
    </row>
    <row r="149" spans="1:19" ht="15.75" x14ac:dyDescent="0.25">
      <c r="A149" s="50"/>
      <c r="B149" s="51" t="s">
        <v>218</v>
      </c>
      <c r="C149" s="32" t="s">
        <v>19</v>
      </c>
      <c r="D149" s="33"/>
      <c r="E149" s="34">
        <f>'Original Proposal'!E148*'Original Proposal $2020'!$N$1</f>
        <v>10132.525606591271</v>
      </c>
      <c r="F149" s="34">
        <f>'Original Proposal'!F148*'Original Proposal $2020'!$N$1</f>
        <v>10132.525606591271</v>
      </c>
      <c r="G149" s="34">
        <f>'Original Proposal'!G148*'Original Proposal $2020'!$N$1</f>
        <v>10132.525606591271</v>
      </c>
      <c r="H149" s="34">
        <f>'Original Proposal'!H148*'Original Proposal $2020'!$N$1</f>
        <v>10132.525606591271</v>
      </c>
      <c r="I149" s="34">
        <f>'Original Proposal'!I148*'Original Proposal $2020'!$N$1</f>
        <v>10132.525606591271</v>
      </c>
      <c r="J149" s="35">
        <f>SUM(E149:I149)</f>
        <v>50662.628032956352</v>
      </c>
      <c r="K149" s="4" t="s">
        <v>219</v>
      </c>
      <c r="N149" s="106">
        <f>'Original Proposal'!N148*'Original Proposal $2020'!$N$1</f>
        <v>2570.0189638284651</v>
      </c>
      <c r="O149" s="106">
        <f>'Original Proposal'!O148*'Original Proposal $2020'!$N$1</f>
        <v>1928.8970779970157</v>
      </c>
      <c r="P149" s="104">
        <f t="shared" ref="P149" si="49">SUM(J149,N149:O149)</f>
        <v>55161.544074781836</v>
      </c>
      <c r="R149" s="165" t="s">
        <v>281</v>
      </c>
      <c r="S149" t="s">
        <v>292</v>
      </c>
    </row>
    <row r="150" spans="1:19" ht="15.75" x14ac:dyDescent="0.2">
      <c r="A150" s="61"/>
      <c r="B150" s="51"/>
      <c r="C150" s="32"/>
      <c r="D150" s="33"/>
      <c r="E150" s="54"/>
      <c r="F150" s="54"/>
      <c r="G150" s="54"/>
      <c r="H150" s="54"/>
      <c r="I150" s="54"/>
      <c r="J150" s="35"/>
      <c r="N150" s="106"/>
      <c r="O150" s="106"/>
      <c r="P150" s="104"/>
      <c r="R150" s="165"/>
    </row>
    <row r="151" spans="1:19" ht="15.75" x14ac:dyDescent="0.2">
      <c r="A151" s="41"/>
      <c r="B151" s="42" t="s">
        <v>220</v>
      </c>
      <c r="C151" s="43"/>
      <c r="D151" s="44" t="s">
        <v>11</v>
      </c>
      <c r="E151" s="45">
        <f t="shared" ref="E151:I151" si="50">SUM(E149:E150)</f>
        <v>10132.525606591271</v>
      </c>
      <c r="F151" s="45">
        <f t="shared" si="50"/>
        <v>10132.525606591271</v>
      </c>
      <c r="G151" s="45">
        <f t="shared" si="50"/>
        <v>10132.525606591271</v>
      </c>
      <c r="H151" s="45">
        <f t="shared" si="50"/>
        <v>10132.525606591271</v>
      </c>
      <c r="I151" s="45">
        <f t="shared" si="50"/>
        <v>10132.525606591271</v>
      </c>
      <c r="J151" s="46">
        <f>SUM(J149:J150)</f>
        <v>50662.628032956352</v>
      </c>
      <c r="K151" s="47" t="str">
        <f>K149</f>
        <v>C-10</v>
      </c>
      <c r="N151" s="107">
        <f t="shared" ref="N151:P151" si="51">SUM(N149:N150)</f>
        <v>2570.0189638284651</v>
      </c>
      <c r="O151" s="107">
        <f t="shared" si="51"/>
        <v>1928.8970779970157</v>
      </c>
      <c r="P151" s="107">
        <f t="shared" si="51"/>
        <v>55161.544074781836</v>
      </c>
      <c r="R151" s="165"/>
    </row>
    <row r="152" spans="1:19" ht="15.75" x14ac:dyDescent="0.2">
      <c r="A152" s="55" t="s">
        <v>221</v>
      </c>
      <c r="B152" s="62"/>
      <c r="C152" s="15"/>
      <c r="D152" s="29"/>
      <c r="E152" s="90"/>
      <c r="F152" s="90"/>
      <c r="G152" s="90"/>
      <c r="H152" s="90"/>
      <c r="I152" s="90"/>
      <c r="J152" s="35"/>
      <c r="N152" s="106"/>
      <c r="O152" s="106"/>
      <c r="P152" s="104"/>
      <c r="R152" s="165"/>
    </row>
    <row r="153" spans="1:19" ht="15.75" x14ac:dyDescent="0.25">
      <c r="A153" s="61"/>
      <c r="B153" s="51" t="s">
        <v>222</v>
      </c>
      <c r="C153" s="32" t="s">
        <v>34</v>
      </c>
      <c r="D153" s="33" t="s">
        <v>35</v>
      </c>
      <c r="E153" s="34">
        <f>'Original Proposal'!E152*'Original Proposal $2020'!$N$1</f>
        <v>5075.9045170944446</v>
      </c>
      <c r="F153" s="34">
        <f>'Original Proposal'!F152*'Original Proposal $2020'!$N$1</f>
        <v>5097.5102823501556</v>
      </c>
      <c r="G153" s="34">
        <f>'Original Proposal'!G152*'Original Proposal $2020'!$N$1</f>
        <v>5086.1412655202794</v>
      </c>
      <c r="H153" s="34">
        <f>'Original Proposal'!H152*'Original Proposal $2020'!$N$1</f>
        <v>4941.8589711028708</v>
      </c>
      <c r="I153" s="34">
        <f>'Original Proposal'!I152*'Original Proposal $2020'!$N$1</f>
        <v>6270.7131379671473</v>
      </c>
      <c r="J153" s="35">
        <f t="shared" ref="J153:J157" si="52">SUM(E153:I153)</f>
        <v>26472.1281740349</v>
      </c>
      <c r="K153" s="4" t="s">
        <v>223</v>
      </c>
      <c r="N153" s="106">
        <f>'Original Proposal'!N152*'Original Proposal $2020'!$N$1</f>
        <v>1342.8808188929963</v>
      </c>
      <c r="O153" s="106">
        <f>'Original Proposal'!O152*'Original Proposal $2020'!$N$1</f>
        <v>666.26657768877669</v>
      </c>
      <c r="P153" s="104">
        <f t="shared" ref="P153:P160" si="53">SUM(J153,N153:O153)</f>
        <v>28481.275570616675</v>
      </c>
      <c r="R153" s="165" t="s">
        <v>280</v>
      </c>
      <c r="S153" t="s">
        <v>296</v>
      </c>
    </row>
    <row r="154" spans="1:19" ht="15.75" x14ac:dyDescent="0.25">
      <c r="A154" s="61"/>
      <c r="B154" s="51" t="s">
        <v>224</v>
      </c>
      <c r="C154" s="32" t="s">
        <v>34</v>
      </c>
      <c r="D154" s="33" t="s">
        <v>35</v>
      </c>
      <c r="E154" s="34">
        <f>'Original Proposal'!E153*'Original Proposal $2020'!$N$1</f>
        <v>6870.2300704004083</v>
      </c>
      <c r="F154" s="34">
        <f>'Original Proposal'!F153*'Original Proposal $2020'!$N$1</f>
        <v>6992.9804198192724</v>
      </c>
      <c r="G154" s="34">
        <f>'Original Proposal'!G153*'Original Proposal $2020'!$N$1</f>
        <v>7052.6594273564651</v>
      </c>
      <c r="H154" s="34">
        <f>'Original Proposal'!H153*'Original Proposal $2020'!$N$1</f>
        <v>6886.1932851436513</v>
      </c>
      <c r="I154" s="34">
        <f>'Original Proposal'!I153*'Original Proposal $2020'!$N$1</f>
        <v>6543.4597350553213</v>
      </c>
      <c r="J154" s="35">
        <f t="shared" si="52"/>
        <v>34345.522937775117</v>
      </c>
      <c r="K154" s="4" t="s">
        <v>223</v>
      </c>
      <c r="N154" s="106">
        <f>'Original Proposal'!N153*'Original Proposal $2020'!$N$1</f>
        <v>1742.2831917694432</v>
      </c>
      <c r="O154" s="106">
        <f>'Original Proposal'!O153*'Original Proposal $2020'!$N$1</f>
        <v>864.42895245301008</v>
      </c>
      <c r="P154" s="104">
        <f t="shared" si="53"/>
        <v>36952.235081997569</v>
      </c>
      <c r="R154" s="165" t="s">
        <v>274</v>
      </c>
      <c r="S154" t="s">
        <v>296</v>
      </c>
    </row>
    <row r="155" spans="1:19" ht="15.75" x14ac:dyDescent="0.25">
      <c r="A155" s="61"/>
      <c r="B155" s="51" t="s">
        <v>225</v>
      </c>
      <c r="C155" s="32" t="s">
        <v>34</v>
      </c>
      <c r="D155" s="33" t="s">
        <v>35</v>
      </c>
      <c r="E155" s="34">
        <f>'Original Proposal'!E154*'Original Proposal $2020'!$N$1</f>
        <v>18125.101617340959</v>
      </c>
      <c r="F155" s="34">
        <f>'Original Proposal'!F154*'Original Proposal $2020'!$N$1</f>
        <v>17191.178145375838</v>
      </c>
      <c r="G155" s="34">
        <f>'Original Proposal'!G154*'Original Proposal $2020'!$N$1</f>
        <v>17369.000987226074</v>
      </c>
      <c r="H155" s="34">
        <f>'Original Proposal'!H154*'Original Proposal $2020'!$N$1</f>
        <v>17481.190743354327</v>
      </c>
      <c r="I155" s="34">
        <f>'Original Proposal'!I154*'Original Proposal $2020'!$N$1</f>
        <v>14189.695109841425</v>
      </c>
      <c r="J155" s="35">
        <f t="shared" si="52"/>
        <v>84356.166603138627</v>
      </c>
      <c r="K155" s="4" t="s">
        <v>223</v>
      </c>
      <c r="N155" s="106">
        <f>'Original Proposal'!N154*'Original Proposal $2020'!$N$1</f>
        <v>4279.2282260784568</v>
      </c>
      <c r="O155" s="106">
        <f>'Original Proposal'!O154*'Original Proposal $2020'!$N$1</f>
        <v>2123.1271645452616</v>
      </c>
      <c r="P155" s="104">
        <f t="shared" si="53"/>
        <v>90758.521993762348</v>
      </c>
      <c r="R155" s="165" t="s">
        <v>274</v>
      </c>
      <c r="S155" t="s">
        <v>296</v>
      </c>
    </row>
    <row r="156" spans="1:19" ht="15.75" x14ac:dyDescent="0.25">
      <c r="A156" s="61"/>
      <c r="B156" s="51" t="s">
        <v>41</v>
      </c>
      <c r="C156" s="32" t="s">
        <v>34</v>
      </c>
      <c r="D156" s="33" t="s">
        <v>35</v>
      </c>
      <c r="E156" s="34">
        <f>'Original Proposal'!E155*'Original Proposal $2020'!$N$1</f>
        <v>7860.2119776764139</v>
      </c>
      <c r="F156" s="34">
        <f>'Original Proposal'!F155*'Original Proposal $2020'!$N$1</f>
        <v>7910.8276352529911</v>
      </c>
      <c r="G156" s="34">
        <f>'Original Proposal'!G155*'Original Proposal $2020'!$N$1</f>
        <v>7743.9659053403893</v>
      </c>
      <c r="H156" s="34">
        <f>'Original Proposal'!H155*'Original Proposal $2020'!$N$1</f>
        <v>7417.1913650135357</v>
      </c>
      <c r="I156" s="34">
        <f>'Original Proposal'!I155*'Original Proposal $2020'!$N$1</f>
        <v>6733.3633649569392</v>
      </c>
      <c r="J156" s="35">
        <f t="shared" si="52"/>
        <v>37665.560248240268</v>
      </c>
      <c r="K156" s="4" t="s">
        <v>223</v>
      </c>
      <c r="N156" s="106">
        <f>'Original Proposal'!N155*'Original Proposal $2020'!$N$1</f>
        <v>1910.702383189267</v>
      </c>
      <c r="O156" s="106">
        <f>'Original Proposal'!O155*'Original Proposal $2020'!$N$1</f>
        <v>947.98966514298309</v>
      </c>
      <c r="P156" s="104">
        <f t="shared" si="53"/>
        <v>40524.252296572515</v>
      </c>
      <c r="R156" s="165" t="s">
        <v>281</v>
      </c>
      <c r="S156" t="s">
        <v>296</v>
      </c>
    </row>
    <row r="157" spans="1:19" ht="15.75" x14ac:dyDescent="0.25">
      <c r="A157" s="61"/>
      <c r="B157" s="51" t="s">
        <v>217</v>
      </c>
      <c r="C157" s="32" t="s">
        <v>19</v>
      </c>
      <c r="D157" s="33" t="s">
        <v>35</v>
      </c>
      <c r="E157" s="34">
        <f>'Original Proposal'!E156*'Original Proposal $2020'!$N$1</f>
        <v>2378.9407945909943</v>
      </c>
      <c r="F157" s="34">
        <f>'Original Proposal'!F156*'Original Proposal $2020'!$N$1</f>
        <v>2378.9407945909943</v>
      </c>
      <c r="G157" s="34">
        <f>'Original Proposal'!G156*'Original Proposal $2020'!$N$1</f>
        <v>2378.9407945909943</v>
      </c>
      <c r="H157" s="34">
        <f>'Original Proposal'!H156*'Original Proposal $2020'!$N$1</f>
        <v>2378.9407945909943</v>
      </c>
      <c r="I157" s="34">
        <f>'Original Proposal'!I156*'Original Proposal $2020'!$N$1</f>
        <v>2378.9407945909943</v>
      </c>
      <c r="J157" s="35">
        <f t="shared" si="52"/>
        <v>11894.703972954972</v>
      </c>
      <c r="K157" s="4" t="s">
        <v>223</v>
      </c>
      <c r="N157" s="106">
        <f>'Original Proposal'!N156*'Original Proposal $2020'!$N$1</f>
        <v>603.39575672494459</v>
      </c>
      <c r="O157" s="106">
        <f>'Original Proposal'!O156*'Original Proposal $2020'!$N$1</f>
        <v>299.37312393550053</v>
      </c>
      <c r="P157" s="104">
        <f t="shared" si="53"/>
        <v>12797.472853615418</v>
      </c>
      <c r="R157" s="165" t="s">
        <v>281</v>
      </c>
      <c r="S157" t="s">
        <v>296</v>
      </c>
    </row>
    <row r="158" spans="1:19" ht="15.75" x14ac:dyDescent="0.25">
      <c r="A158" s="61"/>
      <c r="B158" s="51" t="s">
        <v>39</v>
      </c>
      <c r="C158" s="32" t="s">
        <v>34</v>
      </c>
      <c r="D158" s="33" t="s">
        <v>40</v>
      </c>
      <c r="E158" s="91">
        <f>'Original Proposal'!E157*'Original Proposal $2020'!$N$1</f>
        <v>26126.879315985603</v>
      </c>
      <c r="F158" s="91">
        <f>'Original Proposal'!F157*'Original Proposal $2020'!$N$1</f>
        <v>26126.879315985603</v>
      </c>
      <c r="G158" s="91">
        <f>'Original Proposal'!G157*'Original Proposal $2020'!$N$1</f>
        <v>26126.879315985603</v>
      </c>
      <c r="H158" s="91">
        <f>'Original Proposal'!H157*'Original Proposal $2020'!$N$1</f>
        <v>26126.879315985603</v>
      </c>
      <c r="I158" s="91">
        <f>'Original Proposal'!I157*'Original Proposal $2020'!$N$1</f>
        <v>26126.879315985603</v>
      </c>
      <c r="J158" s="75">
        <f t="shared" ref="J158:J160" si="54">SUM(E158:I158)</f>
        <v>130634.39657992801</v>
      </c>
      <c r="K158" s="4" t="s">
        <v>223</v>
      </c>
      <c r="N158" s="106">
        <f>'Original Proposal'!N157*'Original Proposal $2020'!$N$1</f>
        <v>6626.8349979852601</v>
      </c>
      <c r="O158" s="106">
        <f>'Original Proposal'!O157*'Original Proposal $2020'!$N$1</f>
        <v>3287.8857251498716</v>
      </c>
      <c r="P158" s="104">
        <f t="shared" si="53"/>
        <v>140549.11730306316</v>
      </c>
      <c r="R158" s="165" t="s">
        <v>274</v>
      </c>
      <c r="S158" t="s">
        <v>296</v>
      </c>
    </row>
    <row r="159" spans="1:19" ht="15.75" x14ac:dyDescent="0.25">
      <c r="A159" s="61"/>
      <c r="B159" s="51" t="s">
        <v>265</v>
      </c>
      <c r="C159" s="32" t="s">
        <v>19</v>
      </c>
      <c r="D159" s="33" t="s">
        <v>40</v>
      </c>
      <c r="E159" s="54">
        <f>'Original Proposal'!E158*'Original Proposal $2020'!$N$1</f>
        <v>0</v>
      </c>
      <c r="F159" s="54">
        <f>'Original Proposal'!F158*'Original Proposal $2020'!$N$1</f>
        <v>0</v>
      </c>
      <c r="G159" s="54">
        <f>'Original Proposal'!G158*'Original Proposal $2020'!$N$1</f>
        <v>0</v>
      </c>
      <c r="H159" s="54">
        <f>'Original Proposal'!H158*'Original Proposal $2020'!$N$1</f>
        <v>0</v>
      </c>
      <c r="I159" s="54">
        <f>'Original Proposal'!I158*'Original Proposal $2020'!$N$1</f>
        <v>0</v>
      </c>
      <c r="J159" s="35">
        <f t="shared" si="54"/>
        <v>0</v>
      </c>
      <c r="K159" s="4" t="s">
        <v>223</v>
      </c>
      <c r="N159" s="106">
        <f>'Original Proposal'!N158*'Original Proposal $2020'!$N$1</f>
        <v>0</v>
      </c>
      <c r="O159" s="106">
        <f>'Original Proposal'!O158*'Original Proposal $2020'!$N$1</f>
        <v>0</v>
      </c>
      <c r="P159" s="104">
        <f t="shared" si="53"/>
        <v>0</v>
      </c>
      <c r="R159" s="165" t="s">
        <v>274</v>
      </c>
      <c r="S159" t="s">
        <v>296</v>
      </c>
    </row>
    <row r="160" spans="1:19" ht="15.75" x14ac:dyDescent="0.25">
      <c r="A160" s="61"/>
      <c r="B160" s="51" t="s">
        <v>266</v>
      </c>
      <c r="C160" s="32" t="s">
        <v>34</v>
      </c>
      <c r="D160" s="33" t="s">
        <v>40</v>
      </c>
      <c r="E160" s="54">
        <f>'Original Proposal'!E159*'Original Proposal $2020'!$N$1</f>
        <v>0</v>
      </c>
      <c r="F160" s="54">
        <f>'Original Proposal'!F159*'Original Proposal $2020'!$N$1</f>
        <v>0</v>
      </c>
      <c r="G160" s="54">
        <f>'Original Proposal'!G159*'Original Proposal $2020'!$N$1</f>
        <v>0</v>
      </c>
      <c r="H160" s="54">
        <f>'Original Proposal'!H159*'Original Proposal $2020'!$N$1</f>
        <v>0</v>
      </c>
      <c r="I160" s="54">
        <f>'Original Proposal'!I159*'Original Proposal $2020'!$N$1</f>
        <v>0</v>
      </c>
      <c r="J160" s="35">
        <f t="shared" si="54"/>
        <v>0</v>
      </c>
      <c r="K160" s="4" t="s">
        <v>223</v>
      </c>
      <c r="N160" s="106">
        <f>'Original Proposal'!N159*'Original Proposal $2020'!$N$1</f>
        <v>0</v>
      </c>
      <c r="O160" s="106">
        <f>'Original Proposal'!O159*'Original Proposal $2020'!$N$1</f>
        <v>0</v>
      </c>
      <c r="P160" s="104">
        <f t="shared" si="53"/>
        <v>0</v>
      </c>
      <c r="R160" s="165" t="s">
        <v>274</v>
      </c>
      <c r="S160" t="s">
        <v>296</v>
      </c>
    </row>
    <row r="161" spans="1:26" x14ac:dyDescent="0.2">
      <c r="A161" s="61"/>
      <c r="B161" s="51"/>
      <c r="C161" s="32"/>
      <c r="D161" s="33"/>
      <c r="E161" s="54"/>
      <c r="F161" s="54"/>
      <c r="G161" s="54"/>
      <c r="H161" s="54"/>
      <c r="I161" s="54"/>
      <c r="J161" s="35"/>
      <c r="N161" s="106"/>
      <c r="O161" s="106"/>
      <c r="P161" s="104"/>
    </row>
    <row r="162" spans="1:26" x14ac:dyDescent="0.2">
      <c r="A162" s="61"/>
      <c r="B162" s="51"/>
      <c r="C162" s="32"/>
      <c r="D162" s="33"/>
      <c r="E162" s="54"/>
      <c r="F162" s="54"/>
      <c r="G162" s="54"/>
      <c r="H162" s="54"/>
      <c r="I162" s="54"/>
      <c r="J162" s="35"/>
      <c r="N162" s="106"/>
      <c r="O162" s="106"/>
      <c r="P162" s="104"/>
    </row>
    <row r="163" spans="1:26" x14ac:dyDescent="0.2">
      <c r="A163" s="41"/>
      <c r="B163" s="42" t="s">
        <v>226</v>
      </c>
      <c r="C163" s="43"/>
      <c r="D163" s="44" t="s">
        <v>11</v>
      </c>
      <c r="E163" s="45">
        <f t="shared" ref="E163:J163" si="55">SUM(E153:E162)</f>
        <v>66437.268293088826</v>
      </c>
      <c r="F163" s="45">
        <f t="shared" si="55"/>
        <v>65698.316593374853</v>
      </c>
      <c r="G163" s="45">
        <f t="shared" si="55"/>
        <v>65757.587696019807</v>
      </c>
      <c r="H163" s="45">
        <f t="shared" si="55"/>
        <v>65232.254475190974</v>
      </c>
      <c r="I163" s="45">
        <f t="shared" si="55"/>
        <v>62243.051458397429</v>
      </c>
      <c r="J163" s="46">
        <f t="shared" si="55"/>
        <v>325368.47851607192</v>
      </c>
      <c r="K163" s="47" t="str">
        <f>K158</f>
        <v>C-4</v>
      </c>
      <c r="N163" s="107">
        <f t="shared" ref="N163:P163" si="56">SUM(N153:N162)</f>
        <v>16505.325374640368</v>
      </c>
      <c r="O163" s="107">
        <f t="shared" si="56"/>
        <v>8189.071208915404</v>
      </c>
      <c r="P163" s="107">
        <f t="shared" si="56"/>
        <v>350062.87509962765</v>
      </c>
      <c r="R163" s="94"/>
      <c r="S163" s="94"/>
    </row>
    <row r="164" spans="1:26" x14ac:dyDescent="0.2">
      <c r="A164" s="55" t="s">
        <v>227</v>
      </c>
      <c r="B164" s="62"/>
      <c r="C164" s="15"/>
      <c r="D164" s="29"/>
      <c r="E164" s="57"/>
      <c r="F164" s="57"/>
      <c r="G164" s="57"/>
      <c r="H164" s="57"/>
      <c r="I164" s="57"/>
      <c r="J164" s="58"/>
      <c r="N164" s="113"/>
      <c r="O164" s="113"/>
      <c r="P164" s="104"/>
      <c r="R164" s="94"/>
      <c r="S164" s="94"/>
    </row>
    <row r="165" spans="1:26" s="95" customFormat="1" x14ac:dyDescent="0.2">
      <c r="A165" s="87"/>
      <c r="B165" s="10" t="s">
        <v>228</v>
      </c>
      <c r="C165" s="77"/>
      <c r="D165" s="78"/>
      <c r="E165" s="92">
        <f t="shared" ref="E165:J165" si="57">SUM(E151,E147,E135,E131,E104,E98,E33,E25,E17)</f>
        <v>305766.78613471554</v>
      </c>
      <c r="F165" s="92">
        <f t="shared" si="57"/>
        <v>310120.69641785382</v>
      </c>
      <c r="G165" s="92">
        <f t="shared" si="57"/>
        <v>301900.21068732353</v>
      </c>
      <c r="H165" s="92">
        <f t="shared" si="57"/>
        <v>297560.37640349648</v>
      </c>
      <c r="I165" s="92">
        <f t="shared" si="57"/>
        <v>290394.39656024729</v>
      </c>
      <c r="J165" s="92">
        <f t="shared" si="57"/>
        <v>1505742.4662036365</v>
      </c>
      <c r="K165" s="93"/>
      <c r="L165" s="28"/>
      <c r="M165" s="94"/>
      <c r="N165" s="114">
        <f t="shared" ref="N165:P165" si="58">SUM(N151,N147,N135,N131,N104,N98,N33,N25,N17)</f>
        <v>76383.457452461269</v>
      </c>
      <c r="O165" s="114">
        <f t="shared" si="58"/>
        <v>41540.51187933945</v>
      </c>
      <c r="P165" s="114">
        <f t="shared" si="58"/>
        <v>1623666.4355354372</v>
      </c>
      <c r="Q165" s="94"/>
      <c r="R165" s="7"/>
      <c r="S165" s="7"/>
      <c r="T165" s="94"/>
      <c r="U165" s="94"/>
      <c r="V165" s="94"/>
      <c r="W165" s="94"/>
      <c r="X165" s="94"/>
      <c r="Y165" s="94"/>
      <c r="Z165" s="94"/>
    </row>
    <row r="166" spans="1:26" s="95" customFormat="1" x14ac:dyDescent="0.2">
      <c r="A166" s="87"/>
      <c r="B166" s="10" t="s">
        <v>229</v>
      </c>
      <c r="C166" s="77"/>
      <c r="D166" s="78"/>
      <c r="E166" s="92">
        <f t="shared" ref="E166:H166" si="59">E165-E163</f>
        <v>239329.51784162672</v>
      </c>
      <c r="F166" s="92">
        <f t="shared" si="59"/>
        <v>244422.37982447897</v>
      </c>
      <c r="G166" s="92">
        <f>G165-G163</f>
        <v>236142.62299130374</v>
      </c>
      <c r="H166" s="92">
        <f t="shared" si="59"/>
        <v>232328.12192830551</v>
      </c>
      <c r="I166" s="92">
        <f>I165-I163</f>
        <v>228151.34510184987</v>
      </c>
      <c r="J166" s="96">
        <f>SUM(E166:I166)</f>
        <v>1180373.9876875649</v>
      </c>
      <c r="K166" s="93"/>
      <c r="L166" s="28"/>
      <c r="M166" s="94"/>
      <c r="N166" s="114">
        <f>N165-N163</f>
        <v>59878.132077820905</v>
      </c>
      <c r="O166" s="114">
        <f>O165-O163</f>
        <v>33351.440670424046</v>
      </c>
      <c r="P166" s="114">
        <f>P165-P163</f>
        <v>1273603.5604358097</v>
      </c>
      <c r="Q166" s="94"/>
      <c r="R166" s="7"/>
      <c r="S166" s="7"/>
      <c r="T166" s="94"/>
      <c r="U166" s="94"/>
      <c r="V166" s="94"/>
      <c r="W166" s="94"/>
      <c r="X166" s="94"/>
      <c r="Y166" s="94"/>
      <c r="Z166" s="94"/>
    </row>
    <row r="167" spans="1:26" ht="15" x14ac:dyDescent="0.25">
      <c r="A167" s="97"/>
      <c r="B167" s="97"/>
      <c r="C167" s="98"/>
      <c r="D167" s="98"/>
      <c r="E167" s="113">
        <f>+E166-E145-E96</f>
        <v>244361.62310686192</v>
      </c>
      <c r="F167" s="113">
        <f t="shared" ref="F167:I167" si="60">+F166-F145-F96</f>
        <v>246840.53067588073</v>
      </c>
      <c r="G167" s="113">
        <f t="shared" si="60"/>
        <v>238792.22013399587</v>
      </c>
      <c r="H167" s="113">
        <f t="shared" si="60"/>
        <v>237398.64727789492</v>
      </c>
      <c r="I167" s="113">
        <f t="shared" si="60"/>
        <v>234770.70903275441</v>
      </c>
      <c r="J167" s="100"/>
      <c r="R167" s="115"/>
      <c r="S167" s="115"/>
    </row>
    <row r="168" spans="1:26" ht="15" x14ac:dyDescent="0.25">
      <c r="P168" s="104">
        <v>62103.733644798864</v>
      </c>
      <c r="R168" s="115"/>
      <c r="S168" s="115"/>
    </row>
    <row r="169" spans="1:26" s="115" customFormat="1" ht="15" x14ac:dyDescent="0.25">
      <c r="B169" s="116" t="s">
        <v>232</v>
      </c>
      <c r="C169" s="117" t="s">
        <v>2</v>
      </c>
      <c r="E169" s="217" t="s">
        <v>233</v>
      </c>
      <c r="F169" s="218"/>
      <c r="G169" s="218"/>
      <c r="H169" s="218"/>
      <c r="I169" s="218"/>
      <c r="J169" s="219"/>
      <c r="P169" s="161">
        <v>57347.377506615594</v>
      </c>
    </row>
    <row r="170" spans="1:26" s="115" customFormat="1" ht="15" x14ac:dyDescent="0.25">
      <c r="B170" s="118" t="s">
        <v>234</v>
      </c>
      <c r="C170" s="119"/>
      <c r="E170" s="120" t="s">
        <v>6</v>
      </c>
      <c r="F170" s="120" t="s">
        <v>7</v>
      </c>
      <c r="G170" s="120" t="s">
        <v>8</v>
      </c>
      <c r="H170" s="120" t="s">
        <v>9</v>
      </c>
      <c r="I170" s="120" t="s">
        <v>10</v>
      </c>
      <c r="J170" s="121" t="s">
        <v>11</v>
      </c>
    </row>
    <row r="171" spans="1:26" s="115" customFormat="1" ht="15" x14ac:dyDescent="0.25">
      <c r="B171" s="122" t="s">
        <v>249</v>
      </c>
      <c r="C171"/>
      <c r="E171" s="124">
        <f>'Original Proposal'!E170*'Original Proposal $2020'!$N$1</f>
        <v>71523.276135650827</v>
      </c>
      <c r="F171" s="124">
        <f>'Original Proposal'!F170*'Original Proposal $2020'!$N$1</f>
        <v>71097.143312636545</v>
      </c>
      <c r="G171" s="124">
        <f>'Original Proposal'!G170*'Original Proposal $2020'!$N$1</f>
        <v>46596.914763805864</v>
      </c>
      <c r="H171" s="124">
        <f>'Original Proposal'!H170*'Original Proposal $2020'!$N$1</f>
        <v>43246.04220938548</v>
      </c>
      <c r="I171" s="124">
        <f>'Original Proposal'!I170*'Original Proposal $2020'!$N$1</f>
        <v>42645.999542886231</v>
      </c>
      <c r="J171" s="123">
        <f>SUM(E171:I171)</f>
        <v>275109.37596436497</v>
      </c>
      <c r="N171" s="106">
        <f>'Original Proposal'!N170*'Original Proposal $2020'!$N$1</f>
        <v>0</v>
      </c>
      <c r="O171" s="106">
        <f>'Original Proposal'!O170*'Original Proposal $2020'!$N$1</f>
        <v>9447.2729855506586</v>
      </c>
      <c r="P171" s="104">
        <f t="shared" ref="P171:P178" si="61">SUM(J171,N171:O171)</f>
        <v>284556.6489499156</v>
      </c>
    </row>
    <row r="172" spans="1:26" s="115" customFormat="1" ht="15" x14ac:dyDescent="0.25">
      <c r="B172" s="122" t="s">
        <v>235</v>
      </c>
      <c r="C172" t="s">
        <v>236</v>
      </c>
      <c r="E172" s="124">
        <f>'Original Proposal'!E171*'Original Proposal $2020'!$N$1</f>
        <v>3543.3496090785907</v>
      </c>
      <c r="F172" s="124">
        <f>'Original Proposal'!F171*'Original Proposal $2020'!$N$1</f>
        <v>8121.7163915989158</v>
      </c>
      <c r="G172" s="124">
        <f>'Original Proposal'!G171*'Original Proposal $2020'!$N$1</f>
        <v>6167.8574417344171</v>
      </c>
      <c r="H172" s="124">
        <f>'Original Proposal'!H171*'Original Proposal $2020'!$N$1</f>
        <v>4937.4543733062328</v>
      </c>
      <c r="I172" s="124">
        <f>'Original Proposal'!I171*'Original Proposal $2020'!$N$1</f>
        <v>5750.6821524390243</v>
      </c>
      <c r="J172" s="123">
        <f>SUM(E172:I172)</f>
        <v>28521.059968157184</v>
      </c>
      <c r="N172" s="106">
        <f>'Original Proposal'!N171*'Original Proposal $2020'!$N$1</f>
        <v>0</v>
      </c>
      <c r="O172" s="106">
        <f>'Original Proposal'!O171*'Original Proposal $2020'!$N$1</f>
        <v>0</v>
      </c>
      <c r="P172" s="104">
        <f t="shared" si="61"/>
        <v>28521.059968157184</v>
      </c>
    </row>
    <row r="173" spans="1:26" s="115" customFormat="1" ht="15" x14ac:dyDescent="0.25">
      <c r="B173" s="122" t="s">
        <v>237</v>
      </c>
      <c r="C173" t="s">
        <v>238</v>
      </c>
      <c r="E173" s="124">
        <f>'Original Proposal'!E172*'Original Proposal $2020'!$N$1</f>
        <v>5222.6121659891596</v>
      </c>
      <c r="F173" s="124">
        <f>'Original Proposal'!F172*'Original Proposal $2020'!$N$1</f>
        <v>4166.4721930894302</v>
      </c>
      <c r="G173" s="124">
        <f>'Original Proposal'!G172*'Original Proposal $2020'!$N$1</f>
        <v>5724.2786531165311</v>
      </c>
      <c r="H173" s="124">
        <f>'Original Proposal'!H172*'Original Proposal $2020'!$N$1</f>
        <v>12832.100670731706</v>
      </c>
      <c r="I173" s="124">
        <f>'Original Proposal'!I172*'Original Proposal $2020'!$N$1</f>
        <v>9742.8912499999988</v>
      </c>
      <c r="J173" s="123">
        <f t="shared" ref="J173:J177" si="62">SUM(E173:I173)</f>
        <v>37688.354932926828</v>
      </c>
      <c r="N173" s="106">
        <f>'Original Proposal'!N172*'Original Proposal $2020'!$N$1</f>
        <v>0</v>
      </c>
      <c r="O173" s="106">
        <f>'Original Proposal'!O172*'Original Proposal $2020'!$N$1</f>
        <v>0</v>
      </c>
      <c r="P173" s="104">
        <f t="shared" si="61"/>
        <v>37688.354932926828</v>
      </c>
    </row>
    <row r="174" spans="1:26" s="115" customFormat="1" ht="15" x14ac:dyDescent="0.25">
      <c r="B174" s="122" t="s">
        <v>239</v>
      </c>
      <c r="C174" t="s">
        <v>240</v>
      </c>
      <c r="E174" s="124">
        <f>'Original Proposal'!E173*'Original Proposal $2020'!$N$1</f>
        <v>8406.8741842818417</v>
      </c>
      <c r="F174" s="124">
        <f>'Original Proposal'!F173*'Original Proposal $2020'!$N$1</f>
        <v>10286.80333604336</v>
      </c>
      <c r="G174" s="124">
        <f>'Original Proposal'!G173*'Original Proposal $2020'!$N$1</f>
        <v>13740.381047425473</v>
      </c>
      <c r="H174" s="124">
        <f>'Original Proposal'!H173*'Original Proposal $2020'!$N$1</f>
        <v>11131.715314363142</v>
      </c>
      <c r="I174" s="124">
        <f>'Original Proposal'!I173*'Original Proposal $2020'!$N$1</f>
        <v>6864.9098238482384</v>
      </c>
      <c r="J174" s="123">
        <f t="shared" si="62"/>
        <v>50430.683705962059</v>
      </c>
      <c r="N174" s="106">
        <f>'Original Proposal'!N173*'Original Proposal $2020'!$N$1</f>
        <v>0</v>
      </c>
      <c r="O174" s="106">
        <f>'Original Proposal'!O173*'Original Proposal $2020'!$N$1</f>
        <v>0</v>
      </c>
      <c r="P174" s="104">
        <f t="shared" si="61"/>
        <v>50430.683705962059</v>
      </c>
    </row>
    <row r="175" spans="1:26" s="115" customFormat="1" ht="15" x14ac:dyDescent="0.25">
      <c r="B175" s="122" t="s">
        <v>241</v>
      </c>
      <c r="C175" t="s">
        <v>242</v>
      </c>
      <c r="E175" s="124">
        <f>'Original Proposal'!E174*'Original Proposal $2020'!$N$1</f>
        <v>5382.863804543812</v>
      </c>
      <c r="F175" s="124">
        <f>'Original Proposal'!F174*'Original Proposal $2020'!$N$1</f>
        <v>4484.0886876061431</v>
      </c>
      <c r="G175" s="124">
        <f>'Original Proposal'!G174*'Original Proposal $2020'!$N$1</f>
        <v>3680.8942382158989</v>
      </c>
      <c r="H175" s="124">
        <f>'Original Proposal'!H174*'Original Proposal $2020'!$N$1</f>
        <v>3401.1931687262872</v>
      </c>
      <c r="I175" s="124">
        <f>'Original Proposal'!I174*'Original Proposal $2020'!$N$1</f>
        <v>3920.8140353929539</v>
      </c>
      <c r="J175" s="123">
        <f t="shared" si="62"/>
        <v>20869.853934485094</v>
      </c>
      <c r="N175" s="106">
        <f>'Original Proposal'!N174*'Original Proposal $2020'!$N$1</f>
        <v>0</v>
      </c>
      <c r="O175" s="106">
        <f>'Original Proposal'!O174*'Original Proposal $2020'!$N$1</f>
        <v>0</v>
      </c>
      <c r="P175" s="104">
        <f t="shared" si="61"/>
        <v>20869.853934485094</v>
      </c>
    </row>
    <row r="176" spans="1:26" s="115" customFormat="1" ht="15" x14ac:dyDescent="0.25">
      <c r="B176" s="122" t="s">
        <v>243</v>
      </c>
      <c r="C176" t="s">
        <v>244</v>
      </c>
      <c r="E176" s="124">
        <f>'Original Proposal'!E175*'Original Proposal $2020'!$N$1</f>
        <v>13791.881600923982</v>
      </c>
      <c r="F176" s="124">
        <f>'Original Proposal'!F175*'Original Proposal $2020'!$N$1</f>
        <v>17896.650928376694</v>
      </c>
      <c r="G176" s="124">
        <f>'Original Proposal'!G175*'Original Proposal $2020'!$N$1</f>
        <v>11117.224017794984</v>
      </c>
      <c r="H176" s="124">
        <f>'Original Proposal'!H175*'Original Proposal $2020'!$N$1</f>
        <v>9451.8951155468822</v>
      </c>
      <c r="I176" s="124">
        <f>'Original Proposal'!I175*'Original Proposal $2020'!$N$1</f>
        <v>9239.2170407841459</v>
      </c>
      <c r="J176" s="123">
        <f t="shared" si="62"/>
        <v>61496.868703426691</v>
      </c>
      <c r="N176" s="106">
        <f>'Original Proposal'!N175*'Original Proposal $2020'!$N$1</f>
        <v>0</v>
      </c>
      <c r="O176" s="106">
        <f>'Original Proposal'!O175*'Original Proposal $2020'!$N$1</f>
        <v>0</v>
      </c>
      <c r="P176" s="104">
        <f t="shared" si="61"/>
        <v>61496.868703426691</v>
      </c>
    </row>
    <row r="177" spans="1:26" s="115" customFormat="1" ht="15" x14ac:dyDescent="0.25">
      <c r="B177" s="122" t="s">
        <v>245</v>
      </c>
      <c r="C177" t="s">
        <v>246</v>
      </c>
      <c r="E177" s="124">
        <f>'Original Proposal'!E176*'Original Proposal $2020'!$N$1</f>
        <v>-7329.6061312242546</v>
      </c>
      <c r="F177" s="124">
        <f>'Original Proposal'!F176*'Original Proposal $2020'!$N$1</f>
        <v>-7329.6061312242546</v>
      </c>
      <c r="G177" s="124">
        <f>'Original Proposal'!G176*'Original Proposal $2020'!$N$1</f>
        <v>-7329.6061312242546</v>
      </c>
      <c r="H177" s="124">
        <f>'Original Proposal'!H176*'Original Proposal $2020'!$N$1</f>
        <v>-7329.6061312242546</v>
      </c>
      <c r="I177" s="124">
        <f>'Original Proposal'!I176*'Original Proposal $2020'!$N$1</f>
        <v>-7329.6061312242546</v>
      </c>
      <c r="J177" s="123">
        <f t="shared" si="62"/>
        <v>-36648.030656121271</v>
      </c>
      <c r="N177" s="106">
        <f>'Original Proposal'!N176*'Original Proposal $2020'!$N$1</f>
        <v>0</v>
      </c>
      <c r="O177" s="106">
        <f>'Original Proposal'!O176*'Original Proposal $2020'!$N$1</f>
        <v>-1681.7898003340631</v>
      </c>
      <c r="P177" s="104">
        <f t="shared" si="61"/>
        <v>-38329.820456455331</v>
      </c>
    </row>
    <row r="178" spans="1:26" s="115" customFormat="1" ht="15" x14ac:dyDescent="0.25">
      <c r="B178" s="126" t="s">
        <v>247</v>
      </c>
      <c r="C178" s="127" t="s">
        <v>248</v>
      </c>
      <c r="E178" s="129">
        <f>'Original Proposal'!E177*'Original Proposal $2020'!$N$1</f>
        <v>5032.1052652351982</v>
      </c>
      <c r="F178" s="129">
        <f>'Original Proposal'!F177*'Original Proposal $2020'!$N$1</f>
        <v>2418.1508514017733</v>
      </c>
      <c r="G178" s="129">
        <f>'Original Proposal'!G177*'Original Proposal $2020'!$N$1</f>
        <v>2649.5971426921419</v>
      </c>
      <c r="H178" s="129">
        <f>'Original Proposal'!H177*'Original Proposal $2020'!$N$1</f>
        <v>5070.5253495893994</v>
      </c>
      <c r="I178" s="129">
        <f>'Original Proposal'!I177*'Original Proposal $2020'!$N$1</f>
        <v>6619.3639309045484</v>
      </c>
      <c r="J178" s="128">
        <f>SUM(E178:I178)</f>
        <v>21789.742539823063</v>
      </c>
      <c r="N178" s="106">
        <f>'Original Proposal'!N177*'Original Proposal $2020'!$N$1</f>
        <v>0</v>
      </c>
      <c r="O178" s="106">
        <f>'Original Proposal'!O177*'Original Proposal $2020'!$N$1</f>
        <v>425.90830553810099</v>
      </c>
      <c r="P178" s="104">
        <f t="shared" si="61"/>
        <v>22215.650845361164</v>
      </c>
      <c r="R178" s="7"/>
      <c r="S178" s="7"/>
    </row>
    <row r="179" spans="1:26" s="115" customFormat="1" ht="15" x14ac:dyDescent="0.25">
      <c r="B179" s="126" t="s">
        <v>250</v>
      </c>
      <c r="C179" s="127"/>
      <c r="E179" s="129">
        <f>SUM(E171:E178)</f>
        <v>105573.35663447916</v>
      </c>
      <c r="F179" s="130">
        <f t="shared" ref="F179:I179" si="63">SUM(F171:F178)</f>
        <v>111141.41956952862</v>
      </c>
      <c r="G179" s="130">
        <f t="shared" si="63"/>
        <v>82347.541173561069</v>
      </c>
      <c r="H179" s="130">
        <f t="shared" si="63"/>
        <v>82741.320070424874</v>
      </c>
      <c r="I179" s="130">
        <f t="shared" si="63"/>
        <v>77454.271645030894</v>
      </c>
      <c r="J179" s="128">
        <f>SUM(E179:I179)</f>
        <v>459257.90909302462</v>
      </c>
      <c r="N179" s="107">
        <f>SUM(N171:N178)</f>
        <v>0</v>
      </c>
      <c r="O179" s="107">
        <f>SUM(O171:O178)</f>
        <v>8191.391490754696</v>
      </c>
      <c r="P179" s="107">
        <f>SUM(P171:P178)</f>
        <v>467449.30058377935</v>
      </c>
      <c r="R179" s="7"/>
      <c r="S179" s="7"/>
    </row>
    <row r="181" spans="1:26" x14ac:dyDescent="0.2">
      <c r="N181" s="7"/>
      <c r="O181" s="7"/>
      <c r="R181" s="94"/>
      <c r="S181" s="94"/>
    </row>
    <row r="182" spans="1:26" x14ac:dyDescent="0.2">
      <c r="A182" s="55" t="s">
        <v>227</v>
      </c>
      <c r="B182" s="62"/>
      <c r="C182" s="15"/>
      <c r="D182" s="29"/>
      <c r="E182" s="57"/>
      <c r="F182" s="57"/>
      <c r="G182" s="57"/>
      <c r="H182" s="57"/>
      <c r="I182" s="57"/>
      <c r="J182" s="58"/>
      <c r="N182" s="104"/>
      <c r="O182" s="104"/>
      <c r="P182" s="104"/>
      <c r="R182" s="94"/>
      <c r="S182" s="94"/>
    </row>
    <row r="183" spans="1:26" s="95" customFormat="1" x14ac:dyDescent="0.2">
      <c r="A183" s="87"/>
      <c r="B183" s="10" t="s">
        <v>228</v>
      </c>
      <c r="C183" s="77"/>
      <c r="D183" s="78"/>
      <c r="E183" s="92">
        <f>SUM(E165,E179)</f>
        <v>411340.14276919467</v>
      </c>
      <c r="F183" s="92">
        <f t="shared" ref="F183:I183" si="64">SUM(F165,F179)</f>
        <v>421262.11598738242</v>
      </c>
      <c r="G183" s="92">
        <f t="shared" si="64"/>
        <v>384247.7518608846</v>
      </c>
      <c r="H183" s="92">
        <f t="shared" si="64"/>
        <v>380301.69647392136</v>
      </c>
      <c r="I183" s="92">
        <f t="shared" si="64"/>
        <v>367848.66820527817</v>
      </c>
      <c r="J183" s="92">
        <f>SUM(J165,J179)</f>
        <v>1965000.3752966612</v>
      </c>
      <c r="K183" s="4"/>
      <c r="L183" s="28"/>
      <c r="M183" s="94"/>
      <c r="N183" s="114">
        <f t="shared" ref="N183:O183" si="65">SUM(N165,N179)</f>
        <v>76383.457452461269</v>
      </c>
      <c r="O183" s="114">
        <f t="shared" si="65"/>
        <v>49731.903370094144</v>
      </c>
      <c r="P183" s="114">
        <f>SUM(P165,P179)</f>
        <v>2091115.7361192165</v>
      </c>
      <c r="Q183" s="94"/>
      <c r="R183" s="7"/>
      <c r="S183" s="7"/>
      <c r="T183" s="94"/>
      <c r="U183" s="94"/>
      <c r="V183" s="94"/>
      <c r="W183" s="94"/>
      <c r="X183" s="94"/>
      <c r="Y183" s="94"/>
      <c r="Z183" s="94"/>
    </row>
    <row r="184" spans="1:26" s="95" customFormat="1" x14ac:dyDescent="0.2">
      <c r="A184" s="87"/>
      <c r="B184" s="10" t="s">
        <v>229</v>
      </c>
      <c r="C184" s="77"/>
      <c r="D184" s="78"/>
      <c r="E184" s="92">
        <f>SUM(E166,E179)</f>
        <v>344902.87447610591</v>
      </c>
      <c r="F184" s="92">
        <f t="shared" ref="F184:J184" si="66">SUM(F166,F179)</f>
        <v>355563.7993940076</v>
      </c>
      <c r="G184" s="92">
        <f t="shared" si="66"/>
        <v>318490.16416486481</v>
      </c>
      <c r="H184" s="92">
        <f t="shared" si="66"/>
        <v>315069.44199873041</v>
      </c>
      <c r="I184" s="92">
        <f t="shared" si="66"/>
        <v>305605.61674688075</v>
      </c>
      <c r="J184" s="96">
        <f t="shared" si="66"/>
        <v>1639631.8967805896</v>
      </c>
      <c r="K184" s="4"/>
      <c r="L184" s="28"/>
      <c r="M184" s="94"/>
      <c r="N184" s="114">
        <f t="shared" ref="N184:P184" si="67">SUM(N166,N179)</f>
        <v>59878.132077820905</v>
      </c>
      <c r="O184" s="114">
        <f t="shared" si="67"/>
        <v>41542.83216117874</v>
      </c>
      <c r="P184" s="114">
        <f t="shared" si="67"/>
        <v>1741052.861019589</v>
      </c>
      <c r="Q184" s="94"/>
      <c r="R184" s="7"/>
      <c r="S184" s="7"/>
      <c r="T184" s="94"/>
      <c r="U184" s="94"/>
      <c r="V184" s="94"/>
      <c r="W184" s="94"/>
      <c r="X184" s="94"/>
      <c r="Y184" s="94"/>
      <c r="Z184" s="94"/>
    </row>
    <row r="186" spans="1:26" x14ac:dyDescent="0.2">
      <c r="P186" s="104">
        <f>P183-'Summary $2020'!N187</f>
        <v>0</v>
      </c>
    </row>
    <row r="187" spans="1:26" x14ac:dyDescent="0.2">
      <c r="P187" s="104">
        <f>P184-'Summary $2020'!N188</f>
        <v>0</v>
      </c>
    </row>
    <row r="188" spans="1:26" x14ac:dyDescent="0.2">
      <c r="E188" s="131"/>
      <c r="F188" s="131"/>
      <c r="G188" s="131"/>
      <c r="H188" s="131"/>
      <c r="I188" s="131"/>
      <c r="J188" s="192"/>
    </row>
    <row r="189" spans="1:26" x14ac:dyDescent="0.2">
      <c r="A189" s="187"/>
      <c r="E189" s="191"/>
      <c r="F189" s="191"/>
      <c r="G189" s="191"/>
      <c r="H189" s="191"/>
      <c r="I189" s="191"/>
      <c r="J189" s="192"/>
    </row>
    <row r="190" spans="1:26" x14ac:dyDescent="0.2">
      <c r="E190" s="131"/>
      <c r="F190" s="131"/>
      <c r="G190" s="131"/>
      <c r="H190" s="131"/>
      <c r="I190" s="131"/>
    </row>
    <row r="487" spans="1:26" s="103" customFormat="1" x14ac:dyDescent="0.2">
      <c r="A487" s="27"/>
      <c r="B487" s="27"/>
      <c r="C487" s="4"/>
      <c r="D487" s="4"/>
      <c r="E487" s="6"/>
      <c r="F487" s="6"/>
      <c r="G487" s="6"/>
      <c r="H487" s="6"/>
      <c r="I487" s="6"/>
      <c r="J487" s="101"/>
      <c r="K487" s="4"/>
      <c r="L487" s="28"/>
      <c r="M487" s="7"/>
      <c r="N487" s="105"/>
      <c r="O487" s="10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s="103" customFormat="1" x14ac:dyDescent="0.2">
      <c r="A488" s="27"/>
      <c r="B488" s="27"/>
      <c r="C488" s="4"/>
      <c r="D488" s="4"/>
      <c r="E488" s="6"/>
      <c r="F488" s="6"/>
      <c r="G488" s="6"/>
      <c r="H488" s="6"/>
      <c r="I488" s="6"/>
      <c r="J488" s="101"/>
      <c r="K488" s="4"/>
      <c r="L488" s="28"/>
      <c r="M488" s="7"/>
      <c r="N488" s="105"/>
      <c r="O488" s="10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s="103" customFormat="1" x14ac:dyDescent="0.2">
      <c r="A489" s="27"/>
      <c r="B489" s="27"/>
      <c r="C489" s="4"/>
      <c r="D489" s="4"/>
      <c r="E489" s="6"/>
      <c r="F489" s="6"/>
      <c r="G489" s="6"/>
      <c r="H489" s="6"/>
      <c r="I489" s="6"/>
      <c r="J489" s="101"/>
      <c r="K489" s="4"/>
      <c r="L489" s="28"/>
      <c r="M489" s="7"/>
      <c r="N489" s="105"/>
      <c r="O489" s="10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s="103" customFormat="1" x14ac:dyDescent="0.2">
      <c r="A490" s="27"/>
      <c r="B490" s="27"/>
      <c r="C490" s="4"/>
      <c r="D490" s="4"/>
      <c r="E490" s="6"/>
      <c r="F490" s="6"/>
      <c r="G490" s="6"/>
      <c r="H490" s="6"/>
      <c r="I490" s="6"/>
      <c r="J490" s="101"/>
      <c r="K490" s="4"/>
      <c r="L490" s="28"/>
      <c r="M490" s="7"/>
      <c r="N490" s="105"/>
      <c r="O490" s="10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s="103" customFormat="1" x14ac:dyDescent="0.2">
      <c r="A491" s="27"/>
      <c r="B491" s="27"/>
      <c r="C491" s="4"/>
      <c r="D491" s="4"/>
      <c r="E491" s="6"/>
      <c r="F491" s="6"/>
      <c r="G491" s="6"/>
      <c r="H491" s="6"/>
      <c r="I491" s="6"/>
      <c r="J491" s="101"/>
      <c r="K491" s="4"/>
      <c r="L491" s="28"/>
      <c r="M491" s="7"/>
      <c r="N491" s="105"/>
      <c r="O491" s="10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s="103" customFormat="1" x14ac:dyDescent="0.2">
      <c r="A492" s="27"/>
      <c r="B492" s="27"/>
      <c r="C492" s="4"/>
      <c r="D492" s="4"/>
      <c r="E492" s="6"/>
      <c r="F492" s="6"/>
      <c r="G492" s="6"/>
      <c r="H492" s="6"/>
      <c r="I492" s="6"/>
      <c r="J492" s="101"/>
      <c r="K492" s="4"/>
      <c r="L492" s="28"/>
      <c r="M492" s="7"/>
      <c r="N492" s="105"/>
      <c r="O492" s="10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s="103" customFormat="1" x14ac:dyDescent="0.2">
      <c r="A493" s="27"/>
      <c r="B493" s="27"/>
      <c r="C493" s="4"/>
      <c r="D493" s="4"/>
      <c r="E493" s="6"/>
      <c r="F493" s="6"/>
      <c r="G493" s="6"/>
      <c r="H493" s="6"/>
      <c r="I493" s="6"/>
      <c r="J493" s="101"/>
      <c r="K493" s="4"/>
      <c r="L493" s="28"/>
      <c r="M493" s="7"/>
      <c r="N493" s="105"/>
      <c r="O493" s="10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s="103" customFormat="1" x14ac:dyDescent="0.2">
      <c r="A494" s="27"/>
      <c r="B494" s="27"/>
      <c r="C494" s="4"/>
      <c r="D494" s="4"/>
      <c r="E494" s="6"/>
      <c r="F494" s="6"/>
      <c r="G494" s="6"/>
      <c r="H494" s="6"/>
      <c r="I494" s="6"/>
      <c r="J494" s="101"/>
      <c r="K494" s="4"/>
      <c r="L494" s="28"/>
      <c r="M494" s="7"/>
      <c r="N494" s="105"/>
      <c r="O494" s="10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s="103" customFormat="1" x14ac:dyDescent="0.2">
      <c r="A495" s="27"/>
      <c r="B495" s="27"/>
      <c r="C495" s="4"/>
      <c r="D495" s="4"/>
      <c r="E495" s="6"/>
      <c r="F495" s="6"/>
      <c r="G495" s="6"/>
      <c r="H495" s="6"/>
      <c r="I495" s="6"/>
      <c r="J495" s="101"/>
      <c r="K495" s="4"/>
      <c r="L495" s="28"/>
      <c r="M495" s="7"/>
      <c r="N495" s="105"/>
      <c r="O495" s="10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s="103" customFormat="1" x14ac:dyDescent="0.2">
      <c r="A496" s="27"/>
      <c r="B496" s="27"/>
      <c r="C496" s="4"/>
      <c r="D496" s="4"/>
      <c r="E496" s="6"/>
      <c r="F496" s="6"/>
      <c r="G496" s="6"/>
      <c r="H496" s="6"/>
      <c r="I496" s="6"/>
      <c r="J496" s="101"/>
      <c r="K496" s="4"/>
      <c r="L496" s="28"/>
      <c r="M496" s="7"/>
      <c r="N496" s="105"/>
      <c r="O496" s="10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s="103" customFormat="1" x14ac:dyDescent="0.2">
      <c r="A497" s="27"/>
      <c r="B497" s="27"/>
      <c r="C497" s="4"/>
      <c r="D497" s="4"/>
      <c r="E497" s="6"/>
      <c r="F497" s="6"/>
      <c r="G497" s="6"/>
      <c r="H497" s="6"/>
      <c r="I497" s="6"/>
      <c r="J497" s="101"/>
      <c r="K497" s="4"/>
      <c r="L497" s="28"/>
      <c r="M497" s="7"/>
      <c r="N497" s="105"/>
      <c r="O497" s="10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s="103" customFormat="1" x14ac:dyDescent="0.2">
      <c r="A498" s="27"/>
      <c r="B498" s="27"/>
      <c r="C498" s="4"/>
      <c r="D498" s="4"/>
      <c r="E498" s="6"/>
      <c r="F498" s="6"/>
      <c r="G498" s="6"/>
      <c r="H498" s="6"/>
      <c r="I498" s="6"/>
      <c r="J498" s="101"/>
      <c r="K498" s="4"/>
      <c r="L498" s="28"/>
      <c r="M498" s="7"/>
      <c r="N498" s="105"/>
      <c r="O498" s="10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s="103" customFormat="1" x14ac:dyDescent="0.2">
      <c r="A499" s="27"/>
      <c r="B499" s="27"/>
      <c r="C499" s="4"/>
      <c r="D499" s="4"/>
      <c r="E499" s="6"/>
      <c r="F499" s="6"/>
      <c r="G499" s="6"/>
      <c r="H499" s="6"/>
      <c r="I499" s="6"/>
      <c r="J499" s="101"/>
      <c r="K499" s="4"/>
      <c r="L499" s="28"/>
      <c r="M499" s="7"/>
      <c r="N499" s="105"/>
      <c r="O499" s="10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s="103" customFormat="1" x14ac:dyDescent="0.2">
      <c r="A500" s="27"/>
      <c r="B500" s="27"/>
      <c r="C500" s="4"/>
      <c r="D500" s="4"/>
      <c r="E500" s="6"/>
      <c r="F500" s="6"/>
      <c r="G500" s="6"/>
      <c r="H500" s="6"/>
      <c r="I500" s="6"/>
      <c r="J500" s="101"/>
      <c r="K500" s="4"/>
      <c r="L500" s="28"/>
      <c r="M500" s="7"/>
      <c r="N500" s="105"/>
      <c r="O500" s="10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s="103" customFormat="1" x14ac:dyDescent="0.2">
      <c r="A501" s="27"/>
      <c r="B501" s="27"/>
      <c r="C501" s="4"/>
      <c r="D501" s="4"/>
      <c r="E501" s="6"/>
      <c r="F501" s="6"/>
      <c r="G501" s="6"/>
      <c r="H501" s="6"/>
      <c r="I501" s="6"/>
      <c r="J501" s="101"/>
      <c r="K501" s="4"/>
      <c r="L501" s="28"/>
      <c r="M501" s="7"/>
      <c r="N501" s="105"/>
      <c r="O501" s="10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s="103" customFormat="1" x14ac:dyDescent="0.2">
      <c r="A502" s="27"/>
      <c r="B502" s="27"/>
      <c r="C502" s="4"/>
      <c r="D502" s="4"/>
      <c r="E502" s="6"/>
      <c r="F502" s="6"/>
      <c r="G502" s="6"/>
      <c r="H502" s="6"/>
      <c r="I502" s="6"/>
      <c r="J502" s="101"/>
      <c r="K502" s="4"/>
      <c r="L502" s="28"/>
      <c r="M502" s="7"/>
      <c r="N502" s="105"/>
      <c r="O502" s="10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s="103" customFormat="1" x14ac:dyDescent="0.2">
      <c r="A503" s="27"/>
      <c r="B503" s="27"/>
      <c r="C503" s="4"/>
      <c r="D503" s="4"/>
      <c r="E503" s="6"/>
      <c r="F503" s="6"/>
      <c r="G503" s="6"/>
      <c r="H503" s="6"/>
      <c r="I503" s="6"/>
      <c r="J503" s="101"/>
      <c r="K503" s="4"/>
      <c r="L503" s="28"/>
      <c r="M503" s="7"/>
      <c r="N503" s="105"/>
      <c r="O503" s="10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s="103" customFormat="1" x14ac:dyDescent="0.2">
      <c r="A504" s="27"/>
      <c r="B504" s="27"/>
      <c r="C504" s="4"/>
      <c r="D504" s="4"/>
      <c r="E504" s="6"/>
      <c r="F504" s="6"/>
      <c r="G504" s="6"/>
      <c r="H504" s="6"/>
      <c r="I504" s="6"/>
      <c r="J504" s="101"/>
      <c r="K504" s="4"/>
      <c r="L504" s="28"/>
      <c r="M504" s="7"/>
      <c r="N504" s="105"/>
      <c r="O504" s="10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s="103" customFormat="1" x14ac:dyDescent="0.2">
      <c r="A505" s="27"/>
      <c r="B505" s="27"/>
      <c r="C505" s="4"/>
      <c r="D505" s="4"/>
      <c r="E505" s="6"/>
      <c r="F505" s="6"/>
      <c r="G505" s="6"/>
      <c r="H505" s="6"/>
      <c r="I505" s="6"/>
      <c r="J505" s="101"/>
      <c r="K505" s="4"/>
      <c r="L505" s="28"/>
      <c r="M505" s="7"/>
      <c r="N505" s="105"/>
      <c r="O505" s="10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s="103" customFormat="1" x14ac:dyDescent="0.2">
      <c r="A506" s="27"/>
      <c r="B506" s="27"/>
      <c r="C506" s="4"/>
      <c r="D506" s="4"/>
      <c r="E506" s="6"/>
      <c r="F506" s="6"/>
      <c r="G506" s="6"/>
      <c r="H506" s="6"/>
      <c r="I506" s="6"/>
      <c r="J506" s="101"/>
      <c r="K506" s="4"/>
      <c r="L506" s="28"/>
      <c r="M506" s="7"/>
      <c r="N506" s="105"/>
      <c r="O506" s="10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s="103" customFormat="1" x14ac:dyDescent="0.2">
      <c r="A507" s="27"/>
      <c r="B507" s="27"/>
      <c r="C507" s="4"/>
      <c r="D507" s="4"/>
      <c r="E507" s="6"/>
      <c r="F507" s="6"/>
      <c r="G507" s="6"/>
      <c r="H507" s="6"/>
      <c r="I507" s="6"/>
      <c r="J507" s="101"/>
      <c r="K507" s="4"/>
      <c r="L507" s="28"/>
      <c r="M507" s="7"/>
      <c r="N507" s="105"/>
      <c r="O507" s="10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s="103" customFormat="1" x14ac:dyDescent="0.2">
      <c r="A508" s="27"/>
      <c r="B508" s="27"/>
      <c r="C508" s="4"/>
      <c r="D508" s="4"/>
      <c r="E508" s="6"/>
      <c r="F508" s="6"/>
      <c r="G508" s="6"/>
      <c r="H508" s="6"/>
      <c r="I508" s="6"/>
      <c r="J508" s="101"/>
      <c r="K508" s="4"/>
      <c r="L508" s="28"/>
      <c r="M508" s="7"/>
      <c r="N508" s="105"/>
      <c r="O508" s="10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s="103" customFormat="1" x14ac:dyDescent="0.2">
      <c r="A509" s="27"/>
      <c r="B509" s="27"/>
      <c r="C509" s="4"/>
      <c r="D509" s="4"/>
      <c r="E509" s="6"/>
      <c r="F509" s="6"/>
      <c r="G509" s="6"/>
      <c r="H509" s="6"/>
      <c r="I509" s="6"/>
      <c r="J509" s="101"/>
      <c r="K509" s="4"/>
      <c r="L509" s="28"/>
      <c r="M509" s="7"/>
      <c r="N509" s="105"/>
      <c r="O509" s="10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s="103" customFormat="1" x14ac:dyDescent="0.2">
      <c r="A510" s="27"/>
      <c r="B510" s="27"/>
      <c r="C510" s="4"/>
      <c r="D510" s="4"/>
      <c r="E510" s="6"/>
      <c r="F510" s="6"/>
      <c r="G510" s="6"/>
      <c r="H510" s="6"/>
      <c r="I510" s="6"/>
      <c r="J510" s="101"/>
      <c r="K510" s="4"/>
      <c r="L510" s="28"/>
      <c r="M510" s="7"/>
      <c r="N510" s="105"/>
      <c r="O510" s="10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s="103" customFormat="1" x14ac:dyDescent="0.2">
      <c r="A511" s="27"/>
      <c r="B511" s="27"/>
      <c r="C511" s="4"/>
      <c r="D511" s="4"/>
      <c r="E511" s="6"/>
      <c r="F511" s="6"/>
      <c r="G511" s="6"/>
      <c r="H511" s="6"/>
      <c r="I511" s="6"/>
      <c r="J511" s="101"/>
      <c r="K511" s="4"/>
      <c r="L511" s="28"/>
      <c r="M511" s="7"/>
      <c r="N511" s="105"/>
      <c r="O511" s="10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s="103" customFormat="1" x14ac:dyDescent="0.2">
      <c r="A512" s="27"/>
      <c r="B512" s="27"/>
      <c r="C512" s="4"/>
      <c r="D512" s="4"/>
      <c r="E512" s="6"/>
      <c r="F512" s="6"/>
      <c r="G512" s="6"/>
      <c r="H512" s="6"/>
      <c r="I512" s="6"/>
      <c r="J512" s="101"/>
      <c r="K512" s="4"/>
      <c r="L512" s="28"/>
      <c r="M512" s="7"/>
      <c r="N512" s="105"/>
      <c r="O512" s="10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s="103" customFormat="1" x14ac:dyDescent="0.2">
      <c r="A513" s="27"/>
      <c r="B513" s="27"/>
      <c r="C513" s="4"/>
      <c r="D513" s="4"/>
      <c r="E513" s="6"/>
      <c r="F513" s="6"/>
      <c r="G513" s="6"/>
      <c r="H513" s="6"/>
      <c r="I513" s="6"/>
      <c r="J513" s="101"/>
      <c r="K513" s="4"/>
      <c r="L513" s="28"/>
      <c r="M513" s="7"/>
      <c r="N513" s="105"/>
      <c r="O513" s="10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s="103" customFormat="1" x14ac:dyDescent="0.2">
      <c r="A514" s="27"/>
      <c r="B514" s="27"/>
      <c r="C514" s="4"/>
      <c r="D514" s="4"/>
      <c r="E514" s="6"/>
      <c r="F514" s="6"/>
      <c r="G514" s="6"/>
      <c r="H514" s="6"/>
      <c r="I514" s="6"/>
      <c r="J514" s="101"/>
      <c r="K514" s="4"/>
      <c r="L514" s="28"/>
      <c r="M514" s="7"/>
      <c r="N514" s="105"/>
      <c r="O514" s="105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</sheetData>
  <mergeCells count="4">
    <mergeCell ref="A1:B1"/>
    <mergeCell ref="A2:B2"/>
    <mergeCell ref="E2:I2"/>
    <mergeCell ref="E169:J169"/>
  </mergeCells>
  <dataValidations count="1">
    <dataValidation type="list" allowBlank="1" showInputMessage="1" showErrorMessage="1" sqref="R6:R160" xr:uid="{CB142B70-5F64-4EB1-B706-3199397EAD05}">
      <formula1>AssetCategoryLookup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D990-55C5-482F-A02F-5D72512CECDE}">
  <sheetPr>
    <tabColor theme="9"/>
    <pageSetUpPr fitToPage="1"/>
  </sheetPr>
  <dimension ref="A1:ZD518"/>
  <sheetViews>
    <sheetView zoomScale="80" zoomScaleNormal="80" workbookViewId="0"/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customWidth="1"/>
    <col min="4" max="4" width="6.140625" style="7" customWidth="1"/>
    <col min="5" max="5" width="15" style="4" hidden="1" customWidth="1"/>
    <col min="6" max="10" width="10.7109375" style="6" hidden="1" customWidth="1"/>
    <col min="11" max="14" width="12.7109375" style="101" customWidth="1"/>
    <col min="15" max="15" width="6.140625" style="7" customWidth="1"/>
    <col min="16" max="19" width="12.7109375" style="101" customWidth="1"/>
    <col min="20" max="20" width="6.140625" style="7" customWidth="1"/>
    <col min="21" max="24" width="12.7109375" style="101" customWidth="1"/>
    <col min="25" max="680" width="13.28515625" style="7" customWidth="1"/>
    <col min="681" max="16384" width="9.140625" style="6"/>
  </cols>
  <sheetData>
    <row r="1" spans="1:680" s="157" customFormat="1" ht="18.75" x14ac:dyDescent="0.25">
      <c r="A1" s="154"/>
      <c r="B1" s="159"/>
      <c r="C1" s="155"/>
      <c r="D1" s="156"/>
      <c r="E1" s="155"/>
      <c r="K1" s="158"/>
      <c r="L1" s="158"/>
      <c r="M1" s="158"/>
      <c r="N1" s="158"/>
      <c r="O1" s="156"/>
      <c r="P1" s="158"/>
      <c r="Q1" s="158"/>
      <c r="R1" s="158"/>
      <c r="S1" s="158"/>
      <c r="T1" s="156"/>
      <c r="U1" s="158"/>
      <c r="V1" s="158"/>
      <c r="W1" s="158"/>
      <c r="X1" s="158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56"/>
      <c r="HB1" s="156"/>
      <c r="HC1" s="156"/>
      <c r="HD1" s="156"/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  <c r="IF1" s="156"/>
      <c r="IG1" s="156"/>
      <c r="IH1" s="156"/>
      <c r="II1" s="156"/>
      <c r="IJ1" s="156"/>
      <c r="IK1" s="156"/>
      <c r="IL1" s="156"/>
      <c r="IM1" s="156"/>
      <c r="IN1" s="156"/>
      <c r="IO1" s="156"/>
      <c r="IP1" s="156"/>
      <c r="IQ1" s="156"/>
      <c r="IR1" s="156"/>
      <c r="IS1" s="156"/>
      <c r="IT1" s="156"/>
      <c r="IU1" s="156"/>
      <c r="IV1" s="156"/>
      <c r="IW1" s="156"/>
      <c r="IX1" s="156"/>
      <c r="IY1" s="156"/>
      <c r="IZ1" s="156"/>
      <c r="JA1" s="156"/>
      <c r="JB1" s="156"/>
      <c r="JC1" s="156"/>
      <c r="JD1" s="156"/>
      <c r="JE1" s="156"/>
      <c r="JF1" s="156"/>
      <c r="JG1" s="156"/>
      <c r="JH1" s="156"/>
      <c r="JI1" s="156"/>
      <c r="JJ1" s="156"/>
      <c r="JK1" s="156"/>
      <c r="JL1" s="156"/>
      <c r="JM1" s="156"/>
      <c r="JN1" s="156"/>
      <c r="JO1" s="156"/>
      <c r="JP1" s="156"/>
      <c r="JQ1" s="156"/>
      <c r="JR1" s="156"/>
      <c r="JS1" s="156"/>
      <c r="JT1" s="156"/>
      <c r="JU1" s="156"/>
      <c r="JV1" s="156"/>
      <c r="JW1" s="156"/>
      <c r="JX1" s="156"/>
      <c r="JY1" s="156"/>
      <c r="JZ1" s="156"/>
      <c r="KA1" s="156"/>
      <c r="KB1" s="156"/>
      <c r="KC1" s="156"/>
      <c r="KD1" s="156"/>
      <c r="KE1" s="156"/>
      <c r="KF1" s="156"/>
      <c r="KG1" s="156"/>
      <c r="KH1" s="156"/>
      <c r="KI1" s="156"/>
      <c r="KJ1" s="156"/>
      <c r="KK1" s="156"/>
      <c r="KL1" s="156"/>
      <c r="KM1" s="156"/>
      <c r="KN1" s="156"/>
      <c r="KO1" s="156"/>
      <c r="KP1" s="156"/>
      <c r="KQ1" s="156"/>
      <c r="KR1" s="156"/>
      <c r="KS1" s="156"/>
      <c r="KT1" s="156"/>
      <c r="KU1" s="156"/>
      <c r="KV1" s="156"/>
      <c r="KW1" s="156"/>
      <c r="KX1" s="156"/>
      <c r="KY1" s="156"/>
      <c r="KZ1" s="156"/>
      <c r="LA1" s="156"/>
      <c r="LB1" s="156"/>
      <c r="LC1" s="156"/>
      <c r="LD1" s="156"/>
      <c r="LE1" s="156"/>
      <c r="LF1" s="156"/>
      <c r="LG1" s="156"/>
      <c r="LH1" s="156"/>
      <c r="LI1" s="156"/>
      <c r="LJ1" s="156"/>
      <c r="LK1" s="156"/>
      <c r="LL1" s="156"/>
      <c r="LM1" s="156"/>
      <c r="LN1" s="156"/>
      <c r="LO1" s="156"/>
      <c r="LP1" s="156"/>
      <c r="LQ1" s="156"/>
      <c r="LR1" s="156"/>
      <c r="LS1" s="156"/>
      <c r="LT1" s="156"/>
      <c r="LU1" s="156"/>
      <c r="LV1" s="156"/>
      <c r="LW1" s="156"/>
      <c r="LX1" s="156"/>
      <c r="LY1" s="156"/>
      <c r="LZ1" s="156"/>
      <c r="MA1" s="156"/>
      <c r="MB1" s="156"/>
      <c r="MC1" s="156"/>
      <c r="MD1" s="156"/>
      <c r="ME1" s="156"/>
      <c r="MF1" s="156"/>
      <c r="MG1" s="156"/>
      <c r="MH1" s="156"/>
      <c r="MI1" s="156"/>
      <c r="MJ1" s="156"/>
      <c r="MK1" s="156"/>
      <c r="ML1" s="156"/>
      <c r="MM1" s="156"/>
      <c r="MN1" s="156"/>
      <c r="MO1" s="156"/>
      <c r="MP1" s="156"/>
      <c r="MQ1" s="156"/>
      <c r="MR1" s="156"/>
      <c r="MS1" s="156"/>
      <c r="MT1" s="156"/>
      <c r="MU1" s="156"/>
      <c r="MV1" s="156"/>
      <c r="MW1" s="156"/>
      <c r="MX1" s="156"/>
      <c r="MY1" s="156"/>
      <c r="MZ1" s="156"/>
      <c r="NA1" s="156"/>
      <c r="NB1" s="156"/>
      <c r="NC1" s="156"/>
      <c r="ND1" s="156"/>
      <c r="NE1" s="156"/>
      <c r="NF1" s="156"/>
      <c r="NG1" s="156"/>
      <c r="NH1" s="156"/>
      <c r="NI1" s="156"/>
      <c r="NJ1" s="156"/>
      <c r="NK1" s="156"/>
      <c r="NL1" s="156"/>
      <c r="NM1" s="156"/>
      <c r="NN1" s="156"/>
      <c r="NO1" s="156"/>
      <c r="NP1" s="156"/>
      <c r="NQ1" s="156"/>
      <c r="NR1" s="156"/>
      <c r="NS1" s="156"/>
      <c r="NT1" s="156"/>
      <c r="NU1" s="156"/>
      <c r="NV1" s="156"/>
      <c r="NW1" s="156"/>
      <c r="NX1" s="156"/>
      <c r="NY1" s="156"/>
      <c r="NZ1" s="156"/>
      <c r="OA1" s="156"/>
      <c r="OB1" s="156"/>
      <c r="OC1" s="156"/>
      <c r="OD1" s="156"/>
      <c r="OE1" s="156"/>
      <c r="OF1" s="156"/>
      <c r="OG1" s="156"/>
      <c r="OH1" s="156"/>
      <c r="OI1" s="156"/>
      <c r="OJ1" s="156"/>
      <c r="OK1" s="156"/>
      <c r="OL1" s="156"/>
      <c r="OM1" s="156"/>
      <c r="ON1" s="156"/>
      <c r="OO1" s="156"/>
      <c r="OP1" s="156"/>
      <c r="OQ1" s="156"/>
      <c r="OR1" s="156"/>
      <c r="OS1" s="156"/>
      <c r="OT1" s="156"/>
      <c r="OU1" s="156"/>
      <c r="OV1" s="156"/>
      <c r="OW1" s="156"/>
      <c r="OX1" s="156"/>
      <c r="OY1" s="156"/>
      <c r="OZ1" s="156"/>
      <c r="PA1" s="156"/>
      <c r="PB1" s="156"/>
      <c r="PC1" s="156"/>
      <c r="PD1" s="156"/>
      <c r="PE1" s="156"/>
      <c r="PF1" s="156"/>
      <c r="PG1" s="156"/>
      <c r="PH1" s="156"/>
      <c r="PI1" s="156"/>
      <c r="PJ1" s="156"/>
      <c r="PK1" s="156"/>
      <c r="PL1" s="156"/>
      <c r="PM1" s="156"/>
      <c r="PN1" s="156"/>
      <c r="PO1" s="156"/>
      <c r="PP1" s="156"/>
      <c r="PQ1" s="156"/>
      <c r="PR1" s="156"/>
      <c r="PS1" s="156"/>
      <c r="PT1" s="156"/>
      <c r="PU1" s="156"/>
      <c r="PV1" s="156"/>
      <c r="PW1" s="156"/>
      <c r="PX1" s="156"/>
      <c r="PY1" s="156"/>
      <c r="PZ1" s="156"/>
      <c r="QA1" s="156"/>
      <c r="QB1" s="156"/>
      <c r="QC1" s="156"/>
      <c r="QD1" s="156"/>
      <c r="QE1" s="156"/>
      <c r="QF1" s="156"/>
      <c r="QG1" s="156"/>
      <c r="QH1" s="156"/>
      <c r="QI1" s="156"/>
      <c r="QJ1" s="156"/>
      <c r="QK1" s="156"/>
      <c r="QL1" s="156"/>
      <c r="QM1" s="156"/>
      <c r="QN1" s="156"/>
      <c r="QO1" s="156"/>
      <c r="QP1" s="156"/>
      <c r="QQ1" s="156"/>
      <c r="QR1" s="156"/>
      <c r="QS1" s="156"/>
      <c r="QT1" s="156"/>
      <c r="QU1" s="156"/>
      <c r="QV1" s="156"/>
      <c r="QW1" s="156"/>
      <c r="QX1" s="156"/>
      <c r="QY1" s="156"/>
      <c r="QZ1" s="156"/>
      <c r="RA1" s="156"/>
      <c r="RB1" s="156"/>
      <c r="RC1" s="156"/>
      <c r="RD1" s="156"/>
      <c r="RE1" s="156"/>
      <c r="RF1" s="156"/>
      <c r="RG1" s="156"/>
      <c r="RH1" s="156"/>
      <c r="RI1" s="156"/>
      <c r="RJ1" s="156"/>
      <c r="RK1" s="156"/>
      <c r="RL1" s="156"/>
      <c r="RM1" s="156"/>
      <c r="RN1" s="156"/>
      <c r="RO1" s="156"/>
      <c r="RP1" s="156"/>
      <c r="RQ1" s="156"/>
      <c r="RR1" s="156"/>
      <c r="RS1" s="156"/>
      <c r="RT1" s="156"/>
      <c r="RU1" s="156"/>
      <c r="RV1" s="156"/>
      <c r="RW1" s="156"/>
      <c r="RX1" s="156"/>
      <c r="RY1" s="156"/>
      <c r="RZ1" s="156"/>
      <c r="SA1" s="156"/>
      <c r="SB1" s="156"/>
      <c r="SC1" s="156"/>
      <c r="SD1" s="156"/>
      <c r="SE1" s="156"/>
      <c r="SF1" s="156"/>
      <c r="SG1" s="156"/>
      <c r="SH1" s="156"/>
      <c r="SI1" s="156"/>
      <c r="SJ1" s="156"/>
      <c r="SK1" s="156"/>
      <c r="SL1" s="156"/>
      <c r="SM1" s="156"/>
      <c r="SN1" s="156"/>
      <c r="SO1" s="156"/>
      <c r="SP1" s="156"/>
      <c r="SQ1" s="156"/>
      <c r="SR1" s="156"/>
      <c r="SS1" s="156"/>
      <c r="ST1" s="156"/>
      <c r="SU1" s="156"/>
      <c r="SV1" s="156"/>
      <c r="SW1" s="156"/>
      <c r="SX1" s="156"/>
      <c r="SY1" s="156"/>
      <c r="SZ1" s="156"/>
      <c r="TA1" s="156"/>
      <c r="TB1" s="156"/>
      <c r="TC1" s="156"/>
      <c r="TD1" s="156"/>
      <c r="TE1" s="156"/>
      <c r="TF1" s="156"/>
      <c r="TG1" s="156"/>
      <c r="TH1" s="156"/>
      <c r="TI1" s="156"/>
      <c r="TJ1" s="156"/>
      <c r="TK1" s="156"/>
      <c r="TL1" s="156"/>
      <c r="TM1" s="156"/>
      <c r="TN1" s="156"/>
      <c r="TO1" s="156"/>
      <c r="TP1" s="156"/>
      <c r="TQ1" s="156"/>
      <c r="TR1" s="156"/>
      <c r="TS1" s="156"/>
      <c r="TT1" s="156"/>
      <c r="TU1" s="156"/>
      <c r="TV1" s="156"/>
      <c r="TW1" s="156"/>
      <c r="TX1" s="156"/>
      <c r="TY1" s="156"/>
      <c r="TZ1" s="156"/>
      <c r="UA1" s="156"/>
      <c r="UB1" s="156"/>
      <c r="UC1" s="156"/>
      <c r="UD1" s="156"/>
      <c r="UE1" s="156"/>
      <c r="UF1" s="156"/>
      <c r="UG1" s="156"/>
      <c r="UH1" s="156"/>
      <c r="UI1" s="156"/>
      <c r="UJ1" s="156"/>
      <c r="UK1" s="156"/>
      <c r="UL1" s="156"/>
      <c r="UM1" s="156"/>
      <c r="UN1" s="156"/>
      <c r="UO1" s="156"/>
      <c r="UP1" s="156"/>
      <c r="UQ1" s="156"/>
      <c r="UR1" s="156"/>
      <c r="US1" s="156"/>
      <c r="UT1" s="156"/>
      <c r="UU1" s="156"/>
      <c r="UV1" s="156"/>
      <c r="UW1" s="156"/>
      <c r="UX1" s="156"/>
      <c r="UY1" s="156"/>
      <c r="UZ1" s="156"/>
      <c r="VA1" s="156"/>
      <c r="VB1" s="156"/>
      <c r="VC1" s="156"/>
      <c r="VD1" s="156"/>
      <c r="VE1" s="156"/>
      <c r="VF1" s="156"/>
      <c r="VG1" s="156"/>
      <c r="VH1" s="156"/>
      <c r="VI1" s="156"/>
      <c r="VJ1" s="156"/>
      <c r="VK1" s="156"/>
      <c r="VL1" s="156"/>
      <c r="VM1" s="156"/>
      <c r="VN1" s="156"/>
      <c r="VO1" s="156"/>
      <c r="VP1" s="156"/>
      <c r="VQ1" s="156"/>
      <c r="VR1" s="156"/>
      <c r="VS1" s="156"/>
      <c r="VT1" s="156"/>
      <c r="VU1" s="156"/>
      <c r="VV1" s="156"/>
      <c r="VW1" s="156"/>
      <c r="VX1" s="156"/>
      <c r="VY1" s="156"/>
      <c r="VZ1" s="156"/>
      <c r="WA1" s="156"/>
      <c r="WB1" s="156"/>
      <c r="WC1" s="156"/>
      <c r="WD1" s="156"/>
      <c r="WE1" s="156"/>
      <c r="WF1" s="156"/>
      <c r="WG1" s="156"/>
      <c r="WH1" s="156"/>
      <c r="WI1" s="156"/>
      <c r="WJ1" s="156"/>
      <c r="WK1" s="156"/>
      <c r="WL1" s="156"/>
      <c r="WM1" s="156"/>
      <c r="WN1" s="156"/>
      <c r="WO1" s="156"/>
      <c r="WP1" s="156"/>
      <c r="WQ1" s="156"/>
      <c r="WR1" s="156"/>
      <c r="WS1" s="156"/>
      <c r="WT1" s="156"/>
      <c r="WU1" s="156"/>
      <c r="WV1" s="156"/>
      <c r="WW1" s="156"/>
      <c r="WX1" s="156"/>
      <c r="WY1" s="156"/>
      <c r="WZ1" s="156"/>
      <c r="XA1" s="156"/>
      <c r="XB1" s="156"/>
      <c r="XC1" s="156"/>
      <c r="XD1" s="156"/>
      <c r="XE1" s="156"/>
      <c r="XF1" s="156"/>
      <c r="XG1" s="156"/>
      <c r="XH1" s="156"/>
      <c r="XI1" s="156"/>
      <c r="XJ1" s="156"/>
      <c r="XK1" s="156"/>
      <c r="XL1" s="156"/>
      <c r="XM1" s="156"/>
      <c r="XN1" s="156"/>
      <c r="XO1" s="156"/>
      <c r="XP1" s="156"/>
      <c r="XQ1" s="156"/>
      <c r="XR1" s="156"/>
      <c r="XS1" s="156"/>
      <c r="XT1" s="156"/>
      <c r="XU1" s="156"/>
      <c r="XV1" s="156"/>
      <c r="XW1" s="156"/>
      <c r="XX1" s="156"/>
      <c r="XY1" s="156"/>
      <c r="XZ1" s="156"/>
      <c r="YA1" s="156"/>
      <c r="YB1" s="156"/>
      <c r="YC1" s="156"/>
      <c r="YD1" s="156"/>
      <c r="YE1" s="156"/>
      <c r="YF1" s="156"/>
      <c r="YG1" s="156"/>
      <c r="YH1" s="156"/>
      <c r="YI1" s="156"/>
      <c r="YJ1" s="156"/>
      <c r="YK1" s="156"/>
      <c r="YL1" s="156"/>
      <c r="YM1" s="156"/>
      <c r="YN1" s="156"/>
      <c r="YO1" s="156"/>
      <c r="YP1" s="156"/>
      <c r="YQ1" s="156"/>
      <c r="YR1" s="156"/>
      <c r="YS1" s="156"/>
      <c r="YT1" s="156"/>
      <c r="YU1" s="156"/>
      <c r="YV1" s="156"/>
      <c r="YW1" s="156"/>
      <c r="YX1" s="156"/>
      <c r="YY1" s="156"/>
      <c r="YZ1" s="156"/>
      <c r="ZA1" s="156"/>
      <c r="ZB1" s="156"/>
      <c r="ZC1" s="156"/>
      <c r="ZD1" s="156"/>
    </row>
    <row r="2" spans="1:680" ht="13.5" thickBot="1" x14ac:dyDescent="0.25"/>
    <row r="3" spans="1:680" ht="16.149999999999999" customHeight="1" x14ac:dyDescent="0.2">
      <c r="A3" s="205"/>
      <c r="B3" s="206"/>
      <c r="C3" s="1"/>
      <c r="E3" s="1" t="s">
        <v>2</v>
      </c>
      <c r="F3" s="2"/>
      <c r="G3" s="2"/>
      <c r="H3" s="2"/>
      <c r="I3" s="2"/>
      <c r="J3" s="2"/>
      <c r="K3" s="135"/>
      <c r="L3" s="207" t="s">
        <v>251</v>
      </c>
      <c r="M3" s="207"/>
      <c r="N3" s="208"/>
      <c r="P3" s="209" t="s">
        <v>252</v>
      </c>
      <c r="Q3" s="210"/>
      <c r="R3" s="210"/>
      <c r="S3" s="211"/>
      <c r="U3" s="209" t="s">
        <v>253</v>
      </c>
      <c r="V3" s="210"/>
      <c r="W3" s="210"/>
      <c r="X3" s="211"/>
    </row>
    <row r="4" spans="1:680" ht="12.75" customHeight="1" x14ac:dyDescent="0.2">
      <c r="A4" s="212" t="s">
        <v>2</v>
      </c>
      <c r="B4" s="213"/>
      <c r="C4" s="8"/>
      <c r="E4" s="9"/>
      <c r="F4" s="214"/>
      <c r="G4" s="214"/>
      <c r="H4" s="214"/>
      <c r="I4" s="214"/>
      <c r="J4" s="214"/>
      <c r="K4" s="145" t="s">
        <v>1</v>
      </c>
      <c r="L4" s="146" t="s">
        <v>231</v>
      </c>
      <c r="M4" s="146"/>
      <c r="N4" s="146" t="s">
        <v>11</v>
      </c>
      <c r="O4" s="147"/>
      <c r="P4" s="145" t="s">
        <v>1</v>
      </c>
      <c r="Q4" s="146" t="s">
        <v>231</v>
      </c>
      <c r="R4" s="146"/>
      <c r="S4" s="146" t="s">
        <v>11</v>
      </c>
      <c r="T4" s="147"/>
      <c r="U4" s="145" t="s">
        <v>1</v>
      </c>
      <c r="V4" s="146" t="s">
        <v>231</v>
      </c>
      <c r="W4" s="146" t="s">
        <v>263</v>
      </c>
      <c r="X4" s="146" t="s">
        <v>11</v>
      </c>
    </row>
    <row r="5" spans="1:680" ht="13.35" customHeight="1" x14ac:dyDescent="0.2">
      <c r="A5" s="13"/>
      <c r="B5" s="14"/>
      <c r="C5" s="15" t="s">
        <v>4</v>
      </c>
      <c r="E5" s="16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36"/>
      <c r="L5" s="19"/>
      <c r="M5" s="19"/>
      <c r="N5" s="19"/>
      <c r="P5" s="136"/>
      <c r="Q5" s="19"/>
      <c r="R5" s="19"/>
      <c r="S5" s="19"/>
      <c r="U5" s="136"/>
      <c r="V5" s="19"/>
      <c r="W5" s="19"/>
      <c r="X5" s="19"/>
    </row>
    <row r="6" spans="1:680" ht="13.35" customHeight="1" x14ac:dyDescent="0.2">
      <c r="A6" s="22" t="s">
        <v>12</v>
      </c>
      <c r="B6" s="22"/>
      <c r="C6" s="23" t="s">
        <v>13</v>
      </c>
      <c r="E6" s="24" t="s">
        <v>14</v>
      </c>
      <c r="F6" s="25" t="s">
        <v>15</v>
      </c>
      <c r="G6" s="25" t="str">
        <f t="shared" ref="G6:J6" si="0">F6</f>
        <v>Jul-Jun</v>
      </c>
      <c r="H6" s="25" t="str">
        <f t="shared" si="0"/>
        <v>Jul-Jun</v>
      </c>
      <c r="I6" s="25" t="str">
        <f t="shared" si="0"/>
        <v>Jul-Jun</v>
      </c>
      <c r="J6" s="134" t="str">
        <f t="shared" si="0"/>
        <v>Jul-Jun</v>
      </c>
      <c r="K6" s="137"/>
      <c r="L6" s="26"/>
      <c r="M6" s="26"/>
      <c r="N6" s="26"/>
      <c r="P6" s="137"/>
      <c r="Q6" s="26"/>
      <c r="R6" s="26"/>
      <c r="S6" s="26"/>
      <c r="U6" s="137"/>
      <c r="V6" s="26"/>
      <c r="W6" s="26"/>
      <c r="X6" s="26"/>
    </row>
    <row r="7" spans="1:680" x14ac:dyDescent="0.2">
      <c r="A7" s="22" t="s">
        <v>17</v>
      </c>
      <c r="B7" s="22"/>
      <c r="C7" s="15"/>
      <c r="E7" s="29"/>
      <c r="F7" s="30"/>
      <c r="G7" s="30"/>
      <c r="H7" s="30"/>
      <c r="I7" s="30"/>
      <c r="J7" s="30"/>
      <c r="K7" s="31"/>
      <c r="L7" s="31"/>
      <c r="M7" s="31"/>
      <c r="N7" s="31"/>
      <c r="P7" s="31"/>
      <c r="Q7" s="31"/>
      <c r="R7" s="31"/>
      <c r="S7" s="31"/>
      <c r="U7" s="31"/>
      <c r="V7" s="31"/>
      <c r="W7" s="31"/>
      <c r="X7" s="31"/>
    </row>
    <row r="8" spans="1:680" x14ac:dyDescent="0.2">
      <c r="A8" s="22"/>
      <c r="B8" s="22" t="s">
        <v>18</v>
      </c>
      <c r="C8" s="32" t="s">
        <v>19</v>
      </c>
      <c r="E8" s="33" t="s">
        <v>20</v>
      </c>
      <c r="F8" s="34">
        <v>4125.3869019574586</v>
      </c>
      <c r="G8" s="34">
        <v>5009.6963288684601</v>
      </c>
      <c r="H8" s="34">
        <v>1472.4586212244517</v>
      </c>
      <c r="I8" s="34">
        <v>0</v>
      </c>
      <c r="J8" s="34">
        <v>0</v>
      </c>
      <c r="K8" s="35">
        <f>'Original Proposal'!J6</f>
        <v>10607.541852050372</v>
      </c>
      <c r="L8" s="35">
        <f>'Original Proposal'!N6</f>
        <v>538.10046532998058</v>
      </c>
      <c r="M8" s="35">
        <f>'Original Proposal'!O6</f>
        <v>224.34186112694596</v>
      </c>
      <c r="N8" s="35">
        <f>SUM(K8:M8)</f>
        <v>11369.984178507299</v>
      </c>
      <c r="P8" s="35">
        <f>'Draft Decision'!J6</f>
        <v>10607.541852050372</v>
      </c>
      <c r="Q8" s="35">
        <f>'Draft Decision'!N6</f>
        <v>624.24471890221366</v>
      </c>
      <c r="R8" s="35">
        <f>'Draft Decision'!O6</f>
        <v>91.65425698568859</v>
      </c>
      <c r="S8" s="35">
        <f>SUM(P8:R8)</f>
        <v>11323.440827938273</v>
      </c>
      <c r="U8" s="35">
        <f>'Revised Proposal'!J6</f>
        <v>10607.541852050372</v>
      </c>
      <c r="V8" s="35">
        <f>'Revised Proposal'!N6</f>
        <v>537.65677509634702</v>
      </c>
      <c r="W8" s="35">
        <f>'Revised Proposal'!O6</f>
        <v>148.29109140809535</v>
      </c>
      <c r="X8" s="35">
        <f>SUM(U8:W8)</f>
        <v>11293.489718554814</v>
      </c>
    </row>
    <row r="9" spans="1:680" x14ac:dyDescent="0.2">
      <c r="A9" s="37"/>
      <c r="B9" s="38" t="s">
        <v>22</v>
      </c>
      <c r="C9" s="32" t="s">
        <v>19</v>
      </c>
      <c r="E9" s="33" t="s">
        <v>20</v>
      </c>
      <c r="F9" s="34">
        <v>7249.8430732566558</v>
      </c>
      <c r="G9" s="34">
        <v>7412.7608951275924</v>
      </c>
      <c r="H9" s="34">
        <v>7575.6787169985282</v>
      </c>
      <c r="I9" s="34">
        <v>7575.6787169985282</v>
      </c>
      <c r="J9" s="34">
        <v>7738.5965388694658</v>
      </c>
      <c r="K9" s="35">
        <f>'Original Proposal'!J7</f>
        <v>40878.454640225573</v>
      </c>
      <c r="L9" s="35">
        <f>'Original Proposal'!N7</f>
        <v>2073.6864177089301</v>
      </c>
      <c r="M9" s="35">
        <f>'Original Proposal'!O7</f>
        <v>864.54983839719625</v>
      </c>
      <c r="N9" s="35">
        <f t="shared" ref="N9:N17" si="1">SUM(K9:M9)</f>
        <v>43816.690896331696</v>
      </c>
      <c r="P9" s="35">
        <f>'Draft Decision'!J7</f>
        <v>35872.929582238765</v>
      </c>
      <c r="Q9" s="35">
        <f>'Draft Decision'!N7</f>
        <v>2111.2570899560978</v>
      </c>
      <c r="R9" s="35">
        <f>'Draft Decision'!O7</f>
        <v>393.05041102460558</v>
      </c>
      <c r="S9" s="35">
        <f t="shared" ref="S9:S17" si="2">SUM(P9:R9)</f>
        <v>38377.237083219465</v>
      </c>
      <c r="U9" s="35">
        <f>'Revised Proposal'!J7</f>
        <v>37552.557941250772</v>
      </c>
      <c r="V9" s="35">
        <f>'Revised Proposal'!N7</f>
        <v>1890.9238301784535</v>
      </c>
      <c r="W9" s="35">
        <f>'Revised Proposal'!O7</f>
        <v>750.26849752091368</v>
      </c>
      <c r="X9" s="35">
        <f t="shared" ref="X9:X17" si="3">SUM(U9:W9)</f>
        <v>40193.750268950142</v>
      </c>
    </row>
    <row r="10" spans="1:680" x14ac:dyDescent="0.2">
      <c r="A10" s="37"/>
      <c r="B10" s="38" t="s">
        <v>23</v>
      </c>
      <c r="C10" s="32" t="s">
        <v>19</v>
      </c>
      <c r="E10" s="33" t="s">
        <v>20</v>
      </c>
      <c r="F10" s="34">
        <v>2294.1989849106189</v>
      </c>
      <c r="G10" s="34">
        <v>275.30387818927426</v>
      </c>
      <c r="H10" s="34">
        <v>70.911604988146408</v>
      </c>
      <c r="I10" s="34">
        <v>521.40886020695882</v>
      </c>
      <c r="J10" s="34">
        <v>755.00002957967638</v>
      </c>
      <c r="K10" s="35">
        <f>'Original Proposal'!J8</f>
        <v>3916.8233578746745</v>
      </c>
      <c r="L10" s="35">
        <f>'Original Proposal'!N8</f>
        <v>198.69301492129534</v>
      </c>
      <c r="M10" s="35">
        <f>'Original Proposal'!O8</f>
        <v>82.837989617853822</v>
      </c>
      <c r="N10" s="35">
        <f t="shared" si="1"/>
        <v>4198.3543624138238</v>
      </c>
      <c r="P10" s="35">
        <f>'Draft Decision'!J8</f>
        <v>3916.8233578746745</v>
      </c>
      <c r="Q10" s="35">
        <f>'Draft Decision'!N8</f>
        <v>231.13346419752958</v>
      </c>
      <c r="R10" s="35">
        <f>'Draft Decision'!O8</f>
        <v>38.045620353851163</v>
      </c>
      <c r="S10" s="35">
        <f t="shared" si="2"/>
        <v>4186.0024424260555</v>
      </c>
      <c r="U10" s="35">
        <f>'Revised Proposal'!J8</f>
        <v>3916.8233578746745</v>
      </c>
      <c r="V10" s="35">
        <f>'Revised Proposal'!N8</f>
        <v>198.43256598951686</v>
      </c>
      <c r="W10" s="35">
        <f>'Revised Proposal'!O8</f>
        <v>65.393546457401598</v>
      </c>
      <c r="X10" s="35">
        <f t="shared" si="3"/>
        <v>4180.6494703215931</v>
      </c>
    </row>
    <row r="11" spans="1:680" x14ac:dyDescent="0.2">
      <c r="A11" s="37"/>
      <c r="B11" s="38" t="s">
        <v>24</v>
      </c>
      <c r="C11" s="32" t="s">
        <v>19</v>
      </c>
      <c r="E11" s="33" t="s">
        <v>20</v>
      </c>
      <c r="F11" s="34">
        <v>3420.4421229576496</v>
      </c>
      <c r="G11" s="34">
        <v>3420.4421229576496</v>
      </c>
      <c r="H11" s="34">
        <v>3420.4421229576496</v>
      </c>
      <c r="I11" s="34">
        <v>3420.4421229576496</v>
      </c>
      <c r="J11" s="34">
        <v>3420.4421229576496</v>
      </c>
      <c r="K11" s="35">
        <f>'Original Proposal'!J9</f>
        <v>17102.210614788248</v>
      </c>
      <c r="L11" s="35">
        <f>'Original Proposal'!N9</f>
        <v>867.56268495986296</v>
      </c>
      <c r="M11" s="35">
        <f>'Original Proposal'!O9</f>
        <v>361.69942218658218</v>
      </c>
      <c r="N11" s="35">
        <f t="shared" si="1"/>
        <v>18331.472721934693</v>
      </c>
      <c r="P11" s="35">
        <f>'Draft Decision'!J9</f>
        <v>17102.210614788248</v>
      </c>
      <c r="Q11" s="35">
        <f>'Draft Decision'!N9</f>
        <v>1006.5295428860467</v>
      </c>
      <c r="R11" s="35">
        <f>'Draft Decision'!O9</f>
        <v>187.38449827917242</v>
      </c>
      <c r="S11" s="35">
        <f t="shared" si="2"/>
        <v>18296.124655953467</v>
      </c>
      <c r="U11" s="35">
        <f>'Revised Proposal'!J9</f>
        <v>17102.210614788248</v>
      </c>
      <c r="V11" s="35">
        <f>'Revised Proposal'!N9</f>
        <v>861.27649522099648</v>
      </c>
      <c r="W11" s="35">
        <f>'Revised Proposal'!O9</f>
        <v>339.29876881822258</v>
      </c>
      <c r="X11" s="35">
        <f t="shared" si="3"/>
        <v>18302.785878827468</v>
      </c>
    </row>
    <row r="12" spans="1:680" x14ac:dyDescent="0.2">
      <c r="A12" s="37"/>
      <c r="B12" s="38" t="s">
        <v>25</v>
      </c>
      <c r="C12" s="32" t="s">
        <v>19</v>
      </c>
      <c r="E12" s="33" t="s">
        <v>20</v>
      </c>
      <c r="F12" s="34">
        <v>2982.4586803838042</v>
      </c>
      <c r="G12" s="34">
        <v>2035.580190247967</v>
      </c>
      <c r="H12" s="34">
        <v>2769.7238654193652</v>
      </c>
      <c r="I12" s="34">
        <v>2006.3812940763776</v>
      </c>
      <c r="J12" s="34">
        <v>667.40334106490729</v>
      </c>
      <c r="K12" s="35">
        <f>'Original Proposal'!J10</f>
        <v>10461.547371192422</v>
      </c>
      <c r="L12" s="35">
        <f>'Original Proposal'!N10</f>
        <v>530.69444240959274</v>
      </c>
      <c r="M12" s="35">
        <f>'Original Proposal'!O10</f>
        <v>221.25418313267028</v>
      </c>
      <c r="N12" s="35">
        <f t="shared" si="1"/>
        <v>11213.495996734686</v>
      </c>
      <c r="P12" s="35">
        <f>'Draft Decision'!J10</f>
        <v>10461.547371192422</v>
      </c>
      <c r="Q12" s="35">
        <f>'Draft Decision'!N10</f>
        <v>615.18568196312356</v>
      </c>
      <c r="R12" s="35">
        <f>'Draft Decision'!O10</f>
        <v>105.6246735480199</v>
      </c>
      <c r="S12" s="35">
        <f t="shared" si="2"/>
        <v>11182.357726703565</v>
      </c>
      <c r="U12" s="35">
        <f>'Revised Proposal'!J10</f>
        <v>10461.547371192422</v>
      </c>
      <c r="V12" s="35">
        <f>'Revised Proposal'!N10</f>
        <v>526.90501375952772</v>
      </c>
      <c r="W12" s="35">
        <f>'Revised Proposal'!O10</f>
        <v>185.84285476310765</v>
      </c>
      <c r="X12" s="35">
        <f t="shared" si="3"/>
        <v>11174.295239715058</v>
      </c>
    </row>
    <row r="13" spans="1:680" x14ac:dyDescent="0.2">
      <c r="A13" s="37"/>
      <c r="B13" s="38" t="s">
        <v>26</v>
      </c>
      <c r="C13" s="32" t="s">
        <v>19</v>
      </c>
      <c r="E13" s="33" t="s">
        <v>20</v>
      </c>
      <c r="F13" s="34">
        <v>0</v>
      </c>
      <c r="G13" s="34">
        <v>475.52488050874643</v>
      </c>
      <c r="H13" s="34">
        <v>951.04976101749287</v>
      </c>
      <c r="I13" s="34">
        <v>3833.9573060686025</v>
      </c>
      <c r="J13" s="34">
        <v>5490.175592416721</v>
      </c>
      <c r="K13" s="35">
        <f>'Original Proposal'!J11</f>
        <v>18145.028335202169</v>
      </c>
      <c r="L13" s="35">
        <f>'Original Proposal'!N11</f>
        <v>920.4628486769252</v>
      </c>
      <c r="M13" s="35">
        <f>'Original Proposal'!O11</f>
        <v>383.75426500283726</v>
      </c>
      <c r="N13" s="35">
        <f t="shared" si="1"/>
        <v>19449.245448881931</v>
      </c>
      <c r="P13" s="35">
        <f>'Draft Decision'!J11</f>
        <v>1902.0995220349857</v>
      </c>
      <c r="Q13" s="35">
        <f>'Draft Decision'!N11</f>
        <v>111.53653772068481</v>
      </c>
      <c r="R13" s="35">
        <f>'Draft Decision'!O11</f>
        <v>20.559627922382401</v>
      </c>
      <c r="S13" s="35">
        <f t="shared" si="2"/>
        <v>2034.1956876780528</v>
      </c>
      <c r="U13" s="35">
        <f>'Revised Proposal'!J11</f>
        <v>10750.707540011563</v>
      </c>
      <c r="V13" s="35">
        <f>'Revised Proposal'!N11</f>
        <v>539.68839711950613</v>
      </c>
      <c r="W13" s="35">
        <f>'Revised Proposal'!O11</f>
        <v>280.74314887156714</v>
      </c>
      <c r="X13" s="35">
        <f t="shared" si="3"/>
        <v>11571.139086002635</v>
      </c>
    </row>
    <row r="14" spans="1:680" x14ac:dyDescent="0.2">
      <c r="A14" s="37"/>
      <c r="B14" s="38" t="s">
        <v>27</v>
      </c>
      <c r="C14" s="32" t="s">
        <v>19</v>
      </c>
      <c r="E14" s="33" t="s">
        <v>20</v>
      </c>
      <c r="F14" s="34">
        <v>583.9779234317939</v>
      </c>
      <c r="G14" s="34">
        <v>583.9779234317939</v>
      </c>
      <c r="H14" s="34">
        <v>583.9779234317939</v>
      </c>
      <c r="I14" s="34">
        <v>583.9779234317939</v>
      </c>
      <c r="J14" s="34">
        <v>583.9779234317939</v>
      </c>
      <c r="K14" s="35">
        <f>'Original Proposal'!J12</f>
        <v>2919.8896171589695</v>
      </c>
      <c r="L14" s="35">
        <f>'Original Proposal'!N12</f>
        <v>148.12045840778137</v>
      </c>
      <c r="M14" s="35">
        <f>'Original Proposal'!O12</f>
        <v>61.753559885514036</v>
      </c>
      <c r="N14" s="35">
        <f t="shared" si="1"/>
        <v>3129.7636354522647</v>
      </c>
      <c r="P14" s="35">
        <f>'Draft Decision'!J12</f>
        <v>2919.8896171589695</v>
      </c>
      <c r="Q14" s="35">
        <f>'Draft Decision'!N12</f>
        <v>171.84650732200799</v>
      </c>
      <c r="R14" s="35">
        <f>'Draft Decision'!O12</f>
        <v>31.99247531595627</v>
      </c>
      <c r="S14" s="35">
        <f t="shared" si="2"/>
        <v>3123.7285997969338</v>
      </c>
      <c r="U14" s="35">
        <f>'Revised Proposal'!J12</f>
        <v>2919.8896171589695</v>
      </c>
      <c r="V14" s="35">
        <f>'Revised Proposal'!N12</f>
        <v>147.04720650114575</v>
      </c>
      <c r="W14" s="35">
        <f>'Revised Proposal'!O12</f>
        <v>57.929058090916065</v>
      </c>
      <c r="X14" s="35">
        <f t="shared" si="3"/>
        <v>3124.8658817510313</v>
      </c>
    </row>
    <row r="15" spans="1:680" s="39" customFormat="1" x14ac:dyDescent="0.2">
      <c r="A15" s="37"/>
      <c r="B15" s="38" t="s">
        <v>28</v>
      </c>
      <c r="C15" s="32" t="s">
        <v>19</v>
      </c>
      <c r="D15" s="7"/>
      <c r="E15" s="33" t="s">
        <v>20</v>
      </c>
      <c r="F15" s="34">
        <v>1318.4424203331016</v>
      </c>
      <c r="G15" s="34">
        <v>1318.4424203331016</v>
      </c>
      <c r="H15" s="34">
        <v>1318.4424203331016</v>
      </c>
      <c r="I15" s="34">
        <v>1318.4424203331016</v>
      </c>
      <c r="J15" s="34">
        <v>1318.4424203331016</v>
      </c>
      <c r="K15" s="35">
        <f>'Original Proposal'!J13</f>
        <v>13252.127591020067</v>
      </c>
      <c r="L15" s="35">
        <f>'Original Proposal'!N13</f>
        <v>672.25528051645597</v>
      </c>
      <c r="M15" s="35">
        <f>'Original Proposal'!O13</f>
        <v>280.27294250896864</v>
      </c>
      <c r="N15" s="35">
        <f t="shared" si="1"/>
        <v>14204.655814045493</v>
      </c>
      <c r="O15" s="7"/>
      <c r="P15" s="35">
        <f>'Draft Decision'!J13</f>
        <v>6592.2121016655083</v>
      </c>
      <c r="Q15" s="35">
        <f>'Draft Decision'!N13</f>
        <v>387.97652436578903</v>
      </c>
      <c r="R15" s="35">
        <f>'Draft Decision'!O13</f>
        <v>72.229162945305859</v>
      </c>
      <c r="S15" s="35">
        <f t="shared" si="2"/>
        <v>7052.4177889766033</v>
      </c>
      <c r="T15" s="7"/>
      <c r="U15" s="35">
        <f>'Revised Proposal'!J13</f>
        <v>6592.2121016655083</v>
      </c>
      <c r="V15" s="35">
        <f>'Revised Proposal'!N13</f>
        <v>331.98733558844128</v>
      </c>
      <c r="W15" s="35">
        <f>'Revised Proposal'!O13</f>
        <v>130.78598435395239</v>
      </c>
      <c r="X15" s="35">
        <f t="shared" si="3"/>
        <v>7054.985421607902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</row>
    <row r="16" spans="1:680" s="39" customFormat="1" x14ac:dyDescent="0.2">
      <c r="A16" s="37"/>
      <c r="B16" s="38" t="s">
        <v>29</v>
      </c>
      <c r="C16" s="32" t="s">
        <v>19</v>
      </c>
      <c r="D16" s="7"/>
      <c r="E16" s="33" t="s">
        <v>20</v>
      </c>
      <c r="F16" s="34">
        <v>0</v>
      </c>
      <c r="G16" s="34">
        <v>0</v>
      </c>
      <c r="H16" s="34">
        <v>0</v>
      </c>
      <c r="I16" s="34">
        <v>1293.0939733132579</v>
      </c>
      <c r="J16" s="34">
        <v>1293.0939733132579</v>
      </c>
      <c r="K16" s="35">
        <f>'Original Proposal'!J14</f>
        <v>2586.1879466265159</v>
      </c>
      <c r="L16" s="35">
        <f>'Original Proposal'!N14</f>
        <v>131.19240601832053</v>
      </c>
      <c r="M16" s="35">
        <f>'Original Proposal'!O14</f>
        <v>54.696010184312428</v>
      </c>
      <c r="N16" s="35">
        <f t="shared" si="1"/>
        <v>2772.0763628291488</v>
      </c>
      <c r="O16" s="7"/>
      <c r="P16" s="35">
        <f>'Draft Decision'!J14</f>
        <v>2586.1879466265159</v>
      </c>
      <c r="Q16" s="35">
        <f>'Draft Decision'!N14</f>
        <v>152.39546239343576</v>
      </c>
      <c r="R16" s="35">
        <f>'Draft Decision'!O14</f>
        <v>35.752048067117457</v>
      </c>
      <c r="S16" s="35">
        <f t="shared" si="2"/>
        <v>2774.3354570870688</v>
      </c>
      <c r="T16" s="7"/>
      <c r="U16" s="35">
        <f>'Revised Proposal'!J14</f>
        <v>2586.1879466265159</v>
      </c>
      <c r="V16" s="35">
        <f>'Revised Proposal'!N14</f>
        <v>129.76775983362288</v>
      </c>
      <c r="W16" s="35">
        <f>'Revised Proposal'!O14</f>
        <v>69.739047441403343</v>
      </c>
      <c r="X16" s="35">
        <f t="shared" si="3"/>
        <v>2785.6947539015418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</row>
    <row r="17" spans="1:680" s="39" customFormat="1" x14ac:dyDescent="0.2">
      <c r="A17" s="37"/>
      <c r="B17" s="38" t="s">
        <v>30</v>
      </c>
      <c r="C17" s="32" t="s">
        <v>19</v>
      </c>
      <c r="D17" s="7"/>
      <c r="E17" s="33" t="s">
        <v>20</v>
      </c>
      <c r="F17" s="34">
        <v>578.35826764182309</v>
      </c>
      <c r="G17" s="34">
        <v>1572.1569810545334</v>
      </c>
      <c r="H17" s="34">
        <v>1865.4090604222183</v>
      </c>
      <c r="I17" s="34">
        <v>586.50415873536986</v>
      </c>
      <c r="J17" s="34">
        <v>0</v>
      </c>
      <c r="K17" s="35">
        <f>'Original Proposal'!J15</f>
        <v>16685.083526622682</v>
      </c>
      <c r="L17" s="35">
        <f>'Original Proposal'!N15</f>
        <v>846.40261947303588</v>
      </c>
      <c r="M17" s="35">
        <f>'Original Proposal'!O15</f>
        <v>352.87748506008018</v>
      </c>
      <c r="N17" s="35">
        <f t="shared" si="1"/>
        <v>17884.363631155797</v>
      </c>
      <c r="O17" s="7"/>
      <c r="P17" s="35">
        <f>'Draft Decision'!J15</f>
        <v>0</v>
      </c>
      <c r="Q17" s="35">
        <f>'Draft Decision'!N15</f>
        <v>0</v>
      </c>
      <c r="R17" s="35">
        <f>'Draft Decision'!O15</f>
        <v>0</v>
      </c>
      <c r="S17" s="35">
        <f t="shared" si="2"/>
        <v>0</v>
      </c>
      <c r="T17" s="7"/>
      <c r="U17" s="35">
        <f>'Revised Proposal'!J15</f>
        <v>4602.4284678539443</v>
      </c>
      <c r="V17" s="35">
        <f>'Revised Proposal'!N15</f>
        <v>231.3845275769385</v>
      </c>
      <c r="W17" s="35">
        <f>'Revised Proposal'!O15</f>
        <v>80.56305875131973</v>
      </c>
      <c r="X17" s="35">
        <f t="shared" si="3"/>
        <v>4914.3760541822021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</row>
    <row r="18" spans="1:680" x14ac:dyDescent="0.2">
      <c r="A18" s="37"/>
      <c r="B18" s="38"/>
      <c r="C18" s="32"/>
      <c r="E18" s="33"/>
      <c r="F18" s="34"/>
      <c r="G18" s="34"/>
      <c r="H18" s="34"/>
      <c r="I18" s="34"/>
      <c r="J18" s="34"/>
      <c r="K18" s="40"/>
      <c r="L18" s="40"/>
      <c r="M18" s="40"/>
      <c r="N18" s="40"/>
      <c r="P18" s="40"/>
      <c r="Q18" s="40"/>
      <c r="R18" s="40"/>
      <c r="S18" s="40"/>
      <c r="U18" s="40"/>
      <c r="V18" s="40"/>
      <c r="W18" s="40"/>
      <c r="X18" s="40"/>
    </row>
    <row r="19" spans="1:680" x14ac:dyDescent="0.2">
      <c r="A19" s="41"/>
      <c r="B19" s="42" t="s">
        <v>31</v>
      </c>
      <c r="C19" s="43"/>
      <c r="E19" s="44" t="s">
        <v>11</v>
      </c>
      <c r="F19" s="45">
        <f>SUM(F8:F18)</f>
        <v>22553.108374872903</v>
      </c>
      <c r="G19" s="45">
        <f>SUM(G8:G18)</f>
        <v>22103.885620719117</v>
      </c>
      <c r="H19" s="45">
        <f>SUM(H8:H18)</f>
        <v>20028.094096792745</v>
      </c>
      <c r="I19" s="45">
        <f>SUM(I8:I18)</f>
        <v>21139.886776121639</v>
      </c>
      <c r="J19" s="45">
        <f>SUM(J8:J18)</f>
        <v>21267.131941966574</v>
      </c>
      <c r="K19" s="46">
        <f t="shared" ref="K19:L19" si="4">SUM(K8:K18)</f>
        <v>136554.8948527617</v>
      </c>
      <c r="L19" s="46">
        <f t="shared" si="4"/>
        <v>6927.1706384221798</v>
      </c>
      <c r="M19" s="46">
        <f t="shared" ref="M19" si="5">SUM(M8:M18)</f>
        <v>2888.0375571029608</v>
      </c>
      <c r="N19" s="46">
        <f>SUM(N8:N18)</f>
        <v>146370.10304828684</v>
      </c>
      <c r="P19" s="46">
        <f t="shared" ref="P19" si="6">SUM(P8:P18)</f>
        <v>91961.441965630467</v>
      </c>
      <c r="Q19" s="46">
        <f t="shared" ref="Q19:R19" si="7">SUM(Q8:Q18)</f>
        <v>5412.1055297069288</v>
      </c>
      <c r="R19" s="46">
        <f t="shared" si="7"/>
        <v>976.29277444209981</v>
      </c>
      <c r="S19" s="46">
        <f>SUM(S8:S18)</f>
        <v>98349.840269779481</v>
      </c>
      <c r="U19" s="46">
        <f t="shared" ref="U19" si="8">SUM(U8:U18)</f>
        <v>107092.10681047299</v>
      </c>
      <c r="V19" s="46">
        <f t="shared" ref="V19:W19" si="9">SUM(V8:V18)</f>
        <v>5395.0699068644954</v>
      </c>
      <c r="W19" s="46">
        <f t="shared" si="9"/>
        <v>2108.8550564768998</v>
      </c>
      <c r="X19" s="46">
        <f>SUM(X8:X18)</f>
        <v>114596.03177381438</v>
      </c>
    </row>
    <row r="20" spans="1:680" x14ac:dyDescent="0.2">
      <c r="A20" s="48" t="s">
        <v>32</v>
      </c>
      <c r="B20" s="10"/>
      <c r="C20" s="32"/>
      <c r="E20" s="33"/>
      <c r="F20" s="49"/>
      <c r="G20" s="49"/>
      <c r="H20" s="49"/>
      <c r="I20" s="49"/>
      <c r="J20" s="49"/>
      <c r="K20" s="40"/>
      <c r="L20" s="40"/>
      <c r="M20" s="40"/>
      <c r="N20" s="40"/>
      <c r="P20" s="40"/>
      <c r="Q20" s="40"/>
      <c r="R20" s="40"/>
      <c r="S20" s="40"/>
      <c r="U20" s="40"/>
      <c r="V20" s="40"/>
      <c r="W20" s="40"/>
      <c r="X20" s="40"/>
    </row>
    <row r="21" spans="1:680" x14ac:dyDescent="0.2">
      <c r="A21" s="50"/>
      <c r="B21" s="51" t="s">
        <v>33</v>
      </c>
      <c r="C21" s="32" t="s">
        <v>34</v>
      </c>
      <c r="E21" s="33" t="s">
        <v>35</v>
      </c>
      <c r="F21" s="34">
        <v>19439.506979690133</v>
      </c>
      <c r="G21" s="34">
        <v>21225.273938945473</v>
      </c>
      <c r="H21" s="34">
        <v>21727.589398692417</v>
      </c>
      <c r="I21" s="34">
        <v>20781.654402040287</v>
      </c>
      <c r="J21" s="34">
        <v>18908.611113273266</v>
      </c>
      <c r="K21" s="35">
        <f>'Original Proposal'!J19</f>
        <v>77697.33857138663</v>
      </c>
      <c r="L21" s="35">
        <f>'Original Proposal'!N19</f>
        <v>3941.4385183012928</v>
      </c>
      <c r="M21" s="35">
        <f>'Original Proposal'!O19</f>
        <v>2036.4398819156665</v>
      </c>
      <c r="N21" s="35">
        <f t="shared" ref="N21:N25" si="10">SUM(K21:M21)</f>
        <v>83675.216971603586</v>
      </c>
      <c r="P21" s="35">
        <f>'Draft Decision'!J19</f>
        <v>71249.278836668163</v>
      </c>
      <c r="Q21" s="35">
        <f>'Draft Decision'!N19</f>
        <v>4194.5916881679887</v>
      </c>
      <c r="R21" s="35">
        <f>'Draft Decision'!O19</f>
        <v>959.6410423332967</v>
      </c>
      <c r="S21" s="35">
        <f t="shared" ref="S21:S25" si="11">SUM(P21:R21)</f>
        <v>76403.511567169451</v>
      </c>
      <c r="U21" s="35">
        <f>'Revised Proposal'!J19</f>
        <v>102082.63583264158</v>
      </c>
      <c r="V21" s="35">
        <f>'Revised Proposal'!N19</f>
        <v>5139.7221596780118</v>
      </c>
      <c r="W21" s="35">
        <f>'Revised Proposal'!O19</f>
        <v>2421.4022227298824</v>
      </c>
      <c r="X21" s="35">
        <f t="shared" ref="X21:X25" si="12">SUM(U21:W21)</f>
        <v>109643.76021504948</v>
      </c>
    </row>
    <row r="22" spans="1:680" x14ac:dyDescent="0.2">
      <c r="A22" s="50"/>
      <c r="B22" s="51" t="s">
        <v>37</v>
      </c>
      <c r="C22" s="32" t="s">
        <v>34</v>
      </c>
      <c r="E22" s="33" t="s">
        <v>35</v>
      </c>
      <c r="F22" s="34">
        <v>25894.100997656969</v>
      </c>
      <c r="G22" s="34">
        <v>27648.081382866178</v>
      </c>
      <c r="H22" s="34">
        <v>28341.320912635634</v>
      </c>
      <c r="I22" s="34">
        <v>27784.003607768893</v>
      </c>
      <c r="J22" s="34">
        <v>26958.17768872586</v>
      </c>
      <c r="K22" s="35">
        <f>'Original Proposal'!J20</f>
        <v>112713.90331289831</v>
      </c>
      <c r="L22" s="35">
        <f>'Original Proposal'!N20</f>
        <v>5717.7623871552933</v>
      </c>
      <c r="M22" s="35">
        <f>'Original Proposal'!O20</f>
        <v>2954.2207258731346</v>
      </c>
      <c r="N22" s="35">
        <f t="shared" si="10"/>
        <v>121385.88642592674</v>
      </c>
      <c r="P22" s="35">
        <f>'Draft Decision'!J20</f>
        <v>103359.83797606449</v>
      </c>
      <c r="Q22" s="35">
        <f>'Draft Decision'!N20</f>
        <v>6082.4469590351073</v>
      </c>
      <c r="R22" s="35">
        <f>'Draft Decision'!O20</f>
        <v>1365.6530877771129</v>
      </c>
      <c r="S22" s="35">
        <f t="shared" si="11"/>
        <v>110807.93802287671</v>
      </c>
      <c r="U22" s="35">
        <f>'Revised Proposal'!J20</f>
        <v>136625.68458965351</v>
      </c>
      <c r="V22" s="35">
        <f>'Revised Proposal'!N20</f>
        <v>6879.0583747862984</v>
      </c>
      <c r="W22" s="35">
        <f>'Revised Proposal'!O20</f>
        <v>3265.1562377365553</v>
      </c>
      <c r="X22" s="35">
        <f t="shared" si="12"/>
        <v>146769.89920217634</v>
      </c>
    </row>
    <row r="23" spans="1:680" x14ac:dyDescent="0.2">
      <c r="A23" s="50"/>
      <c r="B23" s="51" t="s">
        <v>38</v>
      </c>
      <c r="C23" s="32" t="s">
        <v>34</v>
      </c>
      <c r="E23" s="33" t="s">
        <v>35</v>
      </c>
      <c r="F23" s="34">
        <v>32549.131711059366</v>
      </c>
      <c r="G23" s="34">
        <v>30684.614708978428</v>
      </c>
      <c r="H23" s="34">
        <v>36228.417077389677</v>
      </c>
      <c r="I23" s="34">
        <v>32096.00543593819</v>
      </c>
      <c r="J23" s="34">
        <v>31414.939058309967</v>
      </c>
      <c r="K23" s="35">
        <f>'Original Proposal'!J21</f>
        <v>155561.4889434978</v>
      </c>
      <c r="L23" s="35">
        <f>'Original Proposal'!N21</f>
        <v>7891.3390826490649</v>
      </c>
      <c r="M23" s="35">
        <f>'Original Proposal'!O21</f>
        <v>4077.2518853224369</v>
      </c>
      <c r="N23" s="35">
        <f t="shared" si="10"/>
        <v>167530.07991146931</v>
      </c>
      <c r="P23" s="35">
        <f>'Draft Decision'!J21</f>
        <v>142651.52585373478</v>
      </c>
      <c r="Q23" s="35">
        <f>'Draft Decision'!N21</f>
        <v>8393.3901223914563</v>
      </c>
      <c r="R23" s="35">
        <f>'Draft Decision'!O21</f>
        <v>1865.8341568517656</v>
      </c>
      <c r="S23" s="35">
        <f t="shared" si="11"/>
        <v>152910.75013297802</v>
      </c>
      <c r="U23" s="35">
        <f>'Revised Proposal'!J21</f>
        <v>162973.10799167564</v>
      </c>
      <c r="V23" s="35">
        <f>'Revised Proposal'!N21</f>
        <v>8204.6034946382133</v>
      </c>
      <c r="W23" s="35">
        <f>'Revised Proposal'!O21</f>
        <v>3875.0225797035027</v>
      </c>
      <c r="X23" s="35">
        <f t="shared" si="12"/>
        <v>175052.73406601735</v>
      </c>
    </row>
    <row r="24" spans="1:680" x14ac:dyDescent="0.2">
      <c r="A24" s="50"/>
      <c r="B24" s="52" t="s">
        <v>39</v>
      </c>
      <c r="C24" s="32" t="s">
        <v>34</v>
      </c>
      <c r="E24" s="33" t="s">
        <v>40</v>
      </c>
      <c r="F24" s="34">
        <v>24738.083953258454</v>
      </c>
      <c r="G24" s="34">
        <v>24738.083953258454</v>
      </c>
      <c r="H24" s="34">
        <v>24738.083953258454</v>
      </c>
      <c r="I24" s="34">
        <v>24738.083953258454</v>
      </c>
      <c r="J24" s="34">
        <v>24738.083953258454</v>
      </c>
      <c r="K24" s="35">
        <f>'Original Proposal'!J22</f>
        <v>123690.41976629227</v>
      </c>
      <c r="L24" s="35">
        <f>'Original Proposal'!N22</f>
        <v>6274.580233707733</v>
      </c>
      <c r="M24" s="35">
        <f>'Original Proposal'!O22</f>
        <v>3241.9141820609225</v>
      </c>
      <c r="N24" s="35">
        <f t="shared" si="10"/>
        <v>133206.91418206092</v>
      </c>
      <c r="P24" s="35">
        <f>'Draft Decision'!J22</f>
        <v>123690.41976629227</v>
      </c>
      <c r="Q24" s="35">
        <f>'Draft Decision'!N22</f>
        <v>7279.6473199257734</v>
      </c>
      <c r="R24" s="35">
        <f>'Draft Decision'!O22</f>
        <v>1638.8996450877034</v>
      </c>
      <c r="S24" s="35">
        <f t="shared" si="11"/>
        <v>132608.96673130576</v>
      </c>
      <c r="U24" s="35">
        <f>'Revised Proposal'!J22</f>
        <v>123690.41976629227</v>
      </c>
      <c r="V24" s="35">
        <f>'Revised Proposal'!N22</f>
        <v>6229.1158510589476</v>
      </c>
      <c r="W24" s="35">
        <f>'Revised Proposal'!O22</f>
        <v>2945.5814667179111</v>
      </c>
      <c r="X24" s="35">
        <f t="shared" si="12"/>
        <v>132865.11708406912</v>
      </c>
    </row>
    <row r="25" spans="1:680" x14ac:dyDescent="0.2">
      <c r="A25" s="50"/>
      <c r="B25" s="51" t="s">
        <v>41</v>
      </c>
      <c r="C25" s="32" t="s">
        <v>34</v>
      </c>
      <c r="E25" s="33" t="s">
        <v>35</v>
      </c>
      <c r="F25" s="34">
        <v>5316.6803150803953</v>
      </c>
      <c r="G25" s="34">
        <v>5823.0308212785285</v>
      </c>
      <c r="H25" s="34">
        <v>6160.5978254106167</v>
      </c>
      <c r="I25" s="34">
        <v>5823.0308212785285</v>
      </c>
      <c r="J25" s="34">
        <v>5254.6155362935278</v>
      </c>
      <c r="K25" s="35">
        <f>'Original Proposal'!J23</f>
        <v>25542.608806688724</v>
      </c>
      <c r="L25" s="35">
        <f>'Original Proposal'!N23</f>
        <v>1295.7280655898721</v>
      </c>
      <c r="M25" s="35">
        <f>'Original Proposal'!O23</f>
        <v>669.46935658960922</v>
      </c>
      <c r="N25" s="35">
        <f t="shared" si="10"/>
        <v>27507.806228868205</v>
      </c>
      <c r="P25" s="35">
        <f>'Draft Decision'!J23</f>
        <v>23422.841638412399</v>
      </c>
      <c r="Q25" s="35">
        <f>'Draft Decision'!N23</f>
        <v>1378.3062282531685</v>
      </c>
      <c r="R25" s="35">
        <f>'Draft Decision'!O23</f>
        <v>306.77313188686242</v>
      </c>
      <c r="S25" s="35">
        <f t="shared" si="11"/>
        <v>25107.920998552429</v>
      </c>
      <c r="U25" s="35">
        <f>'Revised Proposal'!J23</f>
        <v>28377.955319341596</v>
      </c>
      <c r="V25" s="35">
        <f>'Revised Proposal'!N23</f>
        <v>1428.6204875868148</v>
      </c>
      <c r="W25" s="35">
        <f>'Revised Proposal'!O23</f>
        <v>674.70698482351452</v>
      </c>
      <c r="X25" s="35">
        <f t="shared" si="12"/>
        <v>30481.282791751924</v>
      </c>
    </row>
    <row r="26" spans="1:680" x14ac:dyDescent="0.2">
      <c r="A26" s="50"/>
      <c r="B26" s="51"/>
      <c r="C26" s="32"/>
      <c r="E26" s="33"/>
      <c r="F26" s="54"/>
      <c r="G26" s="54"/>
      <c r="H26" s="54"/>
      <c r="I26" s="54"/>
      <c r="J26" s="54"/>
      <c r="K26" s="40"/>
      <c r="L26" s="40"/>
      <c r="M26" s="40"/>
      <c r="N26" s="40"/>
      <c r="P26" s="40"/>
      <c r="Q26" s="40"/>
      <c r="R26" s="40"/>
      <c r="S26" s="40"/>
      <c r="U26" s="40"/>
      <c r="V26" s="40"/>
      <c r="W26" s="40"/>
      <c r="X26" s="40"/>
    </row>
    <row r="27" spans="1:680" x14ac:dyDescent="0.2">
      <c r="A27" s="41"/>
      <c r="B27" s="42" t="s">
        <v>42</v>
      </c>
      <c r="C27" s="43"/>
      <c r="E27" s="44" t="s">
        <v>11</v>
      </c>
      <c r="F27" s="45">
        <f t="shared" ref="F27:J27" si="13">SUM(F21:F26)</f>
        <v>107937.50395674531</v>
      </c>
      <c r="G27" s="45">
        <f t="shared" si="13"/>
        <v>110119.08480532706</v>
      </c>
      <c r="H27" s="45">
        <f t="shared" si="13"/>
        <v>117196.0091673868</v>
      </c>
      <c r="I27" s="45">
        <f t="shared" si="13"/>
        <v>111222.77822028435</v>
      </c>
      <c r="J27" s="45">
        <f t="shared" si="13"/>
        <v>107274.42734986107</v>
      </c>
      <c r="K27" s="46">
        <f>SUM(K21:K25)</f>
        <v>495205.75940076378</v>
      </c>
      <c r="L27" s="46">
        <f t="shared" ref="L27" si="14">SUM(L21:L25)</f>
        <v>25120.848287403256</v>
      </c>
      <c r="M27" s="46">
        <f t="shared" ref="M27" si="15">SUM(M21:M25)</f>
        <v>12979.296031761769</v>
      </c>
      <c r="N27" s="46">
        <f t="shared" ref="N27" si="16">SUM(N21:N25)</f>
        <v>533305.90371992881</v>
      </c>
      <c r="P27" s="46">
        <f>SUM(P21:P25)</f>
        <v>464373.90407117212</v>
      </c>
      <c r="Q27" s="46">
        <f t="shared" ref="Q27:R27" si="17">SUM(Q21:Q25)</f>
        <v>27328.382317773496</v>
      </c>
      <c r="R27" s="46">
        <f t="shared" si="17"/>
        <v>6136.8010639367421</v>
      </c>
      <c r="S27" s="46">
        <f t="shared" ref="S27" si="18">SUM(S21:S25)</f>
        <v>497839.08745288232</v>
      </c>
      <c r="U27" s="46">
        <f>SUM(U21:U25)</f>
        <v>553749.80349960469</v>
      </c>
      <c r="V27" s="46">
        <f t="shared" ref="V27:X27" si="19">SUM(V21:V25)</f>
        <v>27881.120367748284</v>
      </c>
      <c r="W27" s="46">
        <f t="shared" si="19"/>
        <v>13181.869491711368</v>
      </c>
      <c r="X27" s="46">
        <f t="shared" si="19"/>
        <v>594812.79335906426</v>
      </c>
    </row>
    <row r="28" spans="1:680" x14ac:dyDescent="0.2">
      <c r="A28" s="55" t="s">
        <v>43</v>
      </c>
      <c r="B28" s="56"/>
      <c r="C28" s="15"/>
      <c r="E28" s="29"/>
      <c r="F28" s="57"/>
      <c r="G28" s="49"/>
      <c r="H28" s="49"/>
      <c r="I28" s="49"/>
      <c r="J28" s="49"/>
      <c r="K28" s="58"/>
      <c r="L28" s="58"/>
      <c r="M28" s="58"/>
      <c r="N28" s="58"/>
      <c r="P28" s="58"/>
      <c r="Q28" s="58"/>
      <c r="R28" s="58"/>
      <c r="S28" s="58"/>
      <c r="U28" s="58"/>
      <c r="V28" s="58"/>
      <c r="W28" s="58"/>
      <c r="X28" s="58"/>
    </row>
    <row r="29" spans="1:680" s="39" customFormat="1" x14ac:dyDescent="0.2">
      <c r="A29" s="50"/>
      <c r="B29" s="59" t="s">
        <v>44</v>
      </c>
      <c r="C29" s="32" t="s">
        <v>19</v>
      </c>
      <c r="D29" s="7"/>
      <c r="E29" s="33" t="s">
        <v>45</v>
      </c>
      <c r="F29" s="34">
        <v>1279.1897370410725</v>
      </c>
      <c r="G29" s="34">
        <v>1279.1897370410725</v>
      </c>
      <c r="H29" s="34">
        <v>1279.1897370410725</v>
      </c>
      <c r="I29" s="34">
        <v>1279.1897370410725</v>
      </c>
      <c r="J29" s="34">
        <v>1279.1897370410725</v>
      </c>
      <c r="K29" s="35">
        <f>'Original Proposal'!J27</f>
        <v>6674.0334106490727</v>
      </c>
      <c r="L29" s="35">
        <f>'Original Proposal'!N27</f>
        <v>338.56104778921508</v>
      </c>
      <c r="M29" s="35">
        <f>'Original Proposal'!O27</f>
        <v>271.95592607013458</v>
      </c>
      <c r="N29" s="35">
        <f t="shared" ref="N29:N33" si="20">SUM(K29:M29)</f>
        <v>7284.5503845084222</v>
      </c>
      <c r="O29" s="7"/>
      <c r="P29" s="35">
        <f>'Draft Decision'!J27</f>
        <v>6395.9486852053624</v>
      </c>
      <c r="Q29" s="35">
        <f>'Draft Decision'!N27</f>
        <v>376.42568270535082</v>
      </c>
      <c r="R29" s="35">
        <f>'Draft Decision'!O27</f>
        <v>123.86012591869672</v>
      </c>
      <c r="S29" s="35">
        <f t="shared" ref="S29:S33" si="21">SUM(P29:R29)</f>
        <v>6896.23449382941</v>
      </c>
      <c r="T29" s="7"/>
      <c r="U29" s="35">
        <f>'Revised Proposal'!J27</f>
        <v>6395.9486852053624</v>
      </c>
      <c r="V29" s="35">
        <f>'Revised Proposal'!N27</f>
        <v>322.10340471679547</v>
      </c>
      <c r="W29" s="35">
        <f>'Revised Proposal'!O27</f>
        <v>232.78119588788391</v>
      </c>
      <c r="X29" s="35">
        <f t="shared" ref="X29:X33" si="22">SUM(U29:W29)</f>
        <v>6950.8332858100412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</row>
    <row r="30" spans="1:680" x14ac:dyDescent="0.2">
      <c r="A30" s="50"/>
      <c r="B30" s="59" t="s">
        <v>47</v>
      </c>
      <c r="C30" s="32" t="s">
        <v>19</v>
      </c>
      <c r="E30" s="33" t="s">
        <v>48</v>
      </c>
      <c r="F30" s="34">
        <v>4317.2653625136199</v>
      </c>
      <c r="G30" s="34">
        <v>4317.2653625136199</v>
      </c>
      <c r="H30" s="34">
        <v>4317.2653625136199</v>
      </c>
      <c r="I30" s="34">
        <v>4317.2653625136199</v>
      </c>
      <c r="J30" s="34">
        <v>4317.2653625136199</v>
      </c>
      <c r="K30" s="35">
        <f>'Original Proposal'!J28</f>
        <v>22524.862760940625</v>
      </c>
      <c r="L30" s="35">
        <f>'Original Proposal'!N28</f>
        <v>1142.6435362885968</v>
      </c>
      <c r="M30" s="35">
        <f>'Original Proposal'!O28</f>
        <v>917.8512504867042</v>
      </c>
      <c r="N30" s="35">
        <f t="shared" si="20"/>
        <v>24585.357547715925</v>
      </c>
      <c r="P30" s="35">
        <f>'Draft Decision'!J28</f>
        <v>21586.326812568099</v>
      </c>
      <c r="Q30" s="35">
        <f>'Draft Decision'!N28</f>
        <v>1270.4366791305592</v>
      </c>
      <c r="R30" s="35">
        <f>'Draft Decision'!O28</f>
        <v>418.02792497560148</v>
      </c>
      <c r="S30" s="35">
        <f t="shared" si="21"/>
        <v>23274.791416674259</v>
      </c>
      <c r="U30" s="35">
        <f>'Revised Proposal'!J28</f>
        <v>21586.326812568099</v>
      </c>
      <c r="V30" s="35">
        <f>'Revised Proposal'!N28</f>
        <v>1087.0989909191849</v>
      </c>
      <c r="W30" s="35">
        <f>'Revised Proposal'!O28</f>
        <v>785.63653612160829</v>
      </c>
      <c r="X30" s="35">
        <f t="shared" si="22"/>
        <v>23459.062339608892</v>
      </c>
    </row>
    <row r="31" spans="1:680" s="39" customFormat="1" x14ac:dyDescent="0.2">
      <c r="A31" s="50"/>
      <c r="B31" s="59" t="s">
        <v>49</v>
      </c>
      <c r="C31" s="32" t="s">
        <v>19</v>
      </c>
      <c r="D31" s="7"/>
      <c r="E31" s="33" t="s">
        <v>50</v>
      </c>
      <c r="F31" s="34">
        <v>159.89871713013406</v>
      </c>
      <c r="G31" s="34">
        <v>159.89871713013406</v>
      </c>
      <c r="H31" s="34">
        <v>159.89871713013406</v>
      </c>
      <c r="I31" s="34">
        <v>159.89871713013406</v>
      </c>
      <c r="J31" s="34">
        <v>159.89871713013406</v>
      </c>
      <c r="K31" s="35">
        <f>'Original Proposal'!J29</f>
        <v>834.25417633113409</v>
      </c>
      <c r="L31" s="35">
        <f>'Original Proposal'!N29</f>
        <v>42.320130973651885</v>
      </c>
      <c r="M31" s="35">
        <f>'Original Proposal'!O29</f>
        <v>33.994490758766823</v>
      </c>
      <c r="N31" s="35">
        <f t="shared" si="20"/>
        <v>910.56879806355278</v>
      </c>
      <c r="O31" s="7"/>
      <c r="P31" s="35">
        <f>'Draft Decision'!J29</f>
        <v>799.4935856506703</v>
      </c>
      <c r="Q31" s="35">
        <f>'Draft Decision'!N29</f>
        <v>47.053210338168853</v>
      </c>
      <c r="R31" s="35">
        <f>'Draft Decision'!O29</f>
        <v>15.482515739837091</v>
      </c>
      <c r="S31" s="35">
        <f t="shared" si="21"/>
        <v>862.02931172867625</v>
      </c>
      <c r="T31" s="7"/>
      <c r="U31" s="35">
        <f>'Revised Proposal'!J29</f>
        <v>799.4935856506703</v>
      </c>
      <c r="V31" s="35">
        <f>'Revised Proposal'!N29</f>
        <v>40.262925589599433</v>
      </c>
      <c r="W31" s="35">
        <f>'Revised Proposal'!O29</f>
        <v>29.097649485985489</v>
      </c>
      <c r="X31" s="35">
        <f t="shared" si="22"/>
        <v>868.85416072625515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</row>
    <row r="32" spans="1:680" x14ac:dyDescent="0.2">
      <c r="A32" s="50"/>
      <c r="B32" s="59" t="s">
        <v>51</v>
      </c>
      <c r="C32" s="32" t="s">
        <v>19</v>
      </c>
      <c r="E32" s="33" t="s">
        <v>52</v>
      </c>
      <c r="F32" s="34">
        <v>2686.7459404478855</v>
      </c>
      <c r="G32" s="34">
        <v>2686.7459404478855</v>
      </c>
      <c r="H32" s="34">
        <v>2686.7459404478855</v>
      </c>
      <c r="I32" s="34">
        <v>2686.7459404478855</v>
      </c>
      <c r="J32" s="34">
        <v>2686.7459404478855</v>
      </c>
      <c r="K32" s="35">
        <f>'Original Proposal'!J30</f>
        <v>13348.066821298145</v>
      </c>
      <c r="L32" s="35">
        <f>'Original Proposal'!N30</f>
        <v>677.12209557843016</v>
      </c>
      <c r="M32" s="35">
        <f>'Original Proposal'!O30</f>
        <v>543.91185214026916</v>
      </c>
      <c r="N32" s="35">
        <f t="shared" si="20"/>
        <v>14569.100769016844</v>
      </c>
      <c r="P32" s="35">
        <f>'Draft Decision'!J30</f>
        <v>0</v>
      </c>
      <c r="Q32" s="35">
        <f>'Draft Decision'!N30</f>
        <v>0</v>
      </c>
      <c r="R32" s="35">
        <f>'Draft Decision'!O30</f>
        <v>0</v>
      </c>
      <c r="S32" s="35">
        <f t="shared" si="21"/>
        <v>0</v>
      </c>
      <c r="U32" s="35">
        <f>'Revised Proposal'!J30</f>
        <v>13433.729702239427</v>
      </c>
      <c r="V32" s="35">
        <f>'Revised Proposal'!N30</f>
        <v>676.52982975699547</v>
      </c>
      <c r="W32" s="35">
        <f>'Revised Proposal'!O30</f>
        <v>488.92194406676583</v>
      </c>
      <c r="X32" s="35">
        <f t="shared" si="22"/>
        <v>14599.181476063188</v>
      </c>
    </row>
    <row r="33" spans="1:680" x14ac:dyDescent="0.2">
      <c r="A33" s="60"/>
      <c r="B33" s="59" t="s">
        <v>53</v>
      </c>
      <c r="C33" s="32" t="s">
        <v>19</v>
      </c>
      <c r="E33" s="33" t="s">
        <v>54</v>
      </c>
      <c r="F33" s="34">
        <v>2602.785129808889</v>
      </c>
      <c r="G33" s="34">
        <v>2602.785129808889</v>
      </c>
      <c r="H33" s="34">
        <v>2602.785129808889</v>
      </c>
      <c r="I33" s="34">
        <v>2602.785129808889</v>
      </c>
      <c r="J33" s="34">
        <v>2602.785129808889</v>
      </c>
      <c r="K33" s="35">
        <f>'Original Proposal'!J31</f>
        <v>12930.93973313258</v>
      </c>
      <c r="L33" s="35">
        <f>'Original Proposal'!N31</f>
        <v>655.96203009160126</v>
      </c>
      <c r="M33" s="35">
        <f>'Original Proposal'!O31</f>
        <v>526.9146067608857</v>
      </c>
      <c r="N33" s="35">
        <f t="shared" si="20"/>
        <v>14113.816369985067</v>
      </c>
      <c r="P33" s="35">
        <f>'Draft Decision'!J31</f>
        <v>0</v>
      </c>
      <c r="Q33" s="35">
        <f>'Draft Decision'!N31</f>
        <v>0</v>
      </c>
      <c r="R33" s="35">
        <f>'Draft Decision'!O31</f>
        <v>0</v>
      </c>
      <c r="S33" s="35">
        <f t="shared" si="21"/>
        <v>0</v>
      </c>
      <c r="U33" s="35">
        <f>'Revised Proposal'!J31</f>
        <v>13013.925649044446</v>
      </c>
      <c r="V33" s="35">
        <f>'Revised Proposal'!N31</f>
        <v>655.38827257708931</v>
      </c>
      <c r="W33" s="35">
        <f>'Revised Proposal'!O31</f>
        <v>473.6431333146794</v>
      </c>
      <c r="X33" s="35">
        <f t="shared" si="22"/>
        <v>14142.957054936214</v>
      </c>
    </row>
    <row r="34" spans="1:680" x14ac:dyDescent="0.2">
      <c r="A34" s="61"/>
      <c r="B34" s="51"/>
      <c r="C34" s="32"/>
      <c r="E34" s="33"/>
      <c r="F34" s="54"/>
      <c r="G34" s="54"/>
      <c r="H34" s="54"/>
      <c r="I34" s="54"/>
      <c r="J34" s="54"/>
      <c r="K34" s="40"/>
      <c r="L34" s="40"/>
      <c r="M34" s="40"/>
      <c r="N34" s="40"/>
      <c r="P34" s="40"/>
      <c r="Q34" s="40"/>
      <c r="R34" s="40"/>
      <c r="S34" s="40"/>
      <c r="U34" s="40"/>
      <c r="V34" s="40"/>
      <c r="W34" s="40"/>
      <c r="X34" s="40"/>
    </row>
    <row r="35" spans="1:680" x14ac:dyDescent="0.2">
      <c r="A35" s="41"/>
      <c r="B35" s="42" t="s">
        <v>55</v>
      </c>
      <c r="C35" s="43"/>
      <c r="E35" s="44" t="s">
        <v>56</v>
      </c>
      <c r="F35" s="45">
        <f t="shared" ref="F35:K35" si="23">SUM(F29:F34)</f>
        <v>11045.8848869416</v>
      </c>
      <c r="G35" s="45">
        <f t="shared" si="23"/>
        <v>11045.8848869416</v>
      </c>
      <c r="H35" s="45">
        <f t="shared" si="23"/>
        <v>11045.8848869416</v>
      </c>
      <c r="I35" s="45">
        <f t="shared" si="23"/>
        <v>11045.8848869416</v>
      </c>
      <c r="J35" s="45">
        <f t="shared" si="23"/>
        <v>11045.8848869416</v>
      </c>
      <c r="K35" s="46">
        <f t="shared" si="23"/>
        <v>56312.156902351562</v>
      </c>
      <c r="L35" s="46">
        <f t="shared" ref="L35" si="24">SUM(L29:L34)</f>
        <v>2856.6088407214952</v>
      </c>
      <c r="M35" s="46">
        <f t="shared" ref="M35" si="25">SUM(M29:M34)</f>
        <v>2294.6281262167608</v>
      </c>
      <c r="N35" s="46">
        <f t="shared" ref="N35" si="26">SUM(N29:N34)</f>
        <v>61463.393869289823</v>
      </c>
      <c r="P35" s="46">
        <f t="shared" ref="P35:R35" si="27">SUM(P29:P34)</f>
        <v>28781.769083424133</v>
      </c>
      <c r="Q35" s="46">
        <f t="shared" si="27"/>
        <v>1693.915572174079</v>
      </c>
      <c r="R35" s="46">
        <f t="shared" si="27"/>
        <v>557.37056663413534</v>
      </c>
      <c r="S35" s="46">
        <f t="shared" ref="S35" si="28">SUM(S29:S34)</f>
        <v>31033.055222232342</v>
      </c>
      <c r="U35" s="46">
        <f t="shared" ref="U35:X35" si="29">SUM(U29:U34)</f>
        <v>55229.424434708002</v>
      </c>
      <c r="V35" s="46">
        <f t="shared" si="29"/>
        <v>2781.3834235596642</v>
      </c>
      <c r="W35" s="46">
        <f t="shared" si="29"/>
        <v>2010.0804588769229</v>
      </c>
      <c r="X35" s="46">
        <f t="shared" si="29"/>
        <v>60020.888317144592</v>
      </c>
    </row>
    <row r="36" spans="1:680" x14ac:dyDescent="0.2">
      <c r="A36" s="55" t="s">
        <v>57</v>
      </c>
      <c r="B36" s="62"/>
      <c r="C36" s="15"/>
      <c r="E36" s="29"/>
      <c r="F36" s="57"/>
      <c r="G36" s="57"/>
      <c r="H36" s="57"/>
      <c r="I36" s="57"/>
      <c r="J36" s="57"/>
      <c r="K36" s="58"/>
      <c r="L36" s="58"/>
      <c r="M36" s="58"/>
      <c r="N36" s="58"/>
      <c r="P36" s="58"/>
      <c r="Q36" s="58"/>
      <c r="R36" s="58"/>
      <c r="S36" s="58"/>
      <c r="U36" s="58"/>
      <c r="V36" s="58"/>
      <c r="W36" s="58"/>
      <c r="X36" s="58"/>
    </row>
    <row r="37" spans="1:680" x14ac:dyDescent="0.2">
      <c r="A37" s="64"/>
      <c r="B37" s="10" t="s">
        <v>58</v>
      </c>
      <c r="C37" s="32"/>
      <c r="E37" s="33"/>
      <c r="F37" s="49"/>
      <c r="G37" s="49"/>
      <c r="H37" s="49"/>
      <c r="I37" s="49"/>
      <c r="J37" s="49"/>
      <c r="K37" s="40"/>
      <c r="L37" s="40"/>
      <c r="M37" s="40"/>
      <c r="N37" s="40"/>
      <c r="P37" s="40"/>
      <c r="Q37" s="40"/>
      <c r="R37" s="40"/>
      <c r="S37" s="40"/>
      <c r="U37" s="40"/>
      <c r="V37" s="40"/>
      <c r="W37" s="40"/>
      <c r="X37" s="40"/>
    </row>
    <row r="38" spans="1:680" s="39" customFormat="1" x14ac:dyDescent="0.2">
      <c r="A38" s="51"/>
      <c r="B38" s="51" t="s">
        <v>59</v>
      </c>
      <c r="C38" s="32" t="s">
        <v>60</v>
      </c>
      <c r="D38" s="7"/>
      <c r="E38" s="33" t="s">
        <v>61</v>
      </c>
      <c r="F38" s="34">
        <v>915.19346258449605</v>
      </c>
      <c r="G38" s="34">
        <v>915.19346258449605</v>
      </c>
      <c r="H38" s="34">
        <v>915.19346258449605</v>
      </c>
      <c r="I38" s="34">
        <v>915.19346258449605</v>
      </c>
      <c r="J38" s="34">
        <v>915.19346258449605</v>
      </c>
      <c r="K38" s="35">
        <f>'Original Proposal'!J36</f>
        <v>5684.367536244923</v>
      </c>
      <c r="L38" s="35">
        <f>'Original Proposal'!N36</f>
        <v>288.35717633947388</v>
      </c>
      <c r="M38" s="35">
        <f>'Original Proposal'!O36</f>
        <v>153.89850641349793</v>
      </c>
      <c r="N38" s="35">
        <f t="shared" ref="N38:N52" si="30">SUM(K38:M38)</f>
        <v>6126.6232189978946</v>
      </c>
      <c r="O38" s="7"/>
      <c r="P38" s="35">
        <f>'Draft Decision'!J36</f>
        <v>5684.367536244923</v>
      </c>
      <c r="Q38" s="35">
        <f>'Draft Decision'!N36</f>
        <v>334.56105219912638</v>
      </c>
      <c r="R38" s="35">
        <f>'Draft Decision'!O36</f>
        <v>66.366576076751429</v>
      </c>
      <c r="S38" s="35">
        <f t="shared" ref="S38:S52" si="31">SUM(P38:R38)</f>
        <v>6085.2951645208013</v>
      </c>
      <c r="T38" s="7"/>
      <c r="U38" s="35">
        <f>'Revised Proposal'!J36</f>
        <v>4575.9673129224802</v>
      </c>
      <c r="V38" s="35">
        <f>'Revised Proposal'!N36</f>
        <v>230.44816709904097</v>
      </c>
      <c r="W38" s="35">
        <f>'Revised Proposal'!O36</f>
        <v>108.50724584955231</v>
      </c>
      <c r="X38" s="35">
        <f t="shared" ref="X38:X52" si="32">SUM(U38:W38)</f>
        <v>4914.9227258710735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</row>
    <row r="39" spans="1:680" s="39" customFormat="1" x14ac:dyDescent="0.2">
      <c r="A39" s="51"/>
      <c r="B39" s="51" t="s">
        <v>63</v>
      </c>
      <c r="C39" s="32" t="s">
        <v>60</v>
      </c>
      <c r="D39" s="7"/>
      <c r="E39" s="33" t="s">
        <v>64</v>
      </c>
      <c r="F39" s="34">
        <v>2128.6832040706004</v>
      </c>
      <c r="G39" s="34">
        <v>2128.6832040706004</v>
      </c>
      <c r="H39" s="34">
        <v>2128.6832040706004</v>
      </c>
      <c r="I39" s="34">
        <v>2128.6832040706004</v>
      </c>
      <c r="J39" s="34">
        <v>2128.6832040706004</v>
      </c>
      <c r="K39" s="35">
        <f>'Original Proposal'!J37</f>
        <v>12248.177924219608</v>
      </c>
      <c r="L39" s="35">
        <f>'Original Proposal'!N37</f>
        <v>621.32681938870337</v>
      </c>
      <c r="M39" s="35">
        <f>'Original Proposal'!O37</f>
        <v>331.607039271318</v>
      </c>
      <c r="N39" s="35">
        <f t="shared" si="30"/>
        <v>13201.111782879629</v>
      </c>
      <c r="O39" s="7"/>
      <c r="P39" s="35">
        <f>'Draft Decision'!J37</f>
        <v>12248.177924219608</v>
      </c>
      <c r="Q39" s="35">
        <f>'Draft Decision'!N37</f>
        <v>720.90404746316494</v>
      </c>
      <c r="R39" s="35">
        <f>'Draft Decision'!O37</f>
        <v>142.62293785700768</v>
      </c>
      <c r="S39" s="35">
        <f t="shared" si="31"/>
        <v>13111.704909539782</v>
      </c>
      <c r="T39" s="7"/>
      <c r="U39" s="35">
        <f>'Revised Proposal'!J37</f>
        <v>10643.416020353001</v>
      </c>
      <c r="V39" s="35">
        <f>'Revised Proposal'!N37</f>
        <v>536.00813682308512</v>
      </c>
      <c r="W39" s="35">
        <f>'Revised Proposal'!O37</f>
        <v>252.38112071695019</v>
      </c>
      <c r="X39" s="35">
        <f t="shared" si="32"/>
        <v>11431.805277893038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</row>
    <row r="40" spans="1:680" s="39" customFormat="1" x14ac:dyDescent="0.2">
      <c r="A40" s="51"/>
      <c r="B40" s="51" t="s">
        <v>65</v>
      </c>
      <c r="C40" s="32" t="s">
        <v>60</v>
      </c>
      <c r="D40" s="7"/>
      <c r="E40" s="33" t="s">
        <v>66</v>
      </c>
      <c r="F40" s="34">
        <v>357.28689300736119</v>
      </c>
      <c r="G40" s="34">
        <v>476.38252400981492</v>
      </c>
      <c r="H40" s="34">
        <v>476.38252400981492</v>
      </c>
      <c r="I40" s="34">
        <v>476.38252400981492</v>
      </c>
      <c r="J40" s="34">
        <v>476.38252400981492</v>
      </c>
      <c r="K40" s="35">
        <f>'Original Proposal'!J38</f>
        <v>2262.8169890466206</v>
      </c>
      <c r="L40" s="35">
        <f>'Original Proposal'!N38</f>
        <v>114.78841108953202</v>
      </c>
      <c r="M40" s="35">
        <f>'Original Proposal'!O38</f>
        <v>61.263483172203962</v>
      </c>
      <c r="N40" s="35">
        <f t="shared" si="30"/>
        <v>2438.8688833083565</v>
      </c>
      <c r="O40" s="7"/>
      <c r="P40" s="35">
        <f>'Draft Decision'!J38</f>
        <v>2262.8169890466206</v>
      </c>
      <c r="Q40" s="35">
        <f>'Draft Decision'!N38</f>
        <v>133.14969392645349</v>
      </c>
      <c r="R40" s="35">
        <f>'Draft Decision'!O38</f>
        <v>26.980388405133656</v>
      </c>
      <c r="S40" s="35">
        <f t="shared" si="31"/>
        <v>2422.9470713782075</v>
      </c>
      <c r="T40" s="7"/>
      <c r="U40" s="35">
        <f>'Revised Proposal'!J38</f>
        <v>2262.8169890466206</v>
      </c>
      <c r="V40" s="35">
        <f>'Revised Proposal'!N38</f>
        <v>113.88951551549385</v>
      </c>
      <c r="W40" s="35">
        <f>'Revised Proposal'!O38</f>
        <v>55.021890463825073</v>
      </c>
      <c r="X40" s="35">
        <f t="shared" si="32"/>
        <v>2431.7283950259393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</row>
    <row r="41" spans="1:680" s="39" customFormat="1" x14ac:dyDescent="0.2">
      <c r="A41" s="51"/>
      <c r="B41" s="51" t="s">
        <v>67</v>
      </c>
      <c r="C41" s="32" t="s">
        <v>60</v>
      </c>
      <c r="D41" s="7"/>
      <c r="E41" s="33" t="s">
        <v>68</v>
      </c>
      <c r="F41" s="34">
        <v>723.54864713199265</v>
      </c>
      <c r="G41" s="34">
        <v>964.73152950932365</v>
      </c>
      <c r="H41" s="34">
        <v>964.73152950932365</v>
      </c>
      <c r="I41" s="34">
        <v>973.07407127263491</v>
      </c>
      <c r="J41" s="34">
        <v>981.41661303594628</v>
      </c>
      <c r="K41" s="35">
        <f>'Original Proposal'!J39</f>
        <v>4607.5023904592208</v>
      </c>
      <c r="L41" s="35">
        <f>'Original Proposal'!N39</f>
        <v>233.72985135438194</v>
      </c>
      <c r="M41" s="35">
        <f>'Original Proposal'!O39</f>
        <v>124.74347087287688</v>
      </c>
      <c r="N41" s="35">
        <f t="shared" si="30"/>
        <v>4965.9757126864797</v>
      </c>
      <c r="O41" s="7"/>
      <c r="P41" s="35">
        <f>'Draft Decision'!J39</f>
        <v>4607.5023904592208</v>
      </c>
      <c r="Q41" s="35">
        <f>'Draft Decision'!N39</f>
        <v>271.12155443987803</v>
      </c>
      <c r="R41" s="35">
        <f>'Draft Decision'!O39</f>
        <v>55.017887645649971</v>
      </c>
      <c r="S41" s="35">
        <f t="shared" si="31"/>
        <v>4933.6418325447494</v>
      </c>
      <c r="T41" s="7"/>
      <c r="U41" s="35">
        <f>'Revised Proposal'!J39</f>
        <v>4607.5023904592208</v>
      </c>
      <c r="V41" s="35">
        <f>'Revised Proposal'!N39</f>
        <v>231.89753009716236</v>
      </c>
      <c r="W41" s="35">
        <f>'Revised Proposal'!O39</f>
        <v>112.27307975049789</v>
      </c>
      <c r="X41" s="35">
        <f t="shared" si="32"/>
        <v>4951.6730003068815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</row>
    <row r="42" spans="1:680" x14ac:dyDescent="0.2">
      <c r="A42" s="51"/>
      <c r="B42" s="51" t="s">
        <v>69</v>
      </c>
      <c r="C42" s="32" t="s">
        <v>60</v>
      </c>
      <c r="E42" s="33" t="s">
        <v>70</v>
      </c>
      <c r="F42" s="34">
        <v>12977.847303182431</v>
      </c>
      <c r="G42" s="34">
        <v>12977.847303182431</v>
      </c>
      <c r="H42" s="34">
        <v>12977.847303182431</v>
      </c>
      <c r="I42" s="34">
        <v>12977.847303182431</v>
      </c>
      <c r="J42" s="34">
        <v>12977.847303182431</v>
      </c>
      <c r="K42" s="35">
        <f>'Original Proposal'!J40</f>
        <v>55910.398798398586</v>
      </c>
      <c r="L42" s="35">
        <f>'Original Proposal'!N40</f>
        <v>2836.2284146338643</v>
      </c>
      <c r="M42" s="35">
        <f>'Original Proposal'!O40</f>
        <v>1513.7175443339993</v>
      </c>
      <c r="N42" s="35">
        <f t="shared" si="30"/>
        <v>60260.344757366453</v>
      </c>
      <c r="P42" s="35">
        <f>'Draft Decision'!J40</f>
        <v>55910.398798398586</v>
      </c>
      <c r="Q42" s="35">
        <f>'Draft Decision'!N40</f>
        <v>3290.4879129425099</v>
      </c>
      <c r="R42" s="35">
        <f>'Draft Decision'!O40</f>
        <v>656.22371965122784</v>
      </c>
      <c r="S42" s="35">
        <f t="shared" si="31"/>
        <v>59857.110430992325</v>
      </c>
      <c r="U42" s="35">
        <f>'Revised Proposal'!J40</f>
        <v>64889.236515912155</v>
      </c>
      <c r="V42" s="35">
        <f>'Revised Proposal'!N40</f>
        <v>3267.8567386876434</v>
      </c>
      <c r="W42" s="35">
        <f>'Revised Proposal'!O40</f>
        <v>1538.6806456720651</v>
      </c>
      <c r="X42" s="35">
        <f t="shared" si="32"/>
        <v>69695.773900271859</v>
      </c>
    </row>
    <row r="43" spans="1:680" x14ac:dyDescent="0.2">
      <c r="A43" s="51"/>
      <c r="B43" s="51" t="s">
        <v>71</v>
      </c>
      <c r="C43" s="32" t="s">
        <v>60</v>
      </c>
      <c r="E43" s="33" t="s">
        <v>72</v>
      </c>
      <c r="F43" s="34">
        <v>20632.820215129308</v>
      </c>
      <c r="G43" s="34">
        <v>20739.559569437519</v>
      </c>
      <c r="H43" s="34">
        <v>20739.559569437519</v>
      </c>
      <c r="I43" s="34">
        <v>20739.559569437519</v>
      </c>
      <c r="J43" s="34">
        <v>20739.559569437519</v>
      </c>
      <c r="K43" s="35">
        <f>'Original Proposal'!J41</f>
        <v>87428.804329543724</v>
      </c>
      <c r="L43" s="35">
        <f>'Original Proposal'!N41</f>
        <v>4435.097306156531</v>
      </c>
      <c r="M43" s="35">
        <f>'Original Proposal'!O41</f>
        <v>2367.0465215419867</v>
      </c>
      <c r="N43" s="35">
        <f t="shared" si="30"/>
        <v>94230.948157242237</v>
      </c>
      <c r="P43" s="35">
        <f>'Draft Decision'!J41</f>
        <v>64274.210843962363</v>
      </c>
      <c r="Q43" s="35">
        <f>'Draft Decision'!N41</f>
        <v>3782.5795949023709</v>
      </c>
      <c r="R43" s="35">
        <f>'Draft Decision'!O41</f>
        <v>756.93997932137495</v>
      </c>
      <c r="S43" s="35">
        <f t="shared" si="31"/>
        <v>68813.730418186111</v>
      </c>
      <c r="U43" s="35">
        <f>'Revised Proposal'!J41</f>
        <v>103591.0584928794</v>
      </c>
      <c r="V43" s="35">
        <f>'Revised Proposal'!N41</f>
        <v>5216.8410487279561</v>
      </c>
      <c r="W43" s="35">
        <f>'Revised Proposal'!O41</f>
        <v>2457.6178003528494</v>
      </c>
      <c r="X43" s="35">
        <f t="shared" si="32"/>
        <v>111265.51734196021</v>
      </c>
    </row>
    <row r="44" spans="1:680" s="39" customFormat="1" x14ac:dyDescent="0.2">
      <c r="A44" s="51"/>
      <c r="B44" s="51" t="s">
        <v>73</v>
      </c>
      <c r="C44" s="32" t="s">
        <v>60</v>
      </c>
      <c r="D44" s="7"/>
      <c r="E44" s="33" t="s">
        <v>74</v>
      </c>
      <c r="F44" s="34">
        <v>451.07746830994478</v>
      </c>
      <c r="G44" s="34">
        <v>451.07746830994478</v>
      </c>
      <c r="H44" s="34">
        <v>451.07746830994478</v>
      </c>
      <c r="I44" s="34">
        <v>451.07746830994478</v>
      </c>
      <c r="J44" s="34">
        <v>451.07746830994478</v>
      </c>
      <c r="K44" s="35">
        <f>'Original Proposal'!J42</f>
        <v>3147.5158691709198</v>
      </c>
      <c r="L44" s="35">
        <f>'Original Proposal'!N42</f>
        <v>159.66750614394186</v>
      </c>
      <c r="M44" s="35">
        <f>'Original Proposal'!O42</f>
        <v>85.215811273558003</v>
      </c>
      <c r="N44" s="35">
        <f t="shared" si="30"/>
        <v>3392.3991865884195</v>
      </c>
      <c r="O44" s="7"/>
      <c r="P44" s="35">
        <f>'Draft Decision'!J42</f>
        <v>3147.5158691709198</v>
      </c>
      <c r="Q44" s="35">
        <f>'Draft Decision'!N42</f>
        <v>185.2425151688351</v>
      </c>
      <c r="R44" s="35">
        <f>'Draft Decision'!O42</f>
        <v>36.904251637316669</v>
      </c>
      <c r="S44" s="35">
        <f t="shared" si="31"/>
        <v>3369.6626359770717</v>
      </c>
      <c r="T44" s="7"/>
      <c r="U44" s="35">
        <f>'Revised Proposal'!J42</f>
        <v>2255.3873415497237</v>
      </c>
      <c r="V44" s="35">
        <f>'Revised Proposal'!N42</f>
        <v>113.58251565537734</v>
      </c>
      <c r="W44" s="35">
        <f>'Revised Proposal'!O42</f>
        <v>53.480685507608626</v>
      </c>
      <c r="X44" s="35">
        <f t="shared" si="32"/>
        <v>2422.4505427127096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</row>
    <row r="45" spans="1:680" s="39" customFormat="1" x14ac:dyDescent="0.2">
      <c r="A45" s="51"/>
      <c r="B45" s="51" t="s">
        <v>75</v>
      </c>
      <c r="C45" s="32" t="s">
        <v>60</v>
      </c>
      <c r="D45" s="7"/>
      <c r="E45" s="33" t="s">
        <v>74</v>
      </c>
      <c r="F45" s="34">
        <v>1285.0181240694133</v>
      </c>
      <c r="G45" s="34">
        <v>1285.0181240694133</v>
      </c>
      <c r="H45" s="34">
        <v>1285.0181240694133</v>
      </c>
      <c r="I45" s="34">
        <v>1285.0181240694133</v>
      </c>
      <c r="J45" s="34">
        <v>1285.0181240694133</v>
      </c>
      <c r="K45" s="35">
        <f>'Original Proposal'!J43</f>
        <v>8966.5638872070303</v>
      </c>
      <c r="L45" s="35">
        <f>'Original Proposal'!N43</f>
        <v>454.85676770480859</v>
      </c>
      <c r="M45" s="35">
        <f>'Original Proposal'!O43</f>
        <v>242.76065562325599</v>
      </c>
      <c r="N45" s="35">
        <f t="shared" si="30"/>
        <v>9664.1813105350957</v>
      </c>
      <c r="O45" s="7"/>
      <c r="P45" s="35">
        <f>'Draft Decision'!J43</f>
        <v>8966.5638872070303</v>
      </c>
      <c r="Q45" s="35">
        <f>'Draft Decision'!N43</f>
        <v>527.71456122494988</v>
      </c>
      <c r="R45" s="35">
        <f>'Draft Decision'!O43</f>
        <v>105.14570104374788</v>
      </c>
      <c r="S45" s="35">
        <f t="shared" si="31"/>
        <v>9599.424149475728</v>
      </c>
      <c r="T45" s="7"/>
      <c r="U45" s="35">
        <f>'Revised Proposal'!J43</f>
        <v>6425.0906203470659</v>
      </c>
      <c r="V45" s="35">
        <f>'Revised Proposal'!N43</f>
        <v>323.57100819380457</v>
      </c>
      <c r="W45" s="35">
        <f>'Revised Proposal'!O43</f>
        <v>152.35442910154853</v>
      </c>
      <c r="X45" s="35">
        <f t="shared" si="32"/>
        <v>6901.0160576424196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</row>
    <row r="46" spans="1:680" x14ac:dyDescent="0.2">
      <c r="A46" s="51"/>
      <c r="B46" s="51" t="s">
        <v>76</v>
      </c>
      <c r="C46" s="32" t="s">
        <v>60</v>
      </c>
      <c r="E46" s="33" t="s">
        <v>77</v>
      </c>
      <c r="F46" s="34">
        <v>3540.262827993638</v>
      </c>
      <c r="G46" s="34">
        <v>3540.262827993638</v>
      </c>
      <c r="H46" s="34">
        <v>3540.262827993638</v>
      </c>
      <c r="I46" s="34">
        <v>3540.262827993638</v>
      </c>
      <c r="J46" s="34">
        <v>3540.262827993638</v>
      </c>
      <c r="K46" s="35">
        <f>'Original Proposal'!J44</f>
        <v>14736.900620941287</v>
      </c>
      <c r="L46" s="35">
        <f>'Original Proposal'!N44</f>
        <v>747.57499826572894</v>
      </c>
      <c r="M46" s="35">
        <f>'Original Proposal'!O44</f>
        <v>398.98669117817809</v>
      </c>
      <c r="N46" s="35">
        <f t="shared" si="30"/>
        <v>15883.462310385194</v>
      </c>
      <c r="P46" s="35">
        <f>'Draft Decision'!J44</f>
        <v>14736.900620941287</v>
      </c>
      <c r="Q46" s="35">
        <f>'Draft Decision'!N44</f>
        <v>867.28989059868161</v>
      </c>
      <c r="R46" s="35">
        <f>'Draft Decision'!O44</f>
        <v>173.30966316408907</v>
      </c>
      <c r="S46" s="35">
        <f t="shared" si="31"/>
        <v>15777.500174704059</v>
      </c>
      <c r="U46" s="35">
        <f>'Revised Proposal'!J44</f>
        <v>17701.314139968192</v>
      </c>
      <c r="V46" s="35">
        <f>'Revised Proposal'!N44</f>
        <v>891.44766993424355</v>
      </c>
      <c r="W46" s="35">
        <f>'Revised Proposal'!O44</f>
        <v>419.74094522519658</v>
      </c>
      <c r="X46" s="35">
        <f t="shared" si="32"/>
        <v>19012.502755127633</v>
      </c>
    </row>
    <row r="47" spans="1:680" x14ac:dyDescent="0.2">
      <c r="A47" s="51"/>
      <c r="B47" s="51" t="s">
        <v>78</v>
      </c>
      <c r="C47" s="32" t="s">
        <v>60</v>
      </c>
      <c r="E47" s="33" t="s">
        <v>79</v>
      </c>
      <c r="F47" s="34">
        <v>2907.6475813456036</v>
      </c>
      <c r="G47" s="34">
        <v>2907.6475813456036</v>
      </c>
      <c r="H47" s="34">
        <v>2907.6475813456036</v>
      </c>
      <c r="I47" s="34">
        <v>2907.6475813456036</v>
      </c>
      <c r="J47" s="34">
        <v>2907.6475813456036</v>
      </c>
      <c r="K47" s="35">
        <f>'Original Proposal'!J45</f>
        <v>12482.528113354594</v>
      </c>
      <c r="L47" s="35">
        <f>'Original Proposal'!N45</f>
        <v>633.21495969326497</v>
      </c>
      <c r="M47" s="35">
        <f>'Original Proposal'!O45</f>
        <v>337.95183380749609</v>
      </c>
      <c r="N47" s="35">
        <f t="shared" si="30"/>
        <v>13453.694906855355</v>
      </c>
      <c r="P47" s="35">
        <f>'Draft Decision'!J45</f>
        <v>8479.8813672432516</v>
      </c>
      <c r="Q47" s="35">
        <f>'Draft Decision'!N45</f>
        <v>499.06840345711129</v>
      </c>
      <c r="R47" s="35">
        <f>'Draft Decision'!O45</f>
        <v>99.475738392907658</v>
      </c>
      <c r="S47" s="35">
        <f t="shared" si="31"/>
        <v>9078.4255090932711</v>
      </c>
      <c r="U47" s="35">
        <f>'Revised Proposal'!J45</f>
        <v>14538.237906728018</v>
      </c>
      <c r="V47" s="35">
        <f>'Revised Proposal'!N45</f>
        <v>732.15345507255506</v>
      </c>
      <c r="W47" s="35">
        <f>'Revised Proposal'!O45</f>
        <v>344.73676206334858</v>
      </c>
      <c r="X47" s="35">
        <f t="shared" si="32"/>
        <v>15615.128123863922</v>
      </c>
    </row>
    <row r="48" spans="1:680" x14ac:dyDescent="0.2">
      <c r="A48" s="51"/>
      <c r="B48" s="51" t="s">
        <v>80</v>
      </c>
      <c r="C48" s="32" t="s">
        <v>60</v>
      </c>
      <c r="E48" s="33" t="s">
        <v>81</v>
      </c>
      <c r="F48" s="34">
        <v>2668.9396467166021</v>
      </c>
      <c r="G48" s="34">
        <v>2668.9396467166021</v>
      </c>
      <c r="H48" s="34">
        <v>2668.9396467166021</v>
      </c>
      <c r="I48" s="34">
        <v>2668.9396467166021</v>
      </c>
      <c r="J48" s="34">
        <v>2668.9396467166021</v>
      </c>
      <c r="K48" s="35">
        <f>'Original Proposal'!J46</f>
        <v>13070.660061900944</v>
      </c>
      <c r="L48" s="35">
        <f>'Original Proposal'!N46</f>
        <v>663.0497771846567</v>
      </c>
      <c r="M48" s="35">
        <f>'Original Proposal'!O46</f>
        <v>353.87491194736174</v>
      </c>
      <c r="N48" s="35">
        <f t="shared" si="30"/>
        <v>14087.584751032962</v>
      </c>
      <c r="P48" s="35">
        <f>'Draft Decision'!J46</f>
        <v>13070.660061900944</v>
      </c>
      <c r="Q48" s="35">
        <f>'Draft Decision'!N46</f>
        <v>769.1993606195083</v>
      </c>
      <c r="R48" s="35">
        <f>'Draft Decision'!O46</f>
        <v>154.24372300525275</v>
      </c>
      <c r="S48" s="35">
        <f t="shared" si="31"/>
        <v>13994.103145525705</v>
      </c>
      <c r="U48" s="35">
        <f>'Revised Proposal'!J46</f>
        <v>13344.698233583011</v>
      </c>
      <c r="V48" s="35">
        <f>'Revised Proposal'!N46</f>
        <v>672.04615726482814</v>
      </c>
      <c r="W48" s="35">
        <f>'Revised Proposal'!O46</f>
        <v>316.43505143280902</v>
      </c>
      <c r="X48" s="35">
        <f t="shared" si="32"/>
        <v>14333.179442280647</v>
      </c>
    </row>
    <row r="49" spans="1:680" s="39" customFormat="1" x14ac:dyDescent="0.2">
      <c r="A49" s="51"/>
      <c r="B49" s="51" t="s">
        <v>82</v>
      </c>
      <c r="C49" s="32" t="s">
        <v>60</v>
      </c>
      <c r="D49" s="7"/>
      <c r="E49" s="33" t="s">
        <v>72</v>
      </c>
      <c r="F49" s="34">
        <v>6631.5187657343786</v>
      </c>
      <c r="G49" s="34">
        <v>6626.6354665291683</v>
      </c>
      <c r="H49" s="34">
        <v>6626.6354665291683</v>
      </c>
      <c r="I49" s="34">
        <v>6626.6354665291683</v>
      </c>
      <c r="J49" s="34">
        <v>6626.6354665291683</v>
      </c>
      <c r="K49" s="35">
        <f>'Original Proposal'!J47</f>
        <v>30793.198687036998</v>
      </c>
      <c r="L49" s="35">
        <f>'Original Proposal'!N47</f>
        <v>1562.0805247438548</v>
      </c>
      <c r="M49" s="35">
        <f>'Original Proposal'!O47</f>
        <v>833.69473479888097</v>
      </c>
      <c r="N49" s="35">
        <f t="shared" si="30"/>
        <v>33188.973946579732</v>
      </c>
      <c r="O49" s="7"/>
      <c r="P49" s="35">
        <f>'Draft Decision'!J47</f>
        <v>22637.945928099947</v>
      </c>
      <c r="Q49" s="35">
        <f>'Draft Decision'!N47</f>
        <v>1332.2700363047752</v>
      </c>
      <c r="R49" s="35">
        <f>'Draft Decision'!O47</f>
        <v>266.38615880666521</v>
      </c>
      <c r="S49" s="35">
        <f t="shared" si="31"/>
        <v>24236.602123211385</v>
      </c>
      <c r="T49" s="7"/>
      <c r="U49" s="35">
        <f>'Revised Proposal'!J47</f>
        <v>33138.060631851054</v>
      </c>
      <c r="V49" s="35">
        <f>'Revised Proposal'!N47</f>
        <v>1668.8532528756864</v>
      </c>
      <c r="W49" s="35">
        <f>'Revised Proposal'!O47</f>
        <v>785.72754711592881</v>
      </c>
      <c r="X49" s="35">
        <f t="shared" si="32"/>
        <v>35592.641431842669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</row>
    <row r="50" spans="1:680" s="39" customFormat="1" x14ac:dyDescent="0.2">
      <c r="A50" s="51"/>
      <c r="B50" s="51" t="s">
        <v>83</v>
      </c>
      <c r="C50" s="32" t="s">
        <v>60</v>
      </c>
      <c r="D50" s="7"/>
      <c r="E50" s="33" t="s">
        <v>84</v>
      </c>
      <c r="F50" s="34">
        <v>2411.819495173314</v>
      </c>
      <c r="G50" s="34">
        <v>2411.819495173314</v>
      </c>
      <c r="H50" s="34">
        <v>2411.819495173314</v>
      </c>
      <c r="I50" s="34">
        <v>2411.819495173314</v>
      </c>
      <c r="J50" s="34">
        <v>2411.819495173314</v>
      </c>
      <c r="K50" s="35">
        <f>'Original Proposal'!J48</f>
        <v>12205.138599724491</v>
      </c>
      <c r="L50" s="35">
        <f>'Original Proposal'!N48</f>
        <v>619.14351614452607</v>
      </c>
      <c r="M50" s="35">
        <f>'Original Proposal'!O48</f>
        <v>330.44179305621839</v>
      </c>
      <c r="N50" s="35">
        <f t="shared" si="30"/>
        <v>13154.723908925234</v>
      </c>
      <c r="O50" s="7"/>
      <c r="P50" s="35">
        <f>'Draft Decision'!J48</f>
        <v>2205.1385997244911</v>
      </c>
      <c r="Q50" s="35">
        <f>'Draft Decision'!N48</f>
        <v>129.73227373597027</v>
      </c>
      <c r="R50" s="35">
        <f>'Draft Decision'!O48</f>
        <v>26.712144722790431</v>
      </c>
      <c r="S50" s="35">
        <f t="shared" si="31"/>
        <v>2361.5830181832521</v>
      </c>
      <c r="T50" s="7"/>
      <c r="U50" s="35">
        <f>'Revised Proposal'!J48</f>
        <v>12059.097475866569</v>
      </c>
      <c r="V50" s="35">
        <f>'Revised Proposal'!N48</f>
        <v>607.30261388324743</v>
      </c>
      <c r="W50" s="35">
        <f>'Revised Proposal'!O48</f>
        <v>285.95034996040766</v>
      </c>
      <c r="X50" s="35">
        <f t="shared" si="32"/>
        <v>12952.350439710222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</row>
    <row r="51" spans="1:680" x14ac:dyDescent="0.2">
      <c r="A51" s="51"/>
      <c r="B51" s="51" t="s">
        <v>85</v>
      </c>
      <c r="C51" s="32" t="s">
        <v>60</v>
      </c>
      <c r="E51" s="33" t="s">
        <v>84</v>
      </c>
      <c r="F51" s="34">
        <v>1265.0048653856968</v>
      </c>
      <c r="G51" s="34">
        <v>1265.0048653856968</v>
      </c>
      <c r="H51" s="34">
        <v>1265.0048653856968</v>
      </c>
      <c r="I51" s="34">
        <v>1265.0048653856968</v>
      </c>
      <c r="J51" s="34">
        <v>1265.0048653856968</v>
      </c>
      <c r="K51" s="35">
        <f>'Original Proposal'!J49</f>
        <v>12669.887831470014</v>
      </c>
      <c r="L51" s="35">
        <f>'Original Proposal'!N49</f>
        <v>642.71936258963433</v>
      </c>
      <c r="M51" s="35">
        <f>'Original Proposal'!O49</f>
        <v>343.02440882945967</v>
      </c>
      <c r="N51" s="35">
        <f t="shared" si="30"/>
        <v>13655.631602889109</v>
      </c>
      <c r="P51" s="35">
        <f>'Draft Decision'!J49</f>
        <v>4131.2922869332679</v>
      </c>
      <c r="Q51" s="35">
        <f>'Draft Decision'!N49</f>
        <v>243.09535688860316</v>
      </c>
      <c r="R51" s="35">
        <f>'Draft Decision'!O49</f>
        <v>49.258897673185153</v>
      </c>
      <c r="S51" s="35">
        <f t="shared" si="31"/>
        <v>4423.6465414950562</v>
      </c>
      <c r="U51" s="35">
        <f>'Revised Proposal'!J49</f>
        <v>6325.0243269284838</v>
      </c>
      <c r="V51" s="35">
        <f>'Revised Proposal'!N49</f>
        <v>318.5316160107385</v>
      </c>
      <c r="W51" s="35">
        <f>'Revised Proposal'!O49</f>
        <v>149.98161540802391</v>
      </c>
      <c r="X51" s="35">
        <f t="shared" si="32"/>
        <v>6793.537558347246</v>
      </c>
    </row>
    <row r="52" spans="1:680" x14ac:dyDescent="0.2">
      <c r="A52" s="51"/>
      <c r="B52" s="51" t="s">
        <v>86</v>
      </c>
      <c r="C52" s="32" t="s">
        <v>60</v>
      </c>
      <c r="E52" s="33" t="s">
        <v>77</v>
      </c>
      <c r="F52" s="34">
        <v>526.54312872236994</v>
      </c>
      <c r="G52" s="34">
        <v>702.05750496315989</v>
      </c>
      <c r="H52" s="34">
        <v>702.05750496315989</v>
      </c>
      <c r="I52" s="34">
        <v>702.05750496315989</v>
      </c>
      <c r="J52" s="34">
        <v>702.05750496315989</v>
      </c>
      <c r="K52" s="35">
        <f>'Original Proposal'!J50</f>
        <v>3334.7731485750091</v>
      </c>
      <c r="L52" s="35">
        <f>'Original Proposal'!N50</f>
        <v>169.16671251891285</v>
      </c>
      <c r="M52" s="35">
        <f>'Original Proposal'!O50</f>
        <v>90.285612870937101</v>
      </c>
      <c r="N52" s="35">
        <f t="shared" si="30"/>
        <v>3594.2254739648592</v>
      </c>
      <c r="P52" s="35">
        <f>'Draft Decision'!J50</f>
        <v>3334.7731485750091</v>
      </c>
      <c r="Q52" s="35">
        <f>'Draft Decision'!N50</f>
        <v>196.2262198826765</v>
      </c>
      <c r="R52" s="35">
        <f>'Draft Decision'!O50</f>
        <v>39.761710835250632</v>
      </c>
      <c r="S52" s="35">
        <f t="shared" si="31"/>
        <v>3570.7610792929363</v>
      </c>
      <c r="U52" s="35">
        <f>'Revised Proposal'!J50</f>
        <v>3334.7731485750091</v>
      </c>
      <c r="V52" s="35">
        <f>'Revised Proposal'!N50</f>
        <v>167.84198637526706</v>
      </c>
      <c r="W52" s="35">
        <f>'Revised Proposal'!O50</f>
        <v>81.087212881456253</v>
      </c>
      <c r="X52" s="35">
        <f t="shared" si="32"/>
        <v>3583.7023478317324</v>
      </c>
    </row>
    <row r="53" spans="1:680" x14ac:dyDescent="0.2">
      <c r="A53" s="51"/>
      <c r="B53" s="51"/>
      <c r="C53" s="32"/>
      <c r="E53" s="65"/>
      <c r="F53" s="34"/>
      <c r="G53" s="34"/>
      <c r="H53" s="34"/>
      <c r="I53" s="34"/>
      <c r="J53" s="34"/>
      <c r="K53" s="66"/>
      <c r="L53" s="66"/>
      <c r="M53" s="66"/>
      <c r="N53" s="66"/>
      <c r="P53" s="66"/>
      <c r="Q53" s="66"/>
      <c r="R53" s="66"/>
      <c r="S53" s="66"/>
      <c r="U53" s="66"/>
      <c r="V53" s="66"/>
      <c r="W53" s="66"/>
      <c r="X53" s="66"/>
    </row>
    <row r="54" spans="1:680" x14ac:dyDescent="0.2">
      <c r="A54" s="51"/>
      <c r="B54" s="10" t="s">
        <v>87</v>
      </c>
      <c r="C54" s="32"/>
      <c r="E54" s="65"/>
      <c r="F54" s="34"/>
      <c r="G54" s="34"/>
      <c r="H54" s="34"/>
      <c r="I54" s="34"/>
      <c r="J54" s="34"/>
      <c r="K54" s="66"/>
      <c r="L54" s="66"/>
      <c r="M54" s="66"/>
      <c r="N54" s="66"/>
      <c r="P54" s="66"/>
      <c r="Q54" s="66"/>
      <c r="R54" s="66"/>
      <c r="S54" s="66"/>
      <c r="U54" s="66"/>
      <c r="V54" s="66"/>
      <c r="W54" s="66"/>
      <c r="X54" s="66"/>
    </row>
    <row r="55" spans="1:680" s="39" customFormat="1" x14ac:dyDescent="0.2">
      <c r="A55" s="51"/>
      <c r="B55" s="51" t="s">
        <v>88</v>
      </c>
      <c r="C55" s="32" t="s">
        <v>60</v>
      </c>
      <c r="D55" s="7"/>
      <c r="E55" s="33" t="s">
        <v>61</v>
      </c>
      <c r="F55" s="34">
        <v>430.67927651035097</v>
      </c>
      <c r="G55" s="34">
        <v>430.67927651035097</v>
      </c>
      <c r="H55" s="34">
        <v>430.67927651035097</v>
      </c>
      <c r="I55" s="34">
        <v>430.67927651035097</v>
      </c>
      <c r="J55" s="34">
        <v>430.67927651035097</v>
      </c>
      <c r="K55" s="35">
        <f>'Original Proposal'!J53</f>
        <v>2656.5989991088632</v>
      </c>
      <c r="L55" s="35">
        <f>'Original Proposal'!N53</f>
        <v>134.76422507249708</v>
      </c>
      <c r="M55" s="35">
        <f>'Original Proposal'!O53</f>
        <v>71.924733137950909</v>
      </c>
      <c r="N55" s="35">
        <f t="shared" ref="N55:N63" si="33">SUM(K55:M55)</f>
        <v>2863.2879573193113</v>
      </c>
      <c r="O55" s="7"/>
      <c r="P55" s="35">
        <f>'Draft Decision'!J53</f>
        <v>2656.5989991088632</v>
      </c>
      <c r="Q55" s="35">
        <f>'Draft Decision'!N53</f>
        <v>156.34806334834153</v>
      </c>
      <c r="R55" s="35">
        <f>'Draft Decision'!O53</f>
        <v>31.188433712305809</v>
      </c>
      <c r="S55" s="35">
        <f t="shared" ref="S55:S63" si="34">SUM(P55:R55)</f>
        <v>2844.1354961695101</v>
      </c>
      <c r="T55" s="7"/>
      <c r="U55" s="35">
        <f>'Revised Proposal'!J53</f>
        <v>2153.3963825517549</v>
      </c>
      <c r="V55" s="35">
        <f>'Revised Proposal'!N53</f>
        <v>108.44619628190159</v>
      </c>
      <c r="W55" s="35">
        <f>'Revised Proposal'!O53</f>
        <v>51.062233340965776</v>
      </c>
      <c r="X55" s="35">
        <f t="shared" ref="X55:X63" si="35">SUM(U55:W55)</f>
        <v>2312.9048121746218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</row>
    <row r="56" spans="1:680" s="39" customFormat="1" x14ac:dyDescent="0.2">
      <c r="A56" s="51"/>
      <c r="B56" s="51" t="s">
        <v>89</v>
      </c>
      <c r="C56" s="32" t="s">
        <v>60</v>
      </c>
      <c r="D56" s="7"/>
      <c r="E56" s="33" t="s">
        <v>68</v>
      </c>
      <c r="F56" s="34">
        <v>112.62431380470311</v>
      </c>
      <c r="G56" s="34">
        <v>112.62431380470311</v>
      </c>
      <c r="H56" s="34">
        <v>131.39503277215363</v>
      </c>
      <c r="I56" s="34">
        <v>150.16575173960413</v>
      </c>
      <c r="J56" s="34">
        <v>150.16575173960413</v>
      </c>
      <c r="K56" s="35">
        <f>'Original Proposal'!J54</f>
        <v>656.97516386076813</v>
      </c>
      <c r="L56" s="35">
        <f>'Original Proposal'!N54</f>
        <v>33.32710314175074</v>
      </c>
      <c r="M56" s="35">
        <f>'Original Proposal'!O54</f>
        <v>17.78693862144716</v>
      </c>
      <c r="N56" s="35">
        <f t="shared" si="33"/>
        <v>708.089205623966</v>
      </c>
      <c r="O56" s="7"/>
      <c r="P56" s="35">
        <f>'Draft Decision'!J54</f>
        <v>656.97516386076813</v>
      </c>
      <c r="Q56" s="35">
        <f>'Draft Decision'!N54</f>
        <v>38.666313158029489</v>
      </c>
      <c r="R56" s="35">
        <f>'Draft Decision'!O54</f>
        <v>7.9252432838044546</v>
      </c>
      <c r="S56" s="35">
        <f t="shared" si="34"/>
        <v>703.56672030260211</v>
      </c>
      <c r="T56" s="7"/>
      <c r="U56" s="35">
        <f>'Revised Proposal'!J54</f>
        <v>656.97516386076813</v>
      </c>
      <c r="V56" s="35">
        <f>'Revised Proposal'!N54</f>
        <v>33.060622479668375</v>
      </c>
      <c r="W56" s="35">
        <f>'Revised Proposal'!O54</f>
        <v>16.261924579438229</v>
      </c>
      <c r="X56" s="35">
        <f t="shared" si="35"/>
        <v>706.2977109198747</v>
      </c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</row>
    <row r="57" spans="1:680" x14ac:dyDescent="0.2">
      <c r="A57" s="51"/>
      <c r="B57" s="51" t="s">
        <v>90</v>
      </c>
      <c r="C57" s="32" t="s">
        <v>60</v>
      </c>
      <c r="E57" s="33" t="s">
        <v>70</v>
      </c>
      <c r="F57" s="34">
        <v>6392.0740448510469</v>
      </c>
      <c r="G57" s="34">
        <v>6392.0740448510469</v>
      </c>
      <c r="H57" s="34">
        <v>6392.0740448510469</v>
      </c>
      <c r="I57" s="34">
        <v>6392.0740448510469</v>
      </c>
      <c r="J57" s="34">
        <v>6392.0740448510469</v>
      </c>
      <c r="K57" s="35">
        <f>'Original Proposal'!J55</f>
        <v>27244.653874250776</v>
      </c>
      <c r="L57" s="35">
        <f>'Original Proposal'!N55</f>
        <v>1382.0695814322862</v>
      </c>
      <c r="M57" s="35">
        <f>'Original Proposal'!O55</f>
        <v>737.62147015738901</v>
      </c>
      <c r="N57" s="35">
        <f t="shared" si="33"/>
        <v>29364.344925840451</v>
      </c>
      <c r="P57" s="35">
        <f>'Draft Decision'!J55</f>
        <v>27244.653874250776</v>
      </c>
      <c r="Q57" s="35">
        <f>'Draft Decision'!N55</f>
        <v>1603.4112902615645</v>
      </c>
      <c r="R57" s="35">
        <f>'Draft Decision'!O55</f>
        <v>320.04039304187347</v>
      </c>
      <c r="S57" s="35">
        <f t="shared" si="34"/>
        <v>29168.105557554212</v>
      </c>
      <c r="U57" s="35">
        <f>'Revised Proposal'!J55</f>
        <v>31960.370224255235</v>
      </c>
      <c r="V57" s="35">
        <f>'Revised Proposal'!N55</f>
        <v>1609.5413787566004</v>
      </c>
      <c r="W57" s="35">
        <f>'Revised Proposal'!O55</f>
        <v>757.85763145042006</v>
      </c>
      <c r="X57" s="35">
        <f t="shared" si="35"/>
        <v>34327.769234462256</v>
      </c>
    </row>
    <row r="58" spans="1:680" x14ac:dyDescent="0.2">
      <c r="A58" s="51"/>
      <c r="B58" s="51" t="s">
        <v>91</v>
      </c>
      <c r="C58" s="32" t="s">
        <v>60</v>
      </c>
      <c r="E58" s="33" t="s">
        <v>72</v>
      </c>
      <c r="F58" s="34">
        <v>1968.0306729709469</v>
      </c>
      <c r="G58" s="34">
        <v>1968.0306729709469</v>
      </c>
      <c r="H58" s="34">
        <v>1968.0306729709469</v>
      </c>
      <c r="I58" s="34">
        <v>1968.0306729709469</v>
      </c>
      <c r="J58" s="34">
        <v>1968.0306729709469</v>
      </c>
      <c r="K58" s="35">
        <f>'Original Proposal'!J56</f>
        <v>10421.920297816692</v>
      </c>
      <c r="L58" s="35">
        <f>'Original Proposal'!N56</f>
        <v>528.6842361883464</v>
      </c>
      <c r="M58" s="35">
        <f>'Original Proposal'!O56</f>
        <v>282.16295965514752</v>
      </c>
      <c r="N58" s="35">
        <f t="shared" si="33"/>
        <v>11232.767493660187</v>
      </c>
      <c r="P58" s="35">
        <f>'Draft Decision'!J56</f>
        <v>7661.7850119046343</v>
      </c>
      <c r="Q58" s="35">
        <f>'Draft Decision'!N56</f>
        <v>450.92393147142315</v>
      </c>
      <c r="R58" s="35">
        <f>'Draft Decision'!O56</f>
        <v>89.822719055215757</v>
      </c>
      <c r="S58" s="35">
        <f t="shared" si="34"/>
        <v>8202.5316624312727</v>
      </c>
      <c r="U58" s="35">
        <f>'Revised Proposal'!J56</f>
        <v>9840.1533648547338</v>
      </c>
      <c r="V58" s="35">
        <f>'Revised Proposal'!N56</f>
        <v>495.55539885532608</v>
      </c>
      <c r="W58" s="35">
        <f>'Revised Proposal'!O56</f>
        <v>233.33382153809103</v>
      </c>
      <c r="X58" s="35">
        <f t="shared" si="35"/>
        <v>10569.042585248151</v>
      </c>
    </row>
    <row r="59" spans="1:680" s="39" customFormat="1" x14ac:dyDescent="0.2">
      <c r="A59" s="51"/>
      <c r="B59" s="51" t="s">
        <v>92</v>
      </c>
      <c r="C59" s="32" t="s">
        <v>60</v>
      </c>
      <c r="D59" s="7"/>
      <c r="E59" s="33" t="s">
        <v>74</v>
      </c>
      <c r="F59" s="34">
        <v>680.06547422518906</v>
      </c>
      <c r="G59" s="34">
        <v>680.06547422518906</v>
      </c>
      <c r="H59" s="34">
        <v>680.06547422518906</v>
      </c>
      <c r="I59" s="34">
        <v>680.06547422518906</v>
      </c>
      <c r="J59" s="34">
        <v>680.06547422518906</v>
      </c>
      <c r="K59" s="35">
        <f>'Original Proposal'!J57</f>
        <v>4745.3420367435319</v>
      </c>
      <c r="L59" s="35">
        <f>'Original Proposal'!N57</f>
        <v>240.7221949945033</v>
      </c>
      <c r="M59" s="35">
        <f>'Original Proposal'!O57</f>
        <v>128.47533999507189</v>
      </c>
      <c r="N59" s="35">
        <f t="shared" si="33"/>
        <v>5114.5395717331076</v>
      </c>
      <c r="O59" s="7"/>
      <c r="P59" s="35">
        <f>'Draft Decision'!J57</f>
        <v>4745.3420367435319</v>
      </c>
      <c r="Q59" s="35">
        <f>'Draft Decision'!N57</f>
        <v>279.29707244419012</v>
      </c>
      <c r="R59" s="35">
        <f>'Draft Decision'!O57</f>
        <v>55.338496852067045</v>
      </c>
      <c r="S59" s="35">
        <f t="shared" si="34"/>
        <v>5079.977606039789</v>
      </c>
      <c r="T59" s="7"/>
      <c r="U59" s="35">
        <f>'Revised Proposal'!J57</f>
        <v>3400.3273711259453</v>
      </c>
      <c r="V59" s="35">
        <f>'Revised Proposal'!N57</f>
        <v>171.24230935824195</v>
      </c>
      <c r="W59" s="35">
        <f>'Revised Proposal'!O57</f>
        <v>80.629981115858385</v>
      </c>
      <c r="X59" s="35">
        <f t="shared" si="35"/>
        <v>3652.1996616000456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</row>
    <row r="60" spans="1:680" x14ac:dyDescent="0.2">
      <c r="A60" s="51"/>
      <c r="B60" s="51" t="s">
        <v>93</v>
      </c>
      <c r="C60" s="32" t="s">
        <v>60</v>
      </c>
      <c r="E60" s="33" t="s">
        <v>77</v>
      </c>
      <c r="F60" s="34">
        <v>4505.7890538100846</v>
      </c>
      <c r="G60" s="34">
        <v>4505.7890538100846</v>
      </c>
      <c r="H60" s="34">
        <v>4505.7890538100846</v>
      </c>
      <c r="I60" s="34">
        <v>4505.7890538100846</v>
      </c>
      <c r="J60" s="34">
        <v>4505.7890538100846</v>
      </c>
      <c r="K60" s="35">
        <f>'Original Proposal'!J58</f>
        <v>18585.097413216838</v>
      </c>
      <c r="L60" s="35">
        <f>'Original Proposal'!N58</f>
        <v>942.78671776553165</v>
      </c>
      <c r="M60" s="35">
        <f>'Original Proposal'!O58</f>
        <v>503.17273033560525</v>
      </c>
      <c r="N60" s="35">
        <f t="shared" si="33"/>
        <v>20031.056861317975</v>
      </c>
      <c r="P60" s="35">
        <f>'Draft Decision'!J58</f>
        <v>18585.097413216838</v>
      </c>
      <c r="Q60" s="35">
        <f>'Draft Decision'!N58</f>
        <v>1093.7451569519301</v>
      </c>
      <c r="R60" s="35">
        <f>'Draft Decision'!O58</f>
        <v>218.87261012434192</v>
      </c>
      <c r="S60" s="35">
        <f t="shared" si="34"/>
        <v>19897.715180293108</v>
      </c>
      <c r="U60" s="35">
        <f>'Revised Proposal'!J58</f>
        <v>22528.945269050422</v>
      </c>
      <c r="V60" s="35">
        <f>'Revised Proposal'!N58</f>
        <v>1134.5697617344917</v>
      </c>
      <c r="W60" s="35">
        <f>'Revised Proposal'!O58</f>
        <v>534.21574846843203</v>
      </c>
      <c r="X60" s="35">
        <f t="shared" si="35"/>
        <v>24197.730779253347</v>
      </c>
    </row>
    <row r="61" spans="1:680" x14ac:dyDescent="0.2">
      <c r="A61" s="51"/>
      <c r="B61" s="51" t="s">
        <v>94</v>
      </c>
      <c r="C61" s="32" t="s">
        <v>60</v>
      </c>
      <c r="E61" s="33" t="s">
        <v>95</v>
      </c>
      <c r="F61" s="34">
        <v>406.70803147609598</v>
      </c>
      <c r="G61" s="34">
        <v>406.70803147609598</v>
      </c>
      <c r="H61" s="34">
        <v>406.70803147609598</v>
      </c>
      <c r="I61" s="34">
        <v>406.70803147609598</v>
      </c>
      <c r="J61" s="34">
        <v>406.70803147609598</v>
      </c>
      <c r="K61" s="35">
        <f>'Original Proposal'!J59</f>
        <v>1696.0387404811954</v>
      </c>
      <c r="L61" s="35">
        <f>'Original Proposal'!N59</f>
        <v>86.036826269434414</v>
      </c>
      <c r="M61" s="35">
        <f>'Original Proposal'!O59</f>
        <v>45.918534879240731</v>
      </c>
      <c r="N61" s="35">
        <f t="shared" si="33"/>
        <v>1827.9941016298706</v>
      </c>
      <c r="P61" s="35">
        <f>'Draft Decision'!J59</f>
        <v>1696.0387404811954</v>
      </c>
      <c r="Q61" s="35">
        <f>'Draft Decision'!N59</f>
        <v>99.824192031451389</v>
      </c>
      <c r="R61" s="35">
        <f>'Draft Decision'!O59</f>
        <v>19.773785090758494</v>
      </c>
      <c r="S61" s="35">
        <f t="shared" si="34"/>
        <v>1815.6367176034053</v>
      </c>
      <c r="U61" s="35">
        <f>'Revised Proposal'!J59</f>
        <v>2033.54015738048</v>
      </c>
      <c r="V61" s="35">
        <f>'Revised Proposal'!N59</f>
        <v>102.41017252619648</v>
      </c>
      <c r="W61" s="35">
        <f>'Revised Proposal'!O59</f>
        <v>48.220152530088455</v>
      </c>
      <c r="X61" s="35">
        <f t="shared" si="35"/>
        <v>2184.1704824367648</v>
      </c>
    </row>
    <row r="62" spans="1:680" x14ac:dyDescent="0.2">
      <c r="A62" s="51"/>
      <c r="B62" s="51" t="s">
        <v>96</v>
      </c>
      <c r="C62" s="32" t="s">
        <v>60</v>
      </c>
      <c r="E62" s="33" t="s">
        <v>79</v>
      </c>
      <c r="F62" s="34">
        <v>3323.0258072521174</v>
      </c>
      <c r="G62" s="34">
        <v>3323.0258072521174</v>
      </c>
      <c r="H62" s="34">
        <v>3323.0258072521174</v>
      </c>
      <c r="I62" s="34">
        <v>3323.0258072521174</v>
      </c>
      <c r="J62" s="34">
        <v>3323.0258072521174</v>
      </c>
      <c r="K62" s="35">
        <f>'Original Proposal'!J60</f>
        <v>14265.746415262392</v>
      </c>
      <c r="L62" s="35">
        <f>'Original Proposal'!N60</f>
        <v>723.67423964944464</v>
      </c>
      <c r="M62" s="35">
        <f>'Original Proposal'!O60</f>
        <v>386.23066720856684</v>
      </c>
      <c r="N62" s="35">
        <f t="shared" si="33"/>
        <v>15375.651322120404</v>
      </c>
      <c r="P62" s="35">
        <f>'Draft Decision'!J60</f>
        <v>9691.2929911351439</v>
      </c>
      <c r="Q62" s="35">
        <f>'Draft Decision'!N60</f>
        <v>570.32035912472384</v>
      </c>
      <c r="R62" s="35">
        <f>'Draft Decision'!O60</f>
        <v>114.46416078412216</v>
      </c>
      <c r="S62" s="35">
        <f t="shared" si="34"/>
        <v>10376.07751104399</v>
      </c>
      <c r="U62" s="35">
        <f>'Revised Proposal'!J60</f>
        <v>16615.129036260587</v>
      </c>
      <c r="V62" s="35">
        <f>'Revised Proposal'!N60</f>
        <v>836.74680579720575</v>
      </c>
      <c r="W62" s="35">
        <f>'Revised Proposal'!O60</f>
        <v>393.98487092954116</v>
      </c>
      <c r="X62" s="35">
        <f t="shared" si="35"/>
        <v>17845.860712987334</v>
      </c>
    </row>
    <row r="63" spans="1:680" x14ac:dyDescent="0.2">
      <c r="A63" s="50"/>
      <c r="B63" s="51" t="s">
        <v>97</v>
      </c>
      <c r="C63" s="32" t="s">
        <v>60</v>
      </c>
      <c r="E63" s="33" t="s">
        <v>81</v>
      </c>
      <c r="F63" s="34">
        <v>4354.5857393797187</v>
      </c>
      <c r="G63" s="34">
        <v>4354.5857393797187</v>
      </c>
      <c r="H63" s="34">
        <v>4354.5857393797187</v>
      </c>
      <c r="I63" s="34">
        <v>4354.5857393797187</v>
      </c>
      <c r="J63" s="34">
        <v>4354.5857393797187</v>
      </c>
      <c r="K63" s="35">
        <f>'Original Proposal'!J61</f>
        <v>22092.093406968845</v>
      </c>
      <c r="L63" s="35">
        <f>'Original Proposal'!N61</f>
        <v>1120.6899683460178</v>
      </c>
      <c r="M63" s="35">
        <f>'Original Proposal'!O61</f>
        <v>598.1211026910446</v>
      </c>
      <c r="N63" s="35">
        <f t="shared" si="33"/>
        <v>23810.904478005908</v>
      </c>
      <c r="P63" s="35">
        <f>'Draft Decision'!J61</f>
        <v>22092.093406968845</v>
      </c>
      <c r="Q63" s="35">
        <f>'Draft Decision'!N61</f>
        <v>1300.1995850701928</v>
      </c>
      <c r="R63" s="35">
        <f>'Draft Decision'!O61</f>
        <v>259.00516956649813</v>
      </c>
      <c r="S63" s="35">
        <f t="shared" si="34"/>
        <v>23651.298161605537</v>
      </c>
      <c r="U63" s="35">
        <f>'Revised Proposal'!J61</f>
        <v>21772.928696898594</v>
      </c>
      <c r="V63" s="35">
        <f>'Revised Proposal'!N61</f>
        <v>1096.4963618531406</v>
      </c>
      <c r="W63" s="35">
        <f>'Revised Proposal'!O61</f>
        <v>516.28876812721467</v>
      </c>
      <c r="X63" s="35">
        <f t="shared" si="35"/>
        <v>23385.713826878949</v>
      </c>
    </row>
    <row r="64" spans="1:680" x14ac:dyDescent="0.2">
      <c r="A64" s="61"/>
      <c r="B64" s="51"/>
      <c r="C64" s="32"/>
      <c r="E64" s="33"/>
      <c r="F64" s="54"/>
      <c r="G64" s="54"/>
      <c r="H64" s="54"/>
      <c r="I64" s="54"/>
      <c r="J64" s="54"/>
      <c r="K64" s="35"/>
      <c r="L64" s="35"/>
      <c r="M64" s="35"/>
      <c r="N64" s="35"/>
      <c r="P64" s="35"/>
      <c r="Q64" s="35"/>
      <c r="R64" s="35"/>
      <c r="S64" s="35"/>
      <c r="U64" s="35"/>
      <c r="V64" s="35"/>
      <c r="W64" s="35"/>
      <c r="X64" s="35"/>
    </row>
    <row r="65" spans="1:680" x14ac:dyDescent="0.2">
      <c r="A65" s="41"/>
      <c r="B65" s="42" t="s">
        <v>98</v>
      </c>
      <c r="C65" s="43"/>
      <c r="E65" s="44" t="s">
        <v>99</v>
      </c>
      <c r="F65" s="45">
        <f t="shared" ref="F65:K65" si="36">SUM(F38:F64)</f>
        <v>81596.794042837428</v>
      </c>
      <c r="G65" s="45">
        <f t="shared" si="36"/>
        <v>82234.442987560993</v>
      </c>
      <c r="H65" s="45">
        <f t="shared" si="36"/>
        <v>82253.213706528419</v>
      </c>
      <c r="I65" s="45">
        <f t="shared" si="36"/>
        <v>82280.3269672592</v>
      </c>
      <c r="J65" s="45">
        <f t="shared" si="36"/>
        <v>82288.669509022497</v>
      </c>
      <c r="K65" s="46">
        <f t="shared" si="36"/>
        <v>381913.70113500382</v>
      </c>
      <c r="L65" s="46">
        <f t="shared" ref="L65" si="37">SUM(L38:L64)</f>
        <v>19373.757196811628</v>
      </c>
      <c r="M65" s="46">
        <f t="shared" ref="M65" si="38">SUM(M38:M64)</f>
        <v>10339.927495672693</v>
      </c>
      <c r="N65" s="46">
        <f t="shared" ref="N65" si="39">SUM(N38:N64)</f>
        <v>411627.38582748815</v>
      </c>
      <c r="P65" s="46">
        <f t="shared" ref="P65:R65" si="40">SUM(P38:P64)</f>
        <v>320728.02388979803</v>
      </c>
      <c r="Q65" s="46">
        <f t="shared" si="40"/>
        <v>18875.378437616462</v>
      </c>
      <c r="R65" s="46">
        <f t="shared" si="40"/>
        <v>3771.7804897493379</v>
      </c>
      <c r="S65" s="46">
        <f t="shared" ref="S65" si="41">SUM(S38:S64)</f>
        <v>343375.18281716388</v>
      </c>
      <c r="U65" s="46">
        <f t="shared" ref="U65:X65" si="42">SUM(U38:U64)</f>
        <v>410653.44721320848</v>
      </c>
      <c r="V65" s="46">
        <f t="shared" si="42"/>
        <v>20680.340419858901</v>
      </c>
      <c r="W65" s="46">
        <f t="shared" si="42"/>
        <v>9745.8315135821194</v>
      </c>
      <c r="X65" s="46">
        <f t="shared" si="42"/>
        <v>441079.61914664938</v>
      </c>
    </row>
    <row r="66" spans="1:680" x14ac:dyDescent="0.2">
      <c r="A66" s="48"/>
      <c r="B66" s="14" t="s">
        <v>100</v>
      </c>
      <c r="C66" s="32"/>
      <c r="E66" s="33"/>
      <c r="F66" s="49"/>
      <c r="G66" s="49"/>
      <c r="H66" s="49"/>
      <c r="I66" s="49"/>
      <c r="J66" s="49"/>
      <c r="K66" s="40"/>
      <c r="L66" s="40"/>
      <c r="M66" s="40"/>
      <c r="N66" s="40"/>
      <c r="P66" s="40"/>
      <c r="Q66" s="40"/>
      <c r="R66" s="40"/>
      <c r="S66" s="40"/>
      <c r="U66" s="40"/>
      <c r="V66" s="40"/>
      <c r="W66" s="40"/>
      <c r="X66" s="40"/>
    </row>
    <row r="67" spans="1:680" s="39" customFormat="1" x14ac:dyDescent="0.2">
      <c r="A67" s="51"/>
      <c r="B67" s="51" t="s">
        <v>101</v>
      </c>
      <c r="C67" s="32" t="s">
        <v>60</v>
      </c>
      <c r="D67" s="7"/>
      <c r="E67" s="33" t="s">
        <v>102</v>
      </c>
      <c r="F67" s="34">
        <v>542.47079753855587</v>
      </c>
      <c r="G67" s="34">
        <v>542.47079753855587</v>
      </c>
      <c r="H67" s="34">
        <v>542.47079753855587</v>
      </c>
      <c r="I67" s="34">
        <v>542.47079753855587</v>
      </c>
      <c r="J67" s="34">
        <v>305.65933113126647</v>
      </c>
      <c r="K67" s="35">
        <f>'Original Proposal'!J65</f>
        <v>2459.7567262035323</v>
      </c>
      <c r="L67" s="35">
        <f>'Original Proposal'!N65</f>
        <v>124.77879016926363</v>
      </c>
      <c r="M67" s="35">
        <f>'Original Proposal'!O65</f>
        <v>66.595427528134451</v>
      </c>
      <c r="N67" s="35">
        <f t="shared" ref="N67:N81" si="43">SUM(K67:M67)</f>
        <v>2651.1309439009301</v>
      </c>
      <c r="O67" s="7"/>
      <c r="P67" s="35">
        <f>'Draft Decision'!J65</f>
        <v>2459.7567262035323</v>
      </c>
      <c r="Q67" s="35">
        <f>'Draft Decision'!N65</f>
        <v>144.67206099616408</v>
      </c>
      <c r="R67" s="35">
        <f>'Draft Decision'!O65</f>
        <v>27.848485887507724</v>
      </c>
      <c r="S67" s="35">
        <f t="shared" ref="S67:S81" si="44">SUM(P67:R67)</f>
        <v>2632.2772730872039</v>
      </c>
      <c r="T67" s="7"/>
      <c r="U67" s="35">
        <f>'Revised Proposal'!J65</f>
        <v>2475.5425212854898</v>
      </c>
      <c r="V67" s="35">
        <f>'Revised Proposal'!N65</f>
        <v>124.66092323231339</v>
      </c>
      <c r="W67" s="35">
        <f>'Revised Proposal'!O65</f>
        <v>55.86572264719463</v>
      </c>
      <c r="X67" s="35">
        <f t="shared" ref="X67:X81" si="45">SUM(U67:W67)</f>
        <v>2656.0691671649979</v>
      </c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</row>
    <row r="68" spans="1:680" x14ac:dyDescent="0.2">
      <c r="A68" s="51"/>
      <c r="B68" s="51" t="s">
        <v>103</v>
      </c>
      <c r="C68" s="32" t="s">
        <v>60</v>
      </c>
      <c r="E68" s="33" t="s">
        <v>104</v>
      </c>
      <c r="F68" s="34">
        <v>9289.22054773944</v>
      </c>
      <c r="G68" s="34">
        <v>9289.22054773944</v>
      </c>
      <c r="H68" s="34">
        <v>10180.884356725581</v>
      </c>
      <c r="I68" s="34">
        <v>10113.715708214384</v>
      </c>
      <c r="J68" s="34">
        <v>9222.0518992282432</v>
      </c>
      <c r="K68" s="35">
        <f>'Original Proposal'!J66</f>
        <v>46109.961662453738</v>
      </c>
      <c r="L68" s="35">
        <f>'Original Proposal'!N66</f>
        <v>2339.0708396892223</v>
      </c>
      <c r="M68" s="35">
        <f>'Original Proposal'!O66</f>
        <v>1248.3806132147192</v>
      </c>
      <c r="N68" s="35">
        <f t="shared" si="43"/>
        <v>49697.413115357682</v>
      </c>
      <c r="P68" s="35">
        <f>'Draft Decision'!J66</f>
        <v>34295.262466612949</v>
      </c>
      <c r="Q68" s="35">
        <f>'Draft Decision'!N66</f>
        <v>2018.1285295412035</v>
      </c>
      <c r="R68" s="35">
        <f>'Draft Decision'!O66</f>
        <v>401.64915690598662</v>
      </c>
      <c r="S68" s="35">
        <f t="shared" si="44"/>
        <v>36715.040153060138</v>
      </c>
      <c r="U68" s="35">
        <f>'Revised Proposal'!J66</f>
        <v>48095.093059647086</v>
      </c>
      <c r="V68" s="35">
        <f>'Revised Proposal'!N66</f>
        <v>2421.2258034376923</v>
      </c>
      <c r="W68" s="35">
        <f>'Revised Proposal'!O66</f>
        <v>1144.5613944354845</v>
      </c>
      <c r="X68" s="35">
        <f t="shared" si="45"/>
        <v>51660.880257520264</v>
      </c>
    </row>
    <row r="69" spans="1:680" s="39" customFormat="1" x14ac:dyDescent="0.2">
      <c r="A69" s="51"/>
      <c r="B69" s="51" t="s">
        <v>105</v>
      </c>
      <c r="C69" s="32" t="s">
        <v>60</v>
      </c>
      <c r="D69" s="7"/>
      <c r="E69" s="33" t="s">
        <v>106</v>
      </c>
      <c r="F69" s="34">
        <v>623.2181989703688</v>
      </c>
      <c r="G69" s="34">
        <v>232.80042949903552</v>
      </c>
      <c r="H69" s="34">
        <v>232.80042949903552</v>
      </c>
      <c r="I69" s="34">
        <v>232.80042949903552</v>
      </c>
      <c r="J69" s="34">
        <v>232.80042949903552</v>
      </c>
      <c r="K69" s="35">
        <f>'Original Proposal'!J67</f>
        <v>5123.3290736059625</v>
      </c>
      <c r="L69" s="35">
        <f>'Original Proposal'!N67</f>
        <v>259.89675996546794</v>
      </c>
      <c r="M69" s="35">
        <f>'Original Proposal'!O67</f>
        <v>138.70895702385747</v>
      </c>
      <c r="N69" s="35">
        <f t="shared" si="43"/>
        <v>5521.9347905952882</v>
      </c>
      <c r="O69" s="7"/>
      <c r="P69" s="35">
        <f>'Draft Decision'!J67</f>
        <v>3810.5847185125435</v>
      </c>
      <c r="Q69" s="35">
        <f>'Draft Decision'!N67</f>
        <v>224.23650328235561</v>
      </c>
      <c r="R69" s="35">
        <f>'Draft Decision'!O67</f>
        <v>44.627684100665107</v>
      </c>
      <c r="S69" s="35">
        <f t="shared" si="44"/>
        <v>4079.4489058955642</v>
      </c>
      <c r="T69" s="7"/>
      <c r="U69" s="35">
        <f>'Revised Proposal'!J67</f>
        <v>1554.419916966511</v>
      </c>
      <c r="V69" s="35">
        <f>'Revised Proposal'!N67</f>
        <v>78.501587246788802</v>
      </c>
      <c r="W69" s="35">
        <f>'Revised Proposal'!O67</f>
        <v>32.384229504727017</v>
      </c>
      <c r="X69" s="35">
        <f t="shared" si="45"/>
        <v>1665.3057337180269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</row>
    <row r="70" spans="1:680" x14ac:dyDescent="0.2">
      <c r="A70" s="51"/>
      <c r="B70" s="51" t="s">
        <v>107</v>
      </c>
      <c r="C70" s="32" t="s">
        <v>60</v>
      </c>
      <c r="E70" s="33" t="s">
        <v>108</v>
      </c>
      <c r="F70" s="34">
        <v>250.27625289934025</v>
      </c>
      <c r="G70" s="34">
        <v>250.27625289934025</v>
      </c>
      <c r="H70" s="34">
        <v>250.27625289934025</v>
      </c>
      <c r="I70" s="34">
        <v>250.27625289934025</v>
      </c>
      <c r="J70" s="34">
        <v>250.27625289934025</v>
      </c>
      <c r="K70" s="35">
        <f>'Original Proposal'!J68</f>
        <v>1251.3812644967013</v>
      </c>
      <c r="L70" s="35">
        <f>'Original Proposal'!N68</f>
        <v>63.4801964604776</v>
      </c>
      <c r="M70" s="35">
        <f>'Original Proposal'!O68</f>
        <v>33.879883088470784</v>
      </c>
      <c r="N70" s="35">
        <f t="shared" si="43"/>
        <v>1348.7413440456496</v>
      </c>
      <c r="P70" s="35">
        <f>'Draft Decision'!J68</f>
        <v>1251.3812644967013</v>
      </c>
      <c r="Q70" s="35">
        <f>'Draft Decision'!N68</f>
        <v>73.64850313800342</v>
      </c>
      <c r="R70" s="35">
        <f>'Draft Decision'!O68</f>
        <v>14.667646490371979</v>
      </c>
      <c r="S70" s="35">
        <f t="shared" si="44"/>
        <v>1339.6974141250766</v>
      </c>
      <c r="U70" s="35">
        <f>'Revised Proposal'!J68</f>
        <v>1251.3812644967013</v>
      </c>
      <c r="V70" s="35">
        <f>'Revised Proposal'!N68</f>
        <v>63.020231357633897</v>
      </c>
      <c r="W70" s="35">
        <f>'Revised Proposal'!O68</f>
        <v>29.673274574058887</v>
      </c>
      <c r="X70" s="35">
        <f t="shared" si="45"/>
        <v>1344.0747704283942</v>
      </c>
    </row>
    <row r="71" spans="1:680" x14ac:dyDescent="0.2">
      <c r="A71" s="51"/>
      <c r="B71" s="51" t="s">
        <v>109</v>
      </c>
      <c r="C71" s="32" t="s">
        <v>60</v>
      </c>
      <c r="E71" s="33" t="s">
        <v>45</v>
      </c>
      <c r="F71" s="34">
        <v>1334.8066821298146</v>
      </c>
      <c r="G71" s="34">
        <v>1334.8066821298146</v>
      </c>
      <c r="H71" s="34">
        <v>1334.8066821298146</v>
      </c>
      <c r="I71" s="34">
        <v>1334.8066821298146</v>
      </c>
      <c r="J71" s="34">
        <v>1334.8066821298146</v>
      </c>
      <c r="K71" s="35">
        <f>'Original Proposal'!J69</f>
        <v>6674.0334106490727</v>
      </c>
      <c r="L71" s="35">
        <f>'Original Proposal'!N69</f>
        <v>338.56104778921508</v>
      </c>
      <c r="M71" s="35">
        <f>'Original Proposal'!O69</f>
        <v>180.69270980517751</v>
      </c>
      <c r="N71" s="35">
        <f t="shared" si="43"/>
        <v>7193.2871682434652</v>
      </c>
      <c r="P71" s="35">
        <f>'Draft Decision'!J69</f>
        <v>6674.0334106490727</v>
      </c>
      <c r="Q71" s="35">
        <f>'Draft Decision'!N69</f>
        <v>392.79201673601824</v>
      </c>
      <c r="R71" s="35">
        <f>'Draft Decision'!O69</f>
        <v>78.227447948650536</v>
      </c>
      <c r="S71" s="35">
        <f t="shared" si="44"/>
        <v>7145.0528753337412</v>
      </c>
      <c r="U71" s="35">
        <f>'Revised Proposal'!J69</f>
        <v>6674.0334106490727</v>
      </c>
      <c r="V71" s="35">
        <f>'Revised Proposal'!N69</f>
        <v>336.10790057404745</v>
      </c>
      <c r="W71" s="35">
        <f>'Revised Proposal'!O69</f>
        <v>158.25746439498073</v>
      </c>
      <c r="X71" s="35">
        <f t="shared" si="45"/>
        <v>7168.3987756181014</v>
      </c>
    </row>
    <row r="72" spans="1:680" x14ac:dyDescent="0.2">
      <c r="A72" s="51"/>
      <c r="B72" s="51" t="s">
        <v>110</v>
      </c>
      <c r="C72" s="32" t="s">
        <v>60</v>
      </c>
      <c r="E72" s="33" t="s">
        <v>111</v>
      </c>
      <c r="F72" s="34">
        <v>1251.3812644967013</v>
      </c>
      <c r="G72" s="34">
        <v>1251.3812644967013</v>
      </c>
      <c r="H72" s="34">
        <v>1251.3812644967013</v>
      </c>
      <c r="I72" s="34">
        <v>1251.3812644967013</v>
      </c>
      <c r="J72" s="34">
        <v>1251.3812644967013</v>
      </c>
      <c r="K72" s="35">
        <f>'Original Proposal'!J70</f>
        <v>6256.9063224835063</v>
      </c>
      <c r="L72" s="35">
        <f>'Original Proposal'!N70</f>
        <v>317.400982302388</v>
      </c>
      <c r="M72" s="35">
        <f>'Original Proposal'!O70</f>
        <v>169.39941544235393</v>
      </c>
      <c r="N72" s="35">
        <f t="shared" si="43"/>
        <v>6743.7067202282478</v>
      </c>
      <c r="P72" s="35">
        <f>'Draft Decision'!J70</f>
        <v>6256.9063224835063</v>
      </c>
      <c r="Q72" s="35">
        <f>'Draft Decision'!N70</f>
        <v>368.24251569001717</v>
      </c>
      <c r="R72" s="35">
        <f>'Draft Decision'!O70</f>
        <v>73.338232451859895</v>
      </c>
      <c r="S72" s="35">
        <f t="shared" si="44"/>
        <v>6698.4870706253832</v>
      </c>
      <c r="U72" s="35">
        <f>'Revised Proposal'!J70</f>
        <v>6256.9063224835063</v>
      </c>
      <c r="V72" s="35">
        <f>'Revised Proposal'!N70</f>
        <v>315.10115678816948</v>
      </c>
      <c r="W72" s="35">
        <f>'Revised Proposal'!O70</f>
        <v>148.36637287029444</v>
      </c>
      <c r="X72" s="35">
        <f t="shared" si="45"/>
        <v>6720.37385214197</v>
      </c>
    </row>
    <row r="73" spans="1:680" x14ac:dyDescent="0.2">
      <c r="A73" s="51"/>
      <c r="B73" s="51" t="s">
        <v>112</v>
      </c>
      <c r="C73" s="32" t="s">
        <v>60</v>
      </c>
      <c r="E73" s="33" t="s">
        <v>113</v>
      </c>
      <c r="F73" s="34">
        <v>4518.9588365303998</v>
      </c>
      <c r="G73" s="34">
        <v>4462.2852893490772</v>
      </c>
      <c r="H73" s="34">
        <v>5100.3874502054505</v>
      </c>
      <c r="I73" s="34">
        <v>4292.2646478051092</v>
      </c>
      <c r="J73" s="34">
        <v>3540.8153925860911</v>
      </c>
      <c r="K73" s="35">
        <f>'Original Proposal'!J71</f>
        <v>18835.922517547973</v>
      </c>
      <c r="L73" s="35">
        <f>'Original Proposal'!N71</f>
        <v>955.51059924905712</v>
      </c>
      <c r="M73" s="35">
        <f>'Original Proposal'!O71</f>
        <v>509.96356655114516</v>
      </c>
      <c r="N73" s="35">
        <f t="shared" si="43"/>
        <v>20301.396683348175</v>
      </c>
      <c r="P73" s="35">
        <f>'Draft Decision'!J71</f>
        <v>11901.271105124339</v>
      </c>
      <c r="Q73" s="35">
        <f>'Draft Decision'!N71</f>
        <v>700.13978122296589</v>
      </c>
      <c r="R73" s="35">
        <f>'Draft Decision'!O71</f>
        <v>136.61556478843792</v>
      </c>
      <c r="S73" s="35">
        <f t="shared" si="44"/>
        <v>12738.026451135742</v>
      </c>
      <c r="U73" s="35">
        <f>'Revised Proposal'!J71</f>
        <v>21914.711616476128</v>
      </c>
      <c r="V73" s="35">
        <f>'Revised Proposal'!N71</f>
        <v>1103.3212589673808</v>
      </c>
      <c r="W73" s="35">
        <f>'Revised Proposal'!O71</f>
        <v>506.57125275466279</v>
      </c>
      <c r="X73" s="35">
        <f t="shared" si="45"/>
        <v>23524.604128198174</v>
      </c>
    </row>
    <row r="74" spans="1:680" s="39" customFormat="1" x14ac:dyDescent="0.2">
      <c r="A74" s="51"/>
      <c r="B74" s="51" t="s">
        <v>114</v>
      </c>
      <c r="C74" s="32" t="s">
        <v>60</v>
      </c>
      <c r="D74" s="7"/>
      <c r="E74" s="33" t="s">
        <v>113</v>
      </c>
      <c r="F74" s="34">
        <v>1313.9503277215363</v>
      </c>
      <c r="G74" s="34">
        <v>1042.8177204139176</v>
      </c>
      <c r="H74" s="34">
        <v>792.54146751457733</v>
      </c>
      <c r="I74" s="34">
        <v>792.54146751457733</v>
      </c>
      <c r="J74" s="34">
        <v>792.54146751457733</v>
      </c>
      <c r="K74" s="35">
        <f>'Original Proposal'!J72</f>
        <v>4734.3924506791864</v>
      </c>
      <c r="L74" s="35">
        <f>'Original Proposal'!N72</f>
        <v>240.16674327547298</v>
      </c>
      <c r="M74" s="35">
        <f>'Original Proposal'!O72</f>
        <v>128.17889101804778</v>
      </c>
      <c r="N74" s="35">
        <f t="shared" si="43"/>
        <v>5102.7380849727069</v>
      </c>
      <c r="O74" s="7"/>
      <c r="P74" s="35">
        <f>'Draft Decision'!J72</f>
        <v>4734.3924506791864</v>
      </c>
      <c r="Q74" s="35">
        <f>'Draft Decision'!N72</f>
        <v>278.72032211946174</v>
      </c>
      <c r="R74" s="35">
        <f>'Draft Decision'!O72</f>
        <v>52.990050681477726</v>
      </c>
      <c r="S74" s="35">
        <f t="shared" si="44"/>
        <v>5066.1028234801252</v>
      </c>
      <c r="T74" s="7"/>
      <c r="U74" s="35">
        <f>'Revised Proposal'!J72</f>
        <v>4734.3924506791864</v>
      </c>
      <c r="V74" s="35">
        <f>'Revised Proposal'!N72</f>
        <v>238.82100865041434</v>
      </c>
      <c r="W74" s="35">
        <f>'Revised Proposal'!O72</f>
        <v>104.65829910599317</v>
      </c>
      <c r="X74" s="35">
        <f t="shared" si="45"/>
        <v>5077.8717584355936</v>
      </c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</row>
    <row r="75" spans="1:680" x14ac:dyDescent="0.2">
      <c r="A75" s="51"/>
      <c r="B75" s="51" t="s">
        <v>115</v>
      </c>
      <c r="C75" s="32" t="s">
        <v>60</v>
      </c>
      <c r="E75" s="67" t="s">
        <v>116</v>
      </c>
      <c r="F75" s="34">
        <v>260.96632103693099</v>
      </c>
      <c r="G75" s="34">
        <v>286.42644991858282</v>
      </c>
      <c r="H75" s="34">
        <v>286.42644991858282</v>
      </c>
      <c r="I75" s="34">
        <v>280.06141769816986</v>
      </c>
      <c r="J75" s="34">
        <v>178.22090217156264</v>
      </c>
      <c r="K75" s="35">
        <f>'Original Proposal'!J73</f>
        <v>1292.101540743829</v>
      </c>
      <c r="L75" s="35">
        <f>'Original Proposal'!N73</f>
        <v>65.545858788522992</v>
      </c>
      <c r="M75" s="35">
        <f>'Original Proposal'!O73</f>
        <v>34.982343415889694</v>
      </c>
      <c r="N75" s="35">
        <f t="shared" si="43"/>
        <v>1392.6297429482418</v>
      </c>
      <c r="P75" s="35">
        <f>'Draft Decision'!J73</f>
        <v>1292.101540743829</v>
      </c>
      <c r="Q75" s="35">
        <f>'Draft Decision'!N73</f>
        <v>75.998004005757025</v>
      </c>
      <c r="R75" s="35">
        <f>'Draft Decision'!O73</f>
        <v>14.778363484275424</v>
      </c>
      <c r="S75" s="35">
        <f t="shared" si="44"/>
        <v>1382.8779082338615</v>
      </c>
      <c r="U75" s="35">
        <f>'Revised Proposal'!J73</f>
        <v>1292.101540743829</v>
      </c>
      <c r="V75" s="35">
        <f>'Revised Proposal'!N73</f>
        <v>65.055149791881078</v>
      </c>
      <c r="W75" s="35">
        <f>'Revised Proposal'!O73</f>
        <v>29.593952684773793</v>
      </c>
      <c r="X75" s="35">
        <f t="shared" si="45"/>
        <v>1386.7506432204839</v>
      </c>
    </row>
    <row r="76" spans="1:680" s="39" customFormat="1" x14ac:dyDescent="0.2">
      <c r="A76" s="51"/>
      <c r="B76" s="51" t="s">
        <v>117</v>
      </c>
      <c r="C76" s="32" t="s">
        <v>60</v>
      </c>
      <c r="D76" s="7"/>
      <c r="E76" s="33" t="s">
        <v>118</v>
      </c>
      <c r="F76" s="34">
        <v>600.66300695841653</v>
      </c>
      <c r="G76" s="34">
        <v>600.66300695841653</v>
      </c>
      <c r="H76" s="34">
        <v>600.66300695841653</v>
      </c>
      <c r="I76" s="34">
        <v>600.66300695841653</v>
      </c>
      <c r="J76" s="34">
        <v>498.46687035785266</v>
      </c>
      <c r="K76" s="35">
        <f>'Original Proposal'!J74</f>
        <v>2901.1188981915188</v>
      </c>
      <c r="L76" s="35">
        <f>'Original Proposal'!N74</f>
        <v>147.16825546087375</v>
      </c>
      <c r="M76" s="35">
        <f>'Original Proposal'!O74</f>
        <v>78.544862293438101</v>
      </c>
      <c r="N76" s="35">
        <f t="shared" si="43"/>
        <v>3126.8320159458308</v>
      </c>
      <c r="O76" s="7"/>
      <c r="P76" s="35">
        <f>'Draft Decision'!J74</f>
        <v>2901.1188981915188</v>
      </c>
      <c r="Q76" s="35">
        <f>'Draft Decision'!N74</f>
        <v>170.70100070759167</v>
      </c>
      <c r="R76" s="35">
        <f>'Draft Decision'!O74</f>
        <v>33.577674778226019</v>
      </c>
      <c r="S76" s="35">
        <f t="shared" si="44"/>
        <v>3105.3975736773368</v>
      </c>
      <c r="T76" s="7"/>
      <c r="U76" s="35">
        <f>'Revised Proposal'!J74</f>
        <v>2901.1188981915188</v>
      </c>
      <c r="V76" s="35">
        <f>'Revised Proposal'!N74</f>
        <v>146.09813762129403</v>
      </c>
      <c r="W76" s="35">
        <f>'Revised Proposal'!O74</f>
        <v>67.568933989831649</v>
      </c>
      <c r="X76" s="35">
        <f t="shared" si="45"/>
        <v>3114.7859698026446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</row>
    <row r="77" spans="1:680" s="39" customFormat="1" x14ac:dyDescent="0.2">
      <c r="A77" s="51"/>
      <c r="B77" s="51" t="s">
        <v>119</v>
      </c>
      <c r="C77" s="32" t="s">
        <v>60</v>
      </c>
      <c r="D77" s="7"/>
      <c r="E77" s="33" t="s">
        <v>50</v>
      </c>
      <c r="F77" s="34">
        <v>2350.9026978919001</v>
      </c>
      <c r="G77" s="34">
        <v>2392.8831032113981</v>
      </c>
      <c r="H77" s="34">
        <v>2224.9614819334047</v>
      </c>
      <c r="I77" s="34">
        <v>2057.0398606554122</v>
      </c>
      <c r="J77" s="34">
        <v>2099.0202659749102</v>
      </c>
      <c r="K77" s="35">
        <f>'Original Proposal'!J75</f>
        <v>11053.867836387526</v>
      </c>
      <c r="L77" s="35">
        <f>'Original Proposal'!N75</f>
        <v>560.74173540088668</v>
      </c>
      <c r="M77" s="35">
        <f>'Original Proposal'!O75</f>
        <v>299.27230061482521</v>
      </c>
      <c r="N77" s="35">
        <f t="shared" si="43"/>
        <v>11913.881872403237</v>
      </c>
      <c r="O77" s="7"/>
      <c r="P77" s="35">
        <f>'Draft Decision'!J75</f>
        <v>8774.8188673592667</v>
      </c>
      <c r="Q77" s="35">
        <f>'Draft Decision'!N75</f>
        <v>516.43125821271065</v>
      </c>
      <c r="R77" s="35">
        <f>'Draft Decision'!O75</f>
        <v>101.53087136456317</v>
      </c>
      <c r="S77" s="35">
        <f t="shared" si="44"/>
        <v>9392.7809969365408</v>
      </c>
      <c r="T77" s="7"/>
      <c r="U77" s="35">
        <f>'Revised Proposal'!J75</f>
        <v>11124.807409667026</v>
      </c>
      <c r="V77" s="35">
        <f>'Revised Proposal'!N75</f>
        <v>560.4527774373779</v>
      </c>
      <c r="W77" s="35">
        <f>'Revised Proposal'!O75</f>
        <v>258.66572740316565</v>
      </c>
      <c r="X77" s="35">
        <f t="shared" si="45"/>
        <v>11943.92591450757</v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</row>
    <row r="78" spans="1:680" x14ac:dyDescent="0.2">
      <c r="A78" s="51"/>
      <c r="B78" s="51" t="s">
        <v>120</v>
      </c>
      <c r="C78" s="32" t="s">
        <v>60</v>
      </c>
      <c r="E78" s="33" t="s">
        <v>45</v>
      </c>
      <c r="F78" s="34">
        <v>392.09698568411324</v>
      </c>
      <c r="G78" s="34">
        <v>392.09698568411324</v>
      </c>
      <c r="H78" s="34">
        <v>392.09698568411324</v>
      </c>
      <c r="I78" s="34">
        <v>392.09698568411324</v>
      </c>
      <c r="J78" s="34">
        <v>392.09698568411324</v>
      </c>
      <c r="K78" s="35">
        <f>'Original Proposal'!J76</f>
        <v>1947.9835017331984</v>
      </c>
      <c r="L78" s="35">
        <f>'Original Proposal'!N76</f>
        <v>98.817505823476949</v>
      </c>
      <c r="M78" s="35">
        <f>'Original Proposal'!O76</f>
        <v>52.739684674386197</v>
      </c>
      <c r="N78" s="35">
        <f t="shared" si="43"/>
        <v>2099.5406922310617</v>
      </c>
      <c r="P78" s="35">
        <f>'Draft Decision'!J76</f>
        <v>1448.8540667551861</v>
      </c>
      <c r="Q78" s="35">
        <f>'Draft Decision'!N76</f>
        <v>85.270521710139931</v>
      </c>
      <c r="R78" s="35">
        <f>'Draft Decision'!O76</f>
        <v>16.98225782199961</v>
      </c>
      <c r="S78" s="35">
        <f t="shared" si="44"/>
        <v>1551.1068462873257</v>
      </c>
      <c r="U78" s="35">
        <f>'Revised Proposal'!J76</f>
        <v>1960.4849284205661</v>
      </c>
      <c r="V78" s="35">
        <f>'Revised Proposal'!N76</f>
        <v>98.731072030161528</v>
      </c>
      <c r="W78" s="35">
        <f>'Revised Proposal'!O76</f>
        <v>46.487836465032032</v>
      </c>
      <c r="X78" s="35">
        <f t="shared" si="45"/>
        <v>2105.7038369157599</v>
      </c>
    </row>
    <row r="79" spans="1:680" s="39" customFormat="1" x14ac:dyDescent="0.2">
      <c r="A79" s="51"/>
      <c r="B79" s="51" t="s">
        <v>121</v>
      </c>
      <c r="C79" s="32" t="s">
        <v>60</v>
      </c>
      <c r="D79" s="7"/>
      <c r="E79" s="33" t="s">
        <v>45</v>
      </c>
      <c r="F79" s="34">
        <v>671.68648511197136</v>
      </c>
      <c r="G79" s="34">
        <v>671.68648511197136</v>
      </c>
      <c r="H79" s="34">
        <v>671.68648511197136</v>
      </c>
      <c r="I79" s="34">
        <v>671.68648511197136</v>
      </c>
      <c r="J79" s="34">
        <v>671.68648511197136</v>
      </c>
      <c r="K79" s="35">
        <f>'Original Proposal'!J77</f>
        <v>3337.0167053245364</v>
      </c>
      <c r="L79" s="35">
        <f>'Original Proposal'!N77</f>
        <v>169.28052389460754</v>
      </c>
      <c r="M79" s="35">
        <f>'Original Proposal'!O77</f>
        <v>90.346354902588757</v>
      </c>
      <c r="N79" s="35">
        <f t="shared" si="43"/>
        <v>3596.6435841217326</v>
      </c>
      <c r="O79" s="7"/>
      <c r="P79" s="35">
        <f>'Draft Decision'!J77</f>
        <v>2649.0019222216652</v>
      </c>
      <c r="Q79" s="35">
        <f>'Draft Decision'!N77</f>
        <v>155.9037456580314</v>
      </c>
      <c r="R79" s="35">
        <f>'Draft Decision'!O77</f>
        <v>31.049389062965034</v>
      </c>
      <c r="S79" s="35">
        <f t="shared" si="44"/>
        <v>2835.9550569426615</v>
      </c>
      <c r="T79" s="7"/>
      <c r="U79" s="35">
        <f>'Revised Proposal'!J77</f>
        <v>3358.4324255598567</v>
      </c>
      <c r="V79" s="35">
        <f>'Revised Proposal'!N77</f>
        <v>169.13245743924887</v>
      </c>
      <c r="W79" s="35">
        <f>'Revised Proposal'!O77</f>
        <v>79.63655068956237</v>
      </c>
      <c r="X79" s="35">
        <f t="shared" si="45"/>
        <v>3607.2014336886677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</row>
    <row r="80" spans="1:680" x14ac:dyDescent="0.2">
      <c r="A80" s="51"/>
      <c r="B80" s="51" t="s">
        <v>122</v>
      </c>
      <c r="C80" s="32" t="s">
        <v>60</v>
      </c>
      <c r="E80" s="33" t="s">
        <v>123</v>
      </c>
      <c r="F80" s="34">
        <v>595.97162044769527</v>
      </c>
      <c r="G80" s="34">
        <v>211.79757224720797</v>
      </c>
      <c r="H80" s="34">
        <v>220.55724109868487</v>
      </c>
      <c r="I80" s="34">
        <v>220.55724109868487</v>
      </c>
      <c r="J80" s="34">
        <v>185.51856569277723</v>
      </c>
      <c r="K80" s="35">
        <f>'Original Proposal'!J78</f>
        <v>1434.4022405850503</v>
      </c>
      <c r="L80" s="35">
        <f>'Original Proposal'!N78</f>
        <v>72.764503208628639</v>
      </c>
      <c r="M80" s="35">
        <f>'Original Proposal'!O78</f>
        <v>38.834991054790677</v>
      </c>
      <c r="N80" s="35">
        <f t="shared" si="43"/>
        <v>1546.0017348484696</v>
      </c>
      <c r="P80" s="35">
        <f>'Draft Decision'!J78</f>
        <v>1434.4022405850503</v>
      </c>
      <c r="Q80" s="35">
        <f>'Draft Decision'!N78</f>
        <v>84.487736547226561</v>
      </c>
      <c r="R80" s="35">
        <f>'Draft Decision'!O78</f>
        <v>15.241755639829583</v>
      </c>
      <c r="S80" s="35">
        <f t="shared" si="44"/>
        <v>1534.1317327721065</v>
      </c>
      <c r="U80" s="35">
        <f>'Revised Proposal'!J78</f>
        <v>1434.4022405850503</v>
      </c>
      <c r="V80" s="35">
        <f>'Revised Proposal'!N78</f>
        <v>72.444165850205238</v>
      </c>
      <c r="W80" s="35">
        <f>'Revised Proposal'!O78</f>
        <v>29.347789807550299</v>
      </c>
      <c r="X80" s="35">
        <f t="shared" si="45"/>
        <v>1536.1941962428059</v>
      </c>
    </row>
    <row r="81" spans="1:24" x14ac:dyDescent="0.2">
      <c r="A81" s="51"/>
      <c r="B81" s="51" t="s">
        <v>124</v>
      </c>
      <c r="C81" s="32" t="s">
        <v>60</v>
      </c>
      <c r="E81" s="33" t="s">
        <v>125</v>
      </c>
      <c r="F81" s="34">
        <v>1049.5101329874551</v>
      </c>
      <c r="G81" s="34">
        <v>3526.3540468378492</v>
      </c>
      <c r="H81" s="34">
        <v>4198.0405319498204</v>
      </c>
      <c r="I81" s="34">
        <v>1679.2162127799281</v>
      </c>
      <c r="J81" s="34">
        <v>0</v>
      </c>
      <c r="K81" s="35">
        <f>'Original Proposal'!J79</f>
        <v>10386.464495322618</v>
      </c>
      <c r="L81" s="35">
        <f>'Original Proposal'!N79</f>
        <v>526.88563062196772</v>
      </c>
      <c r="M81" s="35">
        <f>'Original Proposal'!O79</f>
        <v>281.20302963430754</v>
      </c>
      <c r="N81" s="35">
        <f t="shared" si="43"/>
        <v>11194.553155578893</v>
      </c>
      <c r="P81" s="35">
        <f>'Draft Decision'!J79</f>
        <v>0</v>
      </c>
      <c r="Q81" s="35">
        <f>'Draft Decision'!N79</f>
        <v>0</v>
      </c>
      <c r="R81" s="35">
        <f>'Draft Decision'!O79</f>
        <v>0</v>
      </c>
      <c r="S81" s="35">
        <f t="shared" si="44"/>
        <v>0</v>
      </c>
      <c r="U81" s="35">
        <f>'Revised Proposal'!J79</f>
        <v>10453.120924555053</v>
      </c>
      <c r="V81" s="35">
        <f>'Revised Proposal'!N79</f>
        <v>525.24123805980355</v>
      </c>
      <c r="W81" s="35">
        <f>'Revised Proposal'!O79</f>
        <v>221.77964949430097</v>
      </c>
      <c r="X81" s="35">
        <f t="shared" si="45"/>
        <v>11200.141812109157</v>
      </c>
    </row>
    <row r="82" spans="1:24" x14ac:dyDescent="0.2">
      <c r="A82" s="60"/>
      <c r="B82" s="51"/>
      <c r="C82" s="32"/>
      <c r="E82" s="33"/>
      <c r="F82" s="54"/>
      <c r="G82" s="54"/>
      <c r="H82" s="54"/>
      <c r="I82" s="54"/>
      <c r="J82" s="54"/>
      <c r="K82" s="35"/>
      <c r="L82" s="35"/>
      <c r="M82" s="35"/>
      <c r="N82" s="35"/>
      <c r="P82" s="35"/>
      <c r="Q82" s="35"/>
      <c r="R82" s="35"/>
      <c r="S82" s="35"/>
      <c r="U82" s="35"/>
      <c r="V82" s="35"/>
      <c r="W82" s="35"/>
      <c r="X82" s="35"/>
    </row>
    <row r="83" spans="1:24" s="7" customFormat="1" x14ac:dyDescent="0.2">
      <c r="A83" s="41"/>
      <c r="B83" s="10" t="s">
        <v>126</v>
      </c>
      <c r="C83" s="43"/>
      <c r="E83" s="44" t="s">
        <v>99</v>
      </c>
      <c r="F83" s="45">
        <f t="shared" ref="F83:K83" si="46">SUM(F67:F82)</f>
        <v>25046.080158144643</v>
      </c>
      <c r="G83" s="45">
        <f t="shared" si="46"/>
        <v>26487.966634035423</v>
      </c>
      <c r="H83" s="45">
        <f t="shared" si="46"/>
        <v>28279.980883664051</v>
      </c>
      <c r="I83" s="45">
        <f t="shared" si="46"/>
        <v>24711.578460084216</v>
      </c>
      <c r="J83" s="45">
        <f t="shared" si="46"/>
        <v>20955.342794478267</v>
      </c>
      <c r="K83" s="46">
        <f t="shared" si="46"/>
        <v>123798.63864640794</v>
      </c>
      <c r="L83" s="46">
        <f t="shared" ref="L83" si="47">SUM(L67:L82)</f>
        <v>6280.0699720995299</v>
      </c>
      <c r="M83" s="46">
        <f t="shared" ref="M83" si="48">SUM(M67:M82)</f>
        <v>3351.7230302621329</v>
      </c>
      <c r="N83" s="46">
        <f t="shared" ref="N83" si="49">SUM(N67:N82)</f>
        <v>133430.43164876962</v>
      </c>
      <c r="P83" s="46">
        <f t="shared" ref="P83:R83" si="50">SUM(P67:P82)</f>
        <v>89883.886000618339</v>
      </c>
      <c r="Q83" s="46">
        <f t="shared" si="50"/>
        <v>5289.3724995676466</v>
      </c>
      <c r="R83" s="46">
        <f t="shared" si="50"/>
        <v>1043.1245814068163</v>
      </c>
      <c r="S83" s="46">
        <f t="shared" ref="S83" si="51">SUM(S67:S82)</f>
        <v>96216.383081592809</v>
      </c>
      <c r="U83" s="46">
        <f t="shared" ref="U83:X83" si="52">SUM(U67:U82)</f>
        <v>125480.94893040659</v>
      </c>
      <c r="V83" s="46">
        <f t="shared" si="52"/>
        <v>6317.914868484414</v>
      </c>
      <c r="W83" s="46">
        <f t="shared" si="52"/>
        <v>2913.4184508216135</v>
      </c>
      <c r="X83" s="46">
        <f t="shared" si="52"/>
        <v>134712.28224971259</v>
      </c>
    </row>
    <row r="84" spans="1:24" s="7" customFormat="1" x14ac:dyDescent="0.2">
      <c r="A84" s="68"/>
      <c r="B84" s="69" t="s">
        <v>127</v>
      </c>
      <c r="C84" s="32"/>
      <c r="E84" s="33"/>
      <c r="F84" s="49"/>
      <c r="G84" s="49"/>
      <c r="H84" s="49"/>
      <c r="I84" s="49"/>
      <c r="J84" s="49"/>
      <c r="K84" s="40"/>
      <c r="L84" s="40"/>
      <c r="M84" s="40"/>
      <c r="N84" s="40"/>
      <c r="P84" s="40"/>
      <c r="Q84" s="40"/>
      <c r="R84" s="40"/>
      <c r="S84" s="40"/>
      <c r="U84" s="40"/>
      <c r="V84" s="40"/>
      <c r="W84" s="40"/>
      <c r="X84" s="40"/>
    </row>
    <row r="85" spans="1:24" s="7" customFormat="1" x14ac:dyDescent="0.2">
      <c r="A85" s="68"/>
      <c r="B85" s="70" t="s">
        <v>128</v>
      </c>
      <c r="C85" s="32" t="s">
        <v>60</v>
      </c>
      <c r="E85" s="33" t="s">
        <v>129</v>
      </c>
      <c r="F85" s="34">
        <v>222.18503622634219</v>
      </c>
      <c r="G85" s="34">
        <v>206.62214993328993</v>
      </c>
      <c r="H85" s="34">
        <v>206.62214993328993</v>
      </c>
      <c r="I85" s="34">
        <v>206.62214993328993</v>
      </c>
      <c r="J85" s="34">
        <v>218.54265858328742</v>
      </c>
      <c r="K85" s="35">
        <f>'Original Proposal'!J83</f>
        <v>1336.0580633943114</v>
      </c>
      <c r="L85" s="35">
        <f>'Original Proposal'!N83</f>
        <v>67.77568975430313</v>
      </c>
      <c r="M85" s="35">
        <f>'Original Proposal'!O83</f>
        <v>36.172421844123974</v>
      </c>
      <c r="N85" s="35">
        <f t="shared" ref="N85:N97" si="53">SUM(K85:M85)</f>
        <v>1440.0061749927386</v>
      </c>
      <c r="P85" s="35">
        <f>'Draft Decision'!J83</f>
        <v>1060.5941446094994</v>
      </c>
      <c r="Q85" s="35">
        <f>'Draft Decision'!N83</f>
        <v>62.428065785434356</v>
      </c>
      <c r="R85" s="35">
        <f>'Draft Decision'!O83</f>
        <v>12.421395920817311</v>
      </c>
      <c r="S85" s="35">
        <f t="shared" ref="S85:S97" si="54">SUM(P85:R85)</f>
        <v>1135.4436063157511</v>
      </c>
      <c r="U85" s="35">
        <f>'Revised Proposal'!J83</f>
        <v>1060.5941446094994</v>
      </c>
      <c r="V85" s="35">
        <f>'Revised Proposal'!N83</f>
        <v>53.421305250106798</v>
      </c>
      <c r="W85" s="35">
        <f>'Revised Proposal'!O83</f>
        <v>25.113600545912409</v>
      </c>
      <c r="X85" s="35">
        <f t="shared" ref="X85:X97" si="55">SUM(U85:W85)</f>
        <v>1139.1290504055187</v>
      </c>
    </row>
    <row r="86" spans="1:24" s="7" customFormat="1" x14ac:dyDescent="0.2">
      <c r="A86" s="68"/>
      <c r="B86" s="70" t="s">
        <v>130</v>
      </c>
      <c r="C86" s="32" t="s">
        <v>131</v>
      </c>
      <c r="E86" s="33" t="s">
        <v>132</v>
      </c>
      <c r="F86" s="71">
        <v>692.67668777172037</v>
      </c>
      <c r="G86" s="72">
        <v>125.94121595849461</v>
      </c>
      <c r="H86" s="72">
        <v>230.89222925724013</v>
      </c>
      <c r="I86" s="72">
        <v>503.76486383397844</v>
      </c>
      <c r="J86" s="72">
        <v>398.81385053523292</v>
      </c>
      <c r="K86" s="35">
        <f>'Original Proposal'!J84</f>
        <v>2038.0352644836273</v>
      </c>
      <c r="L86" s="35">
        <f>'Original Proposal'!N84</f>
        <v>0</v>
      </c>
      <c r="M86" s="35">
        <f>'Original Proposal'!O84</f>
        <v>52.513818787129715</v>
      </c>
      <c r="N86" s="35">
        <f t="shared" si="53"/>
        <v>2090.5490832707569</v>
      </c>
      <c r="P86" s="35">
        <f>'Draft Decision'!J84</f>
        <v>0</v>
      </c>
      <c r="Q86" s="35">
        <f>'Draft Decision'!N84</f>
        <v>0</v>
      </c>
      <c r="R86" s="35">
        <f>'Draft Decision'!O84</f>
        <v>0</v>
      </c>
      <c r="S86" s="35">
        <f t="shared" si="54"/>
        <v>0</v>
      </c>
      <c r="U86" s="35">
        <f>'Revised Proposal'!J84</f>
        <v>1952.0888473566663</v>
      </c>
      <c r="V86" s="35">
        <f>'Revised Proposal'!N84</f>
        <v>98.422636024300175</v>
      </c>
      <c r="W86" s="35">
        <f>'Revised Proposal'!O84</f>
        <v>45.454040796252357</v>
      </c>
      <c r="X86" s="35">
        <f t="shared" si="55"/>
        <v>2095.9655241772189</v>
      </c>
    </row>
    <row r="87" spans="1:24" s="7" customFormat="1" x14ac:dyDescent="0.2">
      <c r="A87" s="68"/>
      <c r="B87" s="70" t="s">
        <v>133</v>
      </c>
      <c r="C87" s="32" t="s">
        <v>60</v>
      </c>
      <c r="E87" s="33" t="s">
        <v>134</v>
      </c>
      <c r="F87" s="34">
        <v>1110.2629306511556</v>
      </c>
      <c r="G87" s="34">
        <v>1110.2629306511556</v>
      </c>
      <c r="H87" s="34">
        <v>777.48206417205881</v>
      </c>
      <c r="I87" s="34">
        <v>939.40230666785817</v>
      </c>
      <c r="J87" s="34">
        <v>939.40230666785817</v>
      </c>
      <c r="K87" s="35">
        <f>'Original Proposal'!J85</f>
        <v>6143.4477545024711</v>
      </c>
      <c r="L87" s="35">
        <f>'Original Proposal'!N85</f>
        <v>311.64544448997276</v>
      </c>
      <c r="M87" s="35">
        <f>'Original Proposal'!O85</f>
        <v>166.32763937566591</v>
      </c>
      <c r="N87" s="35">
        <f t="shared" si="53"/>
        <v>6621.4208383681098</v>
      </c>
      <c r="P87" s="35">
        <f>'Draft Decision'!J85</f>
        <v>4876.8125388100862</v>
      </c>
      <c r="Q87" s="35">
        <f>'Draft Decision'!N85</f>
        <v>287.07588003052916</v>
      </c>
      <c r="R87" s="35">
        <f>'Draft Decision'!O85</f>
        <v>56.212802548058121</v>
      </c>
      <c r="S87" s="35">
        <f t="shared" si="54"/>
        <v>5220.1012213886734</v>
      </c>
      <c r="U87" s="35">
        <f>'Revised Proposal'!J85</f>
        <v>4876.8125388100862</v>
      </c>
      <c r="V87" s="35">
        <f>'Revised Proposal'!N85</f>
        <v>245.86073527033983</v>
      </c>
      <c r="W87" s="35">
        <f>'Revised Proposal'!O85</f>
        <v>112.64587149102439</v>
      </c>
      <c r="X87" s="35">
        <f t="shared" si="55"/>
        <v>5235.3191455714505</v>
      </c>
    </row>
    <row r="88" spans="1:24" s="7" customFormat="1" x14ac:dyDescent="0.2">
      <c r="A88" s="68"/>
      <c r="B88" s="70" t="s">
        <v>135</v>
      </c>
      <c r="C88" s="32" t="s">
        <v>60</v>
      </c>
      <c r="E88" s="33" t="s">
        <v>136</v>
      </c>
      <c r="F88" s="34">
        <v>96.02631968053538</v>
      </c>
      <c r="G88" s="34">
        <v>201.98639656940199</v>
      </c>
      <c r="H88" s="34">
        <v>211.92015377773322</v>
      </c>
      <c r="I88" s="34">
        <v>211.92015377773322</v>
      </c>
      <c r="J88" s="34">
        <v>211.92015377773322</v>
      </c>
      <c r="K88" s="35">
        <f>'Original Proposal'!J86</f>
        <v>1176.2983886268989</v>
      </c>
      <c r="L88" s="35">
        <f>'Original Proposal'!N86</f>
        <v>59.671384672848944</v>
      </c>
      <c r="M88" s="35">
        <f>'Original Proposal'!O86</f>
        <v>31.847090103162532</v>
      </c>
      <c r="N88" s="35">
        <f t="shared" si="53"/>
        <v>1267.8168634029105</v>
      </c>
      <c r="P88" s="35">
        <f>'Draft Decision'!J86</f>
        <v>933.77317758313711</v>
      </c>
      <c r="Q88" s="35">
        <f>'Draft Decision'!N86</f>
        <v>54.932283004214369</v>
      </c>
      <c r="R88" s="35">
        <f>'Draft Decision'!O86</f>
        <v>11.409968324343136</v>
      </c>
      <c r="S88" s="35">
        <f t="shared" si="54"/>
        <v>1000.1154289116946</v>
      </c>
      <c r="U88" s="35">
        <f>'Revised Proposal'!J86</f>
        <v>933.77317758313711</v>
      </c>
      <c r="V88" s="35">
        <f>'Revised Proposal'!N86</f>
        <v>46.955976032477665</v>
      </c>
      <c r="W88" s="35">
        <f>'Revised Proposal'!O86</f>
        <v>23.535023931178067</v>
      </c>
      <c r="X88" s="35">
        <f t="shared" si="55"/>
        <v>1004.2641775467929</v>
      </c>
    </row>
    <row r="89" spans="1:24" s="7" customFormat="1" x14ac:dyDescent="0.2">
      <c r="A89" s="68"/>
      <c r="B89" s="70" t="s">
        <v>137</v>
      </c>
      <c r="C89" s="32" t="s">
        <v>60</v>
      </c>
      <c r="E89" s="33" t="s">
        <v>138</v>
      </c>
      <c r="F89" s="34">
        <v>596.0254324998748</v>
      </c>
      <c r="G89" s="34">
        <v>596.0254324998748</v>
      </c>
      <c r="H89" s="34">
        <v>629.13795652764554</v>
      </c>
      <c r="I89" s="34">
        <v>662.2504805554164</v>
      </c>
      <c r="J89" s="34">
        <v>662.2504805554164</v>
      </c>
      <c r="K89" s="35">
        <f>'Original Proposal'!J87</f>
        <v>3962.7073375728874</v>
      </c>
      <c r="L89" s="35">
        <f>'Original Proposal'!N87</f>
        <v>201.02062212484589</v>
      </c>
      <c r="M89" s="35">
        <f>'Original Proposal'!O87</f>
        <v>107.28629644682415</v>
      </c>
      <c r="N89" s="35">
        <f t="shared" si="53"/>
        <v>4271.0142561445573</v>
      </c>
      <c r="P89" s="35">
        <f>'Draft Decision'!J87</f>
        <v>3145.6897826382278</v>
      </c>
      <c r="Q89" s="35">
        <f>'Draft Decision'!N87</f>
        <v>185.13719566770598</v>
      </c>
      <c r="R89" s="35">
        <f>'Draft Decision'!O87</f>
        <v>37.267582932380279</v>
      </c>
      <c r="S89" s="35">
        <f t="shared" si="54"/>
        <v>3368.0945612383139</v>
      </c>
      <c r="U89" s="35">
        <f>'Revised Proposal'!J87</f>
        <v>3145.6897826382278</v>
      </c>
      <c r="V89" s="35">
        <f>'Revised Proposal'!N87</f>
        <v>158.374524382624</v>
      </c>
      <c r="W89" s="35">
        <f>'Revised Proposal'!O87</f>
        <v>75.797559295739589</v>
      </c>
      <c r="X89" s="35">
        <f t="shared" si="55"/>
        <v>3379.8618663165912</v>
      </c>
    </row>
    <row r="90" spans="1:24" s="7" customFormat="1" x14ac:dyDescent="0.2">
      <c r="A90" s="68"/>
      <c r="B90" s="70" t="s">
        <v>139</v>
      </c>
      <c r="C90" s="32" t="s">
        <v>60</v>
      </c>
      <c r="E90" s="33" t="s">
        <v>140</v>
      </c>
      <c r="F90" s="34">
        <v>481.45609936378776</v>
      </c>
      <c r="G90" s="34">
        <v>129.13884370830621</v>
      </c>
      <c r="H90" s="34">
        <v>129.13884370830621</v>
      </c>
      <c r="I90" s="34">
        <v>129.13884370830621</v>
      </c>
      <c r="J90" s="34">
        <v>129.13884370830621</v>
      </c>
      <c r="K90" s="35">
        <f>'Original Proposal'!J88</f>
        <v>1257.2210437310193</v>
      </c>
      <c r="L90" s="35">
        <f>'Original Proposal'!N88</f>
        <v>63.776437377293178</v>
      </c>
      <c r="M90" s="35">
        <f>'Original Proposal'!O88</f>
        <v>34.037989209550318</v>
      </c>
      <c r="N90" s="35">
        <f t="shared" si="53"/>
        <v>1355.0354703178627</v>
      </c>
      <c r="P90" s="35">
        <f>'Draft Decision'!J88</f>
        <v>998.01147419701272</v>
      </c>
      <c r="Q90" s="35">
        <f>'Draft Decision'!N88</f>
        <v>58.812506718463951</v>
      </c>
      <c r="R90" s="35">
        <f>'Draft Decision'!O88</f>
        <v>10.34433929031476</v>
      </c>
      <c r="S90" s="35">
        <f t="shared" si="54"/>
        <v>1067.1683202057914</v>
      </c>
      <c r="U90" s="35">
        <f>'Revised Proposal'!J88</f>
        <v>998.01147419701272</v>
      </c>
      <c r="V90" s="35">
        <f>'Revised Proposal'!N88</f>
        <v>50.459073887227838</v>
      </c>
      <c r="W90" s="35">
        <f>'Revised Proposal'!O88</f>
        <v>19.62713438820559</v>
      </c>
      <c r="X90" s="35">
        <f t="shared" si="55"/>
        <v>1068.0976824724462</v>
      </c>
    </row>
    <row r="91" spans="1:24" s="7" customFormat="1" x14ac:dyDescent="0.2">
      <c r="A91" s="68"/>
      <c r="B91" s="70" t="s">
        <v>141</v>
      </c>
      <c r="C91" s="32" t="s">
        <v>60</v>
      </c>
      <c r="E91" s="33" t="s">
        <v>138</v>
      </c>
      <c r="F91" s="34">
        <v>463.57533638879147</v>
      </c>
      <c r="G91" s="34">
        <v>463.57533638879147</v>
      </c>
      <c r="H91" s="34">
        <v>463.57533638879147</v>
      </c>
      <c r="I91" s="34">
        <v>463.57533638879147</v>
      </c>
      <c r="J91" s="34">
        <v>463.57533638879147</v>
      </c>
      <c r="K91" s="35">
        <f>'Original Proposal'!J89</f>
        <v>2919.8896171589695</v>
      </c>
      <c r="L91" s="35">
        <f>'Original Proposal'!N89</f>
        <v>148.12045840778137</v>
      </c>
      <c r="M91" s="35">
        <f>'Original Proposal'!O89</f>
        <v>79.053060539765156</v>
      </c>
      <c r="N91" s="35">
        <f t="shared" si="53"/>
        <v>3147.0631361065161</v>
      </c>
      <c r="P91" s="35">
        <f>'Draft Decision'!J89</f>
        <v>2317.8766819439575</v>
      </c>
      <c r="Q91" s="35">
        <f>'Draft Decision'!N89</f>
        <v>136.41577745077745</v>
      </c>
      <c r="R91" s="35">
        <f>'Draft Decision'!O89</f>
        <v>27.168215430094406</v>
      </c>
      <c r="S91" s="35">
        <f t="shared" si="54"/>
        <v>2481.4606748248293</v>
      </c>
      <c r="U91" s="35">
        <f>'Revised Proposal'!J89</f>
        <v>2317.8766819439575</v>
      </c>
      <c r="V91" s="35">
        <f>'Revised Proposal'!N89</f>
        <v>116.72951233876977</v>
      </c>
      <c r="W91" s="35">
        <f>'Revised Proposal'!O89</f>
        <v>54.962458815294909</v>
      </c>
      <c r="X91" s="35">
        <f t="shared" si="55"/>
        <v>2489.5686530980224</v>
      </c>
    </row>
    <row r="92" spans="1:24" s="7" customFormat="1" x14ac:dyDescent="0.2">
      <c r="A92" s="68"/>
      <c r="B92" s="70" t="s">
        <v>142</v>
      </c>
      <c r="C92" s="32" t="s">
        <v>60</v>
      </c>
      <c r="E92" s="33" t="s">
        <v>143</v>
      </c>
      <c r="F92" s="34">
        <v>331.1252402777082</v>
      </c>
      <c r="G92" s="34">
        <v>331.1252402777082</v>
      </c>
      <c r="H92" s="34">
        <v>331.1252402777082</v>
      </c>
      <c r="I92" s="34">
        <v>331.1252402777082</v>
      </c>
      <c r="J92" s="34">
        <v>331.1252402777082</v>
      </c>
      <c r="K92" s="35">
        <f>'Original Proposal'!J90</f>
        <v>2085.6354408278353</v>
      </c>
      <c r="L92" s="35">
        <f>'Original Proposal'!N90</f>
        <v>105.80032743412949</v>
      </c>
      <c r="M92" s="35">
        <f>'Original Proposal'!O90</f>
        <v>56.466471814117966</v>
      </c>
      <c r="N92" s="35">
        <f t="shared" si="53"/>
        <v>2247.9022400760828</v>
      </c>
      <c r="P92" s="35">
        <f>'Draft Decision'!J90</f>
        <v>1655.6262013885409</v>
      </c>
      <c r="Q92" s="35">
        <f>'Draft Decision'!N90</f>
        <v>97.439841036269627</v>
      </c>
      <c r="R92" s="35">
        <f>'Draft Decision'!O90</f>
        <v>19.405868164353148</v>
      </c>
      <c r="S92" s="35">
        <f t="shared" si="54"/>
        <v>1772.4719105891638</v>
      </c>
      <c r="U92" s="35">
        <f>'Revised Proposal'!J90</f>
        <v>1655.6262013885409</v>
      </c>
      <c r="V92" s="35">
        <f>'Revised Proposal'!N90</f>
        <v>83.378223099121257</v>
      </c>
      <c r="W92" s="35">
        <f>'Revised Proposal'!O90</f>
        <v>39.258899153782082</v>
      </c>
      <c r="X92" s="35">
        <f t="shared" si="55"/>
        <v>1778.2633236414442</v>
      </c>
    </row>
    <row r="93" spans="1:24" s="7" customFormat="1" x14ac:dyDescent="0.2">
      <c r="A93" s="68"/>
      <c r="B93" s="70" t="s">
        <v>144</v>
      </c>
      <c r="C93" s="32" t="s">
        <v>60</v>
      </c>
      <c r="E93" s="33" t="s">
        <v>145</v>
      </c>
      <c r="F93" s="34">
        <v>33.112524027770817</v>
      </c>
      <c r="G93" s="34">
        <v>33.112524027770817</v>
      </c>
      <c r="H93" s="34">
        <v>33.112524027770817</v>
      </c>
      <c r="I93" s="34">
        <v>33.112524027770817</v>
      </c>
      <c r="J93" s="34">
        <v>33.112524027770817</v>
      </c>
      <c r="K93" s="35">
        <f>'Original Proposal'!J91</f>
        <v>208.56354408278352</v>
      </c>
      <c r="L93" s="35">
        <f>'Original Proposal'!N91</f>
        <v>10.580032743412971</v>
      </c>
      <c r="M93" s="35">
        <f>'Original Proposal'!O91</f>
        <v>5.6466471814117973</v>
      </c>
      <c r="N93" s="35">
        <f t="shared" si="53"/>
        <v>224.79022400760829</v>
      </c>
      <c r="P93" s="35">
        <f>'Draft Decision'!J91</f>
        <v>165.56262013885407</v>
      </c>
      <c r="Q93" s="35">
        <f>'Draft Decision'!N91</f>
        <v>9.7439841036269623</v>
      </c>
      <c r="R93" s="35">
        <f>'Draft Decision'!O91</f>
        <v>1.9405868164353146</v>
      </c>
      <c r="S93" s="35">
        <f t="shared" si="54"/>
        <v>177.24719105891634</v>
      </c>
      <c r="U93" s="35">
        <f>'Revised Proposal'!J91</f>
        <v>165.56262013885407</v>
      </c>
      <c r="V93" s="35">
        <f>'Revised Proposal'!N91</f>
        <v>8.3378223099121254</v>
      </c>
      <c r="W93" s="35">
        <f>'Revised Proposal'!O91</f>
        <v>3.9258899153782076</v>
      </c>
      <c r="X93" s="35">
        <f t="shared" si="55"/>
        <v>177.82633236414441</v>
      </c>
    </row>
    <row r="94" spans="1:24" s="7" customFormat="1" x14ac:dyDescent="0.2">
      <c r="A94" s="68"/>
      <c r="B94" s="70" t="s">
        <v>146</v>
      </c>
      <c r="C94" s="32" t="s">
        <v>60</v>
      </c>
      <c r="E94" s="33" t="s">
        <v>147</v>
      </c>
      <c r="F94" s="34">
        <v>44.370782197212904</v>
      </c>
      <c r="G94" s="34">
        <v>253.97305929300217</v>
      </c>
      <c r="H94" s="34">
        <v>253.97305929300217</v>
      </c>
      <c r="I94" s="34">
        <v>44.370782197212904</v>
      </c>
      <c r="J94" s="34">
        <v>44.370782197212904</v>
      </c>
      <c r="K94" s="35">
        <f>'Original Proposal'!J92</f>
        <v>807.55804268853785</v>
      </c>
      <c r="L94" s="35">
        <f>'Original Proposal'!N92</f>
        <v>40.965886782494863</v>
      </c>
      <c r="M94" s="35">
        <f>'Original Proposal'!O92</f>
        <v>21.863817886426478</v>
      </c>
      <c r="N94" s="35">
        <f t="shared" si="53"/>
        <v>870.38774735745915</v>
      </c>
      <c r="P94" s="35">
        <f>'Draft Decision'!J92</f>
        <v>641.05846517764303</v>
      </c>
      <c r="Q94" s="35">
        <f>'Draft Decision'!N92</f>
        <v>37.653064965048827</v>
      </c>
      <c r="R94" s="35">
        <f>'Draft Decision'!O92</f>
        <v>7.0332659159428443</v>
      </c>
      <c r="S94" s="35">
        <f t="shared" si="54"/>
        <v>685.74479605863462</v>
      </c>
      <c r="U94" s="35">
        <f>'Revised Proposal'!J92</f>
        <v>641.05846517764303</v>
      </c>
      <c r="V94" s="35">
        <f>'Revised Proposal'!N92</f>
        <v>32.242688469559418</v>
      </c>
      <c r="W94" s="35">
        <f>'Revised Proposal'!O92</f>
        <v>13.738634131314223</v>
      </c>
      <c r="X94" s="35">
        <f t="shared" si="55"/>
        <v>687.03978777851671</v>
      </c>
    </row>
    <row r="95" spans="1:24" s="7" customFormat="1" x14ac:dyDescent="0.2">
      <c r="A95" s="68"/>
      <c r="B95" s="70" t="s">
        <v>148</v>
      </c>
      <c r="C95" s="32" t="s">
        <v>131</v>
      </c>
      <c r="E95" s="33" t="s">
        <v>149</v>
      </c>
      <c r="F95" s="71">
        <v>293.86283723648751</v>
      </c>
      <c r="G95" s="72">
        <v>713.66689043146948</v>
      </c>
      <c r="H95" s="72">
        <v>776.63749841071683</v>
      </c>
      <c r="I95" s="72">
        <v>356.83344521573474</v>
      </c>
      <c r="J95" s="72">
        <v>356.83344521573474</v>
      </c>
      <c r="K95" s="35">
        <f>'Original Proposal'!J93</f>
        <v>2607.8085642317378</v>
      </c>
      <c r="L95" s="35">
        <f>'Original Proposal'!N93</f>
        <v>0</v>
      </c>
      <c r="M95" s="35">
        <f>'Original Proposal'!O93</f>
        <v>67.19510145880038</v>
      </c>
      <c r="N95" s="35">
        <f t="shared" si="53"/>
        <v>2675.0036656905381</v>
      </c>
      <c r="P95" s="35">
        <f>'Draft Decision'!J93</f>
        <v>0</v>
      </c>
      <c r="Q95" s="35">
        <f>'Draft Decision'!N93</f>
        <v>0</v>
      </c>
      <c r="R95" s="35">
        <f>'Draft Decision'!O93</f>
        <v>0</v>
      </c>
      <c r="S95" s="35">
        <f t="shared" si="54"/>
        <v>0</v>
      </c>
      <c r="U95" s="35">
        <f>'Revised Proposal'!J93</f>
        <v>2497.8341165101433</v>
      </c>
      <c r="V95" s="35">
        <f>'Revised Proposal'!N93</f>
        <v>125.64864836215062</v>
      </c>
      <c r="W95" s="35">
        <f>'Revised Proposal'!O93</f>
        <v>57.432387168356776</v>
      </c>
      <c r="X95" s="35">
        <f t="shared" si="55"/>
        <v>2680.9151520406508</v>
      </c>
    </row>
    <row r="96" spans="1:24" s="7" customFormat="1" x14ac:dyDescent="0.2">
      <c r="A96" s="68"/>
      <c r="B96" s="70" t="s">
        <v>150</v>
      </c>
      <c r="C96" s="32" t="s">
        <v>131</v>
      </c>
      <c r="E96" s="33" t="s">
        <v>151</v>
      </c>
      <c r="F96" s="71">
        <v>503.76486383397844</v>
      </c>
      <c r="G96" s="72">
        <v>1343.3729702239427</v>
      </c>
      <c r="H96" s="72">
        <v>1385.3533755434407</v>
      </c>
      <c r="I96" s="72">
        <v>629.70607979247313</v>
      </c>
      <c r="J96" s="72">
        <v>587.72567447297502</v>
      </c>
      <c r="K96" s="35">
        <f>'Original Proposal'!J94</f>
        <v>4645.8438287153649</v>
      </c>
      <c r="L96" s="35">
        <f>'Original Proposal'!N94</f>
        <v>0</v>
      </c>
      <c r="M96" s="35">
        <f>'Original Proposal'!O94</f>
        <v>119.70892024593007</v>
      </c>
      <c r="N96" s="35">
        <f t="shared" si="53"/>
        <v>4765.552748961295</v>
      </c>
      <c r="P96" s="35">
        <f>'Draft Decision'!J94</f>
        <v>0</v>
      </c>
      <c r="Q96" s="35">
        <f>'Draft Decision'!N94</f>
        <v>0</v>
      </c>
      <c r="R96" s="35">
        <f>'Draft Decision'!O94</f>
        <v>0</v>
      </c>
      <c r="S96" s="35">
        <f t="shared" si="54"/>
        <v>0</v>
      </c>
      <c r="U96" s="35">
        <f>'Revised Proposal'!J94</f>
        <v>4449.9229638668103</v>
      </c>
      <c r="V96" s="35">
        <f>'Revised Proposal'!N94</f>
        <v>223.86198475087372</v>
      </c>
      <c r="W96" s="35">
        <f>'Revised Proposal'!O94</f>
        <v>101.4603821869278</v>
      </c>
      <c r="X96" s="35">
        <f t="shared" si="55"/>
        <v>4775.2453308046115</v>
      </c>
    </row>
    <row r="97" spans="1:680" s="7" customFormat="1" x14ac:dyDescent="0.2">
      <c r="A97" s="68"/>
      <c r="B97" s="70" t="s">
        <v>152</v>
      </c>
      <c r="C97" s="32" t="s">
        <v>60</v>
      </c>
      <c r="E97" s="33"/>
      <c r="F97" s="34">
        <v>335.84324255598568</v>
      </c>
      <c r="G97" s="34">
        <v>335.84324255598568</v>
      </c>
      <c r="H97" s="34">
        <v>335.84324255598568</v>
      </c>
      <c r="I97" s="34">
        <v>335.84324255598568</v>
      </c>
      <c r="J97" s="34">
        <v>335.84324255598568</v>
      </c>
      <c r="K97" s="35">
        <f>'Original Proposal'!J95</f>
        <v>1668.5083526622682</v>
      </c>
      <c r="L97" s="35">
        <f>'Original Proposal'!N95</f>
        <v>84.64026194730377</v>
      </c>
      <c r="M97" s="35">
        <f>'Original Proposal'!O95</f>
        <v>45.173177451294379</v>
      </c>
      <c r="N97" s="35">
        <f t="shared" si="53"/>
        <v>1798.3217920608663</v>
      </c>
      <c r="P97" s="35">
        <f>'Draft Decision'!J95</f>
        <v>1324.5009611108326</v>
      </c>
      <c r="Q97" s="35">
        <f>'Draft Decision'!N95</f>
        <v>77.951872829015699</v>
      </c>
      <c r="R97" s="35">
        <f>'Draft Decision'!O95</f>
        <v>15.524694531482517</v>
      </c>
      <c r="S97" s="35">
        <f t="shared" si="54"/>
        <v>1417.9775284713307</v>
      </c>
      <c r="U97" s="35">
        <f>'Revised Proposal'!J95</f>
        <v>1679.2162127799284</v>
      </c>
      <c r="V97" s="35">
        <f>'Revised Proposal'!N95</f>
        <v>84.566228719624434</v>
      </c>
      <c r="W97" s="35">
        <f>'Revised Proposal'!O95</f>
        <v>39.818275344781185</v>
      </c>
      <c r="X97" s="35">
        <f t="shared" si="55"/>
        <v>1803.6007168443339</v>
      </c>
    </row>
    <row r="98" spans="1:680" s="7" customFormat="1" x14ac:dyDescent="0.2">
      <c r="A98" s="61"/>
      <c r="B98" s="70"/>
      <c r="C98" s="32"/>
      <c r="E98" s="73" t="s">
        <v>131</v>
      </c>
      <c r="F98" s="74">
        <f t="shared" ref="F98:L98" si="56">-(F96+F95+F86)</f>
        <v>-1490.3043888421862</v>
      </c>
      <c r="G98" s="74">
        <f t="shared" si="56"/>
        <v>-2182.9810766139067</v>
      </c>
      <c r="H98" s="74">
        <f t="shared" si="56"/>
        <v>-2392.8831032113976</v>
      </c>
      <c r="I98" s="74">
        <f t="shared" si="56"/>
        <v>-1490.3043888421862</v>
      </c>
      <c r="J98" s="74">
        <f t="shared" si="56"/>
        <v>-1343.3729702239427</v>
      </c>
      <c r="K98" s="75">
        <f t="shared" si="56"/>
        <v>-9291.6876574307298</v>
      </c>
      <c r="L98" s="75">
        <f t="shared" si="56"/>
        <v>0</v>
      </c>
      <c r="M98" s="75">
        <f t="shared" ref="M98" si="57">-(M96+M95+M86)</f>
        <v>-239.41784049186015</v>
      </c>
      <c r="N98" s="75">
        <f>-(N96+N95+N86)</f>
        <v>-9531.1054979225901</v>
      </c>
      <c r="P98" s="75">
        <f>-(P96+P95+P86)</f>
        <v>0</v>
      </c>
      <c r="Q98" s="75">
        <f>-(Q96+Q95+Q86)</f>
        <v>0</v>
      </c>
      <c r="R98" s="75">
        <f>-(R96+R95+R86)</f>
        <v>0</v>
      </c>
      <c r="S98" s="75">
        <f>-(S96+S95+S86)</f>
        <v>0</v>
      </c>
      <c r="U98" s="75">
        <f>-(U96+U95+U86)</f>
        <v>-8899.8459277336206</v>
      </c>
      <c r="V98" s="75">
        <f>-(V96+V95+V86)</f>
        <v>-447.93326913732454</v>
      </c>
      <c r="W98" s="75">
        <f>-(W96+W95+W86)</f>
        <v>-204.34681015153694</v>
      </c>
      <c r="X98" s="75">
        <f>-(X96+X95+X86)</f>
        <v>-9552.1260070224816</v>
      </c>
    </row>
    <row r="99" spans="1:680" x14ac:dyDescent="0.2">
      <c r="A99" s="41"/>
      <c r="B99" s="42" t="s">
        <v>153</v>
      </c>
      <c r="C99" s="43"/>
      <c r="E99" s="44" t="s">
        <v>99</v>
      </c>
      <c r="F99" s="45">
        <f t="shared" ref="F99:K99" si="58">SUM(F85:F98)</f>
        <v>3713.982943869165</v>
      </c>
      <c r="G99" s="45">
        <f t="shared" si="58"/>
        <v>3661.6651559052866</v>
      </c>
      <c r="H99" s="45">
        <f t="shared" si="58"/>
        <v>3371.9305706622927</v>
      </c>
      <c r="I99" s="45">
        <f t="shared" si="58"/>
        <v>3357.3610600900729</v>
      </c>
      <c r="J99" s="45">
        <f t="shared" si="58"/>
        <v>3369.2815687400707</v>
      </c>
      <c r="K99" s="45">
        <f t="shared" si="58"/>
        <v>21565.887585247983</v>
      </c>
      <c r="L99" s="45">
        <f t="shared" ref="L99:M99" si="59">SUM(L85:L98)</f>
        <v>1093.9965457343865</v>
      </c>
      <c r="M99" s="45">
        <f t="shared" si="59"/>
        <v>583.87461185234281</v>
      </c>
      <c r="N99" s="45">
        <f t="shared" ref="N99" si="60">SUM(N85:N98)</f>
        <v>23243.758742834718</v>
      </c>
      <c r="P99" s="45">
        <f t="shared" ref="P99:Q99" si="61">SUM(P85:P98)</f>
        <v>17119.506047597788</v>
      </c>
      <c r="Q99" s="45">
        <f t="shared" si="61"/>
        <v>1007.5904715910863</v>
      </c>
      <c r="R99" s="45">
        <f t="shared" ref="R99" si="62">SUM(R85:R98)</f>
        <v>198.72871987422184</v>
      </c>
      <c r="S99" s="45">
        <f t="shared" ref="S99" si="63">SUM(S85:S98)</f>
        <v>18325.825239063102</v>
      </c>
      <c r="U99" s="45">
        <f t="shared" ref="U99:X99" si="64">SUM(U85:U98)</f>
        <v>17474.221299266886</v>
      </c>
      <c r="V99" s="45">
        <f t="shared" si="64"/>
        <v>880.32608975976314</v>
      </c>
      <c r="W99" s="45">
        <f t="shared" ref="W99" si="65">SUM(W85:W98)</f>
        <v>408.42334701261075</v>
      </c>
      <c r="X99" s="45">
        <f t="shared" si="64"/>
        <v>18762.970736039264</v>
      </c>
    </row>
    <row r="100" spans="1:680" x14ac:dyDescent="0.2">
      <c r="A100" s="41"/>
      <c r="B100" s="42" t="s">
        <v>154</v>
      </c>
      <c r="C100" s="43"/>
      <c r="E100" s="44" t="s">
        <v>11</v>
      </c>
      <c r="F100" s="76">
        <f t="shared" ref="F100:K100" si="66">SUM(F65,F83,F99,)</f>
        <v>110356.85714485124</v>
      </c>
      <c r="G100" s="76">
        <f t="shared" si="66"/>
        <v>112384.07477750171</v>
      </c>
      <c r="H100" s="76">
        <f t="shared" si="66"/>
        <v>113905.12516085476</v>
      </c>
      <c r="I100" s="76">
        <f t="shared" si="66"/>
        <v>110349.26648743349</v>
      </c>
      <c r="J100" s="76">
        <f t="shared" si="66"/>
        <v>106613.29387224083</v>
      </c>
      <c r="K100" s="76">
        <f t="shared" si="66"/>
        <v>527278.22736665979</v>
      </c>
      <c r="L100" s="76">
        <f t="shared" ref="L100:M100" si="67">SUM(L65,L83,L99,)</f>
        <v>26747.823714645543</v>
      </c>
      <c r="M100" s="76">
        <f t="shared" si="67"/>
        <v>14275.52513778717</v>
      </c>
      <c r="N100" s="76">
        <f t="shared" ref="N100" si="68">SUM(N65,N83,N99,)</f>
        <v>568301.57621909247</v>
      </c>
      <c r="P100" s="76">
        <f t="shared" ref="P100:Q100" si="69">SUM(P65,P83,P99,)</f>
        <v>427731.41593801416</v>
      </c>
      <c r="Q100" s="76">
        <f t="shared" si="69"/>
        <v>25172.341408775195</v>
      </c>
      <c r="R100" s="76">
        <f t="shared" ref="R100" si="70">SUM(R65,R83,R99,)</f>
        <v>5013.6337910303755</v>
      </c>
      <c r="S100" s="76">
        <f t="shared" ref="S100" si="71">SUM(S65,S83,S99,)</f>
        <v>457917.3911378198</v>
      </c>
      <c r="U100" s="76">
        <f t="shared" ref="U100:X100" si="72">SUM(U65,U83,U99,)</f>
        <v>553608.61744288192</v>
      </c>
      <c r="V100" s="76">
        <f t="shared" si="72"/>
        <v>27878.581378103081</v>
      </c>
      <c r="W100" s="76">
        <f t="shared" ref="W100" si="73">SUM(W65,W83,W99,)</f>
        <v>13067.673311416343</v>
      </c>
      <c r="X100" s="76">
        <f t="shared" si="72"/>
        <v>594554.87213240121</v>
      </c>
    </row>
    <row r="101" spans="1:680" x14ac:dyDescent="0.2">
      <c r="A101" s="55" t="s">
        <v>155</v>
      </c>
      <c r="B101" s="62"/>
      <c r="C101" s="15"/>
      <c r="E101" s="29"/>
      <c r="F101" s="57"/>
      <c r="G101" s="49"/>
      <c r="H101" s="49"/>
      <c r="I101" s="49"/>
      <c r="J101" s="49"/>
      <c r="K101" s="58"/>
      <c r="L101" s="58"/>
      <c r="M101" s="58"/>
      <c r="N101" s="58"/>
      <c r="P101" s="58"/>
      <c r="Q101" s="58"/>
      <c r="R101" s="58"/>
      <c r="S101" s="58"/>
      <c r="U101" s="58"/>
      <c r="V101" s="58"/>
      <c r="W101" s="58"/>
      <c r="X101" s="58"/>
    </row>
    <row r="102" spans="1:680" x14ac:dyDescent="0.2">
      <c r="A102" s="50"/>
      <c r="B102" s="51" t="s">
        <v>156</v>
      </c>
      <c r="C102" s="32" t="s">
        <v>19</v>
      </c>
      <c r="E102" s="33" t="s">
        <v>157</v>
      </c>
      <c r="F102" s="34">
        <v>166.85083526622682</v>
      </c>
      <c r="G102" s="34">
        <v>166.85083526622682</v>
      </c>
      <c r="H102" s="34">
        <v>166.85083526622682</v>
      </c>
      <c r="I102" s="34">
        <v>166.85083526622682</v>
      </c>
      <c r="J102" s="34">
        <v>166.85083526622682</v>
      </c>
      <c r="K102" s="35">
        <f>'Original Proposal'!J100</f>
        <v>834.25417633113409</v>
      </c>
      <c r="L102" s="35">
        <f>'Original Proposal'!N100</f>
        <v>42.320130973651885</v>
      </c>
      <c r="M102" s="35">
        <f>'Original Proposal'!O100</f>
        <v>15.285984187673204</v>
      </c>
      <c r="N102" s="35">
        <f t="shared" ref="N102:N104" si="74">SUM(K102:M102)</f>
        <v>891.86029149245917</v>
      </c>
      <c r="P102" s="35">
        <f>'Draft Decision'!J100</f>
        <v>834.25417633113409</v>
      </c>
      <c r="Q102" s="35">
        <f>'Draft Decision'!N100</f>
        <v>49.09900209200228</v>
      </c>
      <c r="R102" s="35">
        <f>'Draft Decision'!O100</f>
        <v>8.0778342990454366</v>
      </c>
      <c r="S102" s="35">
        <f t="shared" ref="S102:S104" si="75">SUM(P102:R102)</f>
        <v>891.43101272218178</v>
      </c>
      <c r="U102" s="35">
        <f>'Revised Proposal'!J100</f>
        <v>834.25417633113409</v>
      </c>
      <c r="V102" s="35">
        <f>'Revised Proposal'!N100</f>
        <v>42.013487571755931</v>
      </c>
      <c r="W102" s="35">
        <f>'Revised Proposal'!O100</f>
        <v>14.000422866786138</v>
      </c>
      <c r="X102" s="35">
        <f t="shared" ref="X102:X104" si="76">SUM(U102:W102)</f>
        <v>890.26808676967619</v>
      </c>
    </row>
    <row r="103" spans="1:680" x14ac:dyDescent="0.2">
      <c r="A103" s="50"/>
      <c r="B103" s="51" t="s">
        <v>159</v>
      </c>
      <c r="C103" s="32" t="s">
        <v>19</v>
      </c>
      <c r="E103" s="33" t="s">
        <v>160</v>
      </c>
      <c r="F103" s="34">
        <v>1418.2320997629281</v>
      </c>
      <c r="G103" s="34">
        <v>1418.2320997629281</v>
      </c>
      <c r="H103" s="34">
        <v>1418.2320997629281</v>
      </c>
      <c r="I103" s="34">
        <v>1418.2320997629281</v>
      </c>
      <c r="J103" s="34">
        <v>1418.2320997629281</v>
      </c>
      <c r="K103" s="35">
        <f>'Original Proposal'!J101</f>
        <v>7091.160498814641</v>
      </c>
      <c r="L103" s="35">
        <f>'Original Proposal'!N101</f>
        <v>359.72111327603943</v>
      </c>
      <c r="M103" s="35">
        <f>'Original Proposal'!O101</f>
        <v>129.93086559522223</v>
      </c>
      <c r="N103" s="35">
        <f t="shared" si="74"/>
        <v>7580.8124776859022</v>
      </c>
      <c r="P103" s="35">
        <f>'Draft Decision'!J101</f>
        <v>7091.160498814641</v>
      </c>
      <c r="Q103" s="35">
        <f>'Draft Decision'!N101</f>
        <v>417.34151778201937</v>
      </c>
      <c r="R103" s="35">
        <f>'Draft Decision'!O101</f>
        <v>68.66159154188621</v>
      </c>
      <c r="S103" s="35">
        <f t="shared" si="75"/>
        <v>7577.1636081385468</v>
      </c>
      <c r="U103" s="35">
        <f>'Revised Proposal'!J101</f>
        <v>7091.160498814641</v>
      </c>
      <c r="V103" s="35">
        <f>'Revised Proposal'!N101</f>
        <v>357.11464435992536</v>
      </c>
      <c r="W103" s="35">
        <f>'Revised Proposal'!O101</f>
        <v>119.00359436768218</v>
      </c>
      <c r="X103" s="35">
        <f t="shared" si="76"/>
        <v>7567.2787375422486</v>
      </c>
    </row>
    <row r="104" spans="1:680" x14ac:dyDescent="0.2">
      <c r="A104" s="60"/>
      <c r="B104" s="51" t="s">
        <v>161</v>
      </c>
      <c r="C104" s="32" t="s">
        <v>19</v>
      </c>
      <c r="E104" s="33" t="s">
        <v>162</v>
      </c>
      <c r="F104" s="34">
        <v>142.65746415262393</v>
      </c>
      <c r="G104" s="34">
        <v>142.65746415262393</v>
      </c>
      <c r="H104" s="34">
        <v>142.65746415262393</v>
      </c>
      <c r="I104" s="34">
        <v>142.65746415262393</v>
      </c>
      <c r="J104" s="34">
        <v>142.65746415262393</v>
      </c>
      <c r="K104" s="35">
        <f>'Original Proposal'!J102</f>
        <v>713.28732076311962</v>
      </c>
      <c r="L104" s="35">
        <f>'Original Proposal'!N102</f>
        <v>36.183711982472346</v>
      </c>
      <c r="M104" s="35">
        <f>'Original Proposal'!O102</f>
        <v>13.069516480460591</v>
      </c>
      <c r="N104" s="35">
        <f t="shared" si="74"/>
        <v>762.54054922605258</v>
      </c>
      <c r="P104" s="35">
        <f>'Draft Decision'!J102</f>
        <v>713.28732076311962</v>
      </c>
      <c r="Q104" s="35">
        <f>'Draft Decision'!N102</f>
        <v>41.979646788661945</v>
      </c>
      <c r="R104" s="35">
        <f>'Draft Decision'!O102</f>
        <v>6.9065483256838487</v>
      </c>
      <c r="S104" s="35">
        <f t="shared" si="75"/>
        <v>762.17351587746543</v>
      </c>
      <c r="U104" s="35">
        <f>'Revised Proposal'!J102</f>
        <v>713.28732076311962</v>
      </c>
      <c r="V104" s="35">
        <f>'Revised Proposal'!N102</f>
        <v>35.921531873851315</v>
      </c>
      <c r="W104" s="35">
        <f>'Revised Proposal'!O102</f>
        <v>11.970361551102148</v>
      </c>
      <c r="X104" s="35">
        <f t="shared" si="76"/>
        <v>761.17921418807316</v>
      </c>
    </row>
    <row r="105" spans="1:680" x14ac:dyDescent="0.2">
      <c r="A105" s="61"/>
      <c r="B105" s="51"/>
      <c r="C105" s="32"/>
      <c r="E105" s="33"/>
      <c r="F105" s="54"/>
      <c r="G105" s="54"/>
      <c r="H105" s="54"/>
      <c r="I105" s="54"/>
      <c r="J105" s="54"/>
      <c r="K105" s="40"/>
      <c r="L105" s="40"/>
      <c r="M105" s="40"/>
      <c r="N105" s="40"/>
      <c r="P105" s="40"/>
      <c r="Q105" s="40"/>
      <c r="R105" s="40"/>
      <c r="S105" s="40"/>
      <c r="U105" s="40"/>
      <c r="V105" s="40"/>
      <c r="W105" s="40"/>
      <c r="X105" s="40"/>
    </row>
    <row r="106" spans="1:680" x14ac:dyDescent="0.2">
      <c r="A106" s="48"/>
      <c r="B106" s="10" t="s">
        <v>163</v>
      </c>
      <c r="C106" s="77"/>
      <c r="E106" s="78" t="s">
        <v>11</v>
      </c>
      <c r="F106" s="79">
        <f t="shared" ref="F106:K106" si="77">SUM(F102:F105)</f>
        <v>1727.7403991817789</v>
      </c>
      <c r="G106" s="79">
        <f t="shared" si="77"/>
        <v>1727.7403991817789</v>
      </c>
      <c r="H106" s="79">
        <f t="shared" si="77"/>
        <v>1727.7403991817789</v>
      </c>
      <c r="I106" s="79">
        <f t="shared" si="77"/>
        <v>1727.7403991817789</v>
      </c>
      <c r="J106" s="79">
        <f t="shared" si="77"/>
        <v>1727.7403991817789</v>
      </c>
      <c r="K106" s="46">
        <f t="shared" si="77"/>
        <v>8638.7019959088939</v>
      </c>
      <c r="L106" s="46">
        <f t="shared" ref="L106" si="78">SUM(L102:L105)</f>
        <v>438.22495623216366</v>
      </c>
      <c r="M106" s="46">
        <f t="shared" ref="M106" si="79">SUM(M102:M105)</f>
        <v>158.286366263356</v>
      </c>
      <c r="N106" s="46">
        <f t="shared" ref="N106" si="80">SUM(N102:N105)</f>
        <v>9235.2133184044142</v>
      </c>
      <c r="P106" s="46">
        <f t="shared" ref="P106:R106" si="81">SUM(P102:P105)</f>
        <v>8638.7019959088939</v>
      </c>
      <c r="Q106" s="46">
        <f t="shared" si="81"/>
        <v>508.42016666268364</v>
      </c>
      <c r="R106" s="46">
        <f t="shared" si="81"/>
        <v>83.645974166615488</v>
      </c>
      <c r="S106" s="46">
        <f t="shared" ref="S106" si="82">SUM(S102:S105)</f>
        <v>9230.7681367381956</v>
      </c>
      <c r="U106" s="46">
        <f t="shared" ref="U106:X106" si="83">SUM(U102:U105)</f>
        <v>8638.7019959088939</v>
      </c>
      <c r="V106" s="46">
        <f t="shared" si="83"/>
        <v>435.04966380553265</v>
      </c>
      <c r="W106" s="46">
        <f t="shared" si="83"/>
        <v>144.97437878557048</v>
      </c>
      <c r="X106" s="46">
        <f t="shared" si="83"/>
        <v>9218.7260384999972</v>
      </c>
    </row>
    <row r="107" spans="1:680" x14ac:dyDescent="0.2">
      <c r="A107" s="55" t="s">
        <v>164</v>
      </c>
      <c r="B107" s="62"/>
      <c r="C107" s="15"/>
      <c r="E107" s="29"/>
      <c r="F107" s="57"/>
      <c r="G107" s="57"/>
      <c r="H107" s="57"/>
      <c r="I107" s="57"/>
      <c r="J107" s="57"/>
      <c r="K107" s="58"/>
      <c r="L107" s="58"/>
      <c r="M107" s="58"/>
      <c r="N107" s="58"/>
      <c r="P107" s="58"/>
      <c r="Q107" s="58"/>
      <c r="R107" s="58"/>
      <c r="S107" s="58"/>
      <c r="U107" s="58"/>
      <c r="V107" s="58"/>
      <c r="W107" s="58"/>
      <c r="X107" s="58"/>
    </row>
    <row r="108" spans="1:680" x14ac:dyDescent="0.2">
      <c r="A108" s="60"/>
      <c r="B108" s="51" t="s">
        <v>165</v>
      </c>
      <c r="C108" s="32" t="s">
        <v>60</v>
      </c>
      <c r="E108" s="33" t="s">
        <v>166</v>
      </c>
      <c r="F108" s="34">
        <v>411.91299956349746</v>
      </c>
      <c r="G108" s="34">
        <v>417.12708816556705</v>
      </c>
      <c r="H108" s="34">
        <v>417.12708816556705</v>
      </c>
      <c r="I108" s="34">
        <v>417.12708816556705</v>
      </c>
      <c r="J108" s="34">
        <v>417.12708816556705</v>
      </c>
      <c r="K108" s="35">
        <f>'Original Proposal'!J106</f>
        <v>2080.4213522257655</v>
      </c>
      <c r="L108" s="35">
        <f>'Original Proposal'!N106</f>
        <v>105.53582661554447</v>
      </c>
      <c r="M108" s="35">
        <f>'Original Proposal'!O106</f>
        <v>64.154859182865138</v>
      </c>
      <c r="N108" s="35">
        <f t="shared" ref="N108:N125" si="84">SUM(K108:M108)</f>
        <v>2250.112038024175</v>
      </c>
      <c r="P108" s="35">
        <f>'Draft Decision'!J106</f>
        <v>2080.4213522257655</v>
      </c>
      <c r="Q108" s="35">
        <f>'Draft Decision'!N106</f>
        <v>122.43951510738319</v>
      </c>
      <c r="R108" s="35">
        <f>'Draft Decision'!O106</f>
        <v>31.83260029932746</v>
      </c>
      <c r="S108" s="35">
        <f t="shared" ref="S108:S125" si="85">SUM(P108:R108)</f>
        <v>2234.6934676324763</v>
      </c>
      <c r="U108" s="35">
        <f>'Revised Proposal'!J106</f>
        <v>2080.4213522257655</v>
      </c>
      <c r="V108" s="35">
        <f>'Revised Proposal'!N106</f>
        <v>104.76819426983042</v>
      </c>
      <c r="W108" s="35">
        <f>'Revised Proposal'!O106</f>
        <v>58.137763477828443</v>
      </c>
      <c r="X108" s="35">
        <f t="shared" ref="X108:X125" si="86">SUM(U108:W108)</f>
        <v>2243.3273099734242</v>
      </c>
    </row>
    <row r="109" spans="1:680" s="39" customFormat="1" x14ac:dyDescent="0.2">
      <c r="A109" s="60"/>
      <c r="B109" s="51" t="s">
        <v>168</v>
      </c>
      <c r="C109" s="32" t="s">
        <v>60</v>
      </c>
      <c r="D109" s="7"/>
      <c r="E109" s="33" t="s">
        <v>169</v>
      </c>
      <c r="F109" s="34">
        <v>2746.9850273325369</v>
      </c>
      <c r="G109" s="34">
        <v>2746.9850273325369</v>
      </c>
      <c r="H109" s="34">
        <v>2746.9850273325369</v>
      </c>
      <c r="I109" s="34">
        <v>2746.9850273325369</v>
      </c>
      <c r="J109" s="34">
        <v>2746.9850273325369</v>
      </c>
      <c r="K109" s="35">
        <f>'Original Proposal'!J107</f>
        <v>16465.048987615344</v>
      </c>
      <c r="L109" s="35">
        <f>'Original Proposal'!N107</f>
        <v>835.2406849287363</v>
      </c>
      <c r="M109" s="35">
        <f>'Original Proposal'!O107</f>
        <v>507.73988553296118</v>
      </c>
      <c r="N109" s="35">
        <f t="shared" si="84"/>
        <v>17808.029558077043</v>
      </c>
      <c r="O109" s="7"/>
      <c r="P109" s="35">
        <f>'Draft Decision'!J107</f>
        <v>12104.455028313218</v>
      </c>
      <c r="Q109" s="35">
        <f>'Draft Decision'!N107</f>
        <v>712.35800420294709</v>
      </c>
      <c r="R109" s="35">
        <f>'Draft Decision'!O107</f>
        <v>185.86925529391004</v>
      </c>
      <c r="S109" s="35">
        <f t="shared" si="85"/>
        <v>13002.682287810076</v>
      </c>
      <c r="T109" s="7"/>
      <c r="U109" s="35">
        <f>'Revised Proposal'!J107</f>
        <v>13734.925136662685</v>
      </c>
      <c r="V109" s="35">
        <f>'Revised Proposal'!N107</f>
        <v>691.69819330833161</v>
      </c>
      <c r="W109" s="35">
        <f>'Revised Proposal'!O107</f>
        <v>383.388785133613</v>
      </c>
      <c r="X109" s="35">
        <f t="shared" si="86"/>
        <v>14810.01211510463</v>
      </c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</row>
    <row r="110" spans="1:680" s="39" customFormat="1" x14ac:dyDescent="0.2">
      <c r="A110" s="60"/>
      <c r="B110" s="51" t="s">
        <v>267</v>
      </c>
      <c r="C110" s="32" t="s">
        <v>60</v>
      </c>
      <c r="D110" s="7"/>
      <c r="E110" s="33"/>
      <c r="F110" s="34"/>
      <c r="G110" s="34"/>
      <c r="H110" s="34"/>
      <c r="I110" s="34"/>
      <c r="J110" s="34"/>
      <c r="K110" s="75">
        <v>0</v>
      </c>
      <c r="L110" s="75">
        <v>0</v>
      </c>
      <c r="M110" s="75">
        <v>0</v>
      </c>
      <c r="N110" s="75">
        <f t="shared" si="84"/>
        <v>0</v>
      </c>
      <c r="O110" s="163"/>
      <c r="P110" s="75">
        <v>0</v>
      </c>
      <c r="Q110" s="75">
        <v>0</v>
      </c>
      <c r="R110" s="75">
        <v>0</v>
      </c>
      <c r="S110" s="75">
        <f t="shared" si="85"/>
        <v>0</v>
      </c>
      <c r="T110" s="7"/>
      <c r="U110" s="35">
        <f>'Revised Proposal'!J108</f>
        <v>953.1201741667644</v>
      </c>
      <c r="V110" s="35">
        <f>'Revised Proposal'!N108</f>
        <v>47.962546671830644</v>
      </c>
      <c r="W110" s="35">
        <f>'Revised Proposal'!O108</f>
        <v>27.438537021406262</v>
      </c>
      <c r="X110" s="35">
        <f t="shared" ref="X110" si="87">SUM(U110:W110)</f>
        <v>1028.5212578600012</v>
      </c>
      <c r="Y110" s="7" t="s">
        <v>268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</row>
    <row r="111" spans="1:680" x14ac:dyDescent="0.2">
      <c r="A111" s="60"/>
      <c r="B111" s="51" t="s">
        <v>170</v>
      </c>
      <c r="C111" s="32" t="s">
        <v>19</v>
      </c>
      <c r="E111" s="33" t="s">
        <v>171</v>
      </c>
      <c r="F111" s="34">
        <v>100.1105011597361</v>
      </c>
      <c r="G111" s="34">
        <v>100.1105011597361</v>
      </c>
      <c r="H111" s="34">
        <v>100.1105011597361</v>
      </c>
      <c r="I111" s="34">
        <v>100.1105011597361</v>
      </c>
      <c r="J111" s="34">
        <v>100.1105011597361</v>
      </c>
      <c r="K111" s="35">
        <f>'Original Proposal'!J108</f>
        <v>500.5525057986805</v>
      </c>
      <c r="L111" s="35">
        <f>'Original Proposal'!N108</f>
        <v>25.39207858419104</v>
      </c>
      <c r="M111" s="35">
        <f>'Original Proposal'!O108</f>
        <v>15.135984580732346</v>
      </c>
      <c r="N111" s="35">
        <f t="shared" si="84"/>
        <v>541.08056896360392</v>
      </c>
      <c r="P111" s="35">
        <f>'Draft Decision'!J108</f>
        <v>500.5525057986805</v>
      </c>
      <c r="Q111" s="35">
        <f>'Draft Decision'!N108</f>
        <v>29.459401255201367</v>
      </c>
      <c r="R111" s="35">
        <f>'Draft Decision'!O108</f>
        <v>7.6526851254114669</v>
      </c>
      <c r="S111" s="35">
        <f t="shared" si="85"/>
        <v>537.66459217929332</v>
      </c>
      <c r="U111" s="35">
        <f>'Revised Proposal'!J109</f>
        <v>500.5525057986805</v>
      </c>
      <c r="V111" s="35">
        <f>'Revised Proposal'!N109</f>
        <v>25.20809254305356</v>
      </c>
      <c r="W111" s="35">
        <f>'Revised Proposal'!O109</f>
        <v>13.972134189613161</v>
      </c>
      <c r="X111" s="35">
        <f t="shared" si="86"/>
        <v>539.73273253134721</v>
      </c>
    </row>
    <row r="112" spans="1:680" x14ac:dyDescent="0.2">
      <c r="A112" s="60"/>
      <c r="B112" s="51" t="s">
        <v>173</v>
      </c>
      <c r="C112" s="32" t="s">
        <v>19</v>
      </c>
      <c r="E112" s="33" t="s">
        <v>174</v>
      </c>
      <c r="F112" s="34">
        <v>2002.210023194722</v>
      </c>
      <c r="G112" s="34">
        <v>2002.210023194722</v>
      </c>
      <c r="H112" s="34">
        <v>2002.210023194722</v>
      </c>
      <c r="I112" s="34">
        <v>2002.210023194722</v>
      </c>
      <c r="J112" s="34">
        <v>2002.210023194722</v>
      </c>
      <c r="K112" s="35">
        <f>'Original Proposal'!J109</f>
        <v>10913.296007675734</v>
      </c>
      <c r="L112" s="35">
        <f>'Original Proposal'!N109</f>
        <v>553.61079333182352</v>
      </c>
      <c r="M112" s="35">
        <f>'Original Proposal'!O109</f>
        <v>330.00230382141706</v>
      </c>
      <c r="N112" s="35">
        <f t="shared" si="84"/>
        <v>11796.909104828974</v>
      </c>
      <c r="P112" s="35">
        <f>'Draft Decision'!J109</f>
        <v>10011.05011597361</v>
      </c>
      <c r="Q112" s="35">
        <f>'Draft Decision'!N109</f>
        <v>589.18802510402736</v>
      </c>
      <c r="R112" s="35">
        <f>'Draft Decision'!O109</f>
        <v>153.05370250822935</v>
      </c>
      <c r="S112" s="35">
        <f t="shared" si="85"/>
        <v>10753.291843585866</v>
      </c>
      <c r="U112" s="35">
        <f>'Revised Proposal'!J110</f>
        <v>10011.05011597361</v>
      </c>
      <c r="V112" s="35">
        <f>'Revised Proposal'!N110</f>
        <v>504.16185086107117</v>
      </c>
      <c r="W112" s="35">
        <f>'Revised Proposal'!O110</f>
        <v>279.44268379226321</v>
      </c>
      <c r="X112" s="35">
        <f t="shared" si="86"/>
        <v>10794.654650626946</v>
      </c>
    </row>
    <row r="113" spans="1:680" s="39" customFormat="1" x14ac:dyDescent="0.2">
      <c r="A113" s="60"/>
      <c r="B113" s="51" t="s">
        <v>175</v>
      </c>
      <c r="C113" s="32" t="s">
        <v>60</v>
      </c>
      <c r="D113" s="7"/>
      <c r="E113" s="33" t="s">
        <v>84</v>
      </c>
      <c r="F113" s="34">
        <v>354.48254251784283</v>
      </c>
      <c r="G113" s="34">
        <v>354.48254251784283</v>
      </c>
      <c r="H113" s="34">
        <v>354.48254251784283</v>
      </c>
      <c r="I113" s="34">
        <v>354.48254251784283</v>
      </c>
      <c r="J113" s="34">
        <v>354.48254251784283</v>
      </c>
      <c r="K113" s="35">
        <f>'Original Proposal'!J110</f>
        <v>1761.1105662350242</v>
      </c>
      <c r="L113" s="35">
        <f>'Original Proposal'!N110</f>
        <v>89.337796485378931</v>
      </c>
      <c r="M113" s="35">
        <f>'Original Proposal'!O110</f>
        <v>54.308133427580266</v>
      </c>
      <c r="N113" s="35">
        <f t="shared" si="84"/>
        <v>1904.7564961479834</v>
      </c>
      <c r="O113" s="7"/>
      <c r="P113" s="35">
        <f>'Draft Decision'!J110</f>
        <v>1761.1105662350242</v>
      </c>
      <c r="Q113" s="35">
        <f>'Draft Decision'!N110</f>
        <v>103.64799341621681</v>
      </c>
      <c r="R113" s="35">
        <f>'Draft Decision'!O110</f>
        <v>26.924697166239341</v>
      </c>
      <c r="S113" s="35">
        <f t="shared" si="85"/>
        <v>1891.6832568174805</v>
      </c>
      <c r="T113" s="7"/>
      <c r="U113" s="35">
        <f>'Revised Proposal'!J111</f>
        <v>1772.4127125892142</v>
      </c>
      <c r="V113" s="35">
        <f>'Revised Proposal'!N111</f>
        <v>89.259654413563567</v>
      </c>
      <c r="W113" s="35">
        <f>'Revised Proposal'!O111</f>
        <v>49.474107057278161</v>
      </c>
      <c r="X113" s="35">
        <f t="shared" si="86"/>
        <v>1911.1464740600559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  <c r="NA113" s="7"/>
      <c r="NB113" s="7"/>
      <c r="NC113" s="7"/>
      <c r="ND113" s="7"/>
      <c r="NE113" s="7"/>
      <c r="NF113" s="7"/>
      <c r="NG113" s="7"/>
      <c r="NH113" s="7"/>
      <c r="NI113" s="7"/>
      <c r="NJ113" s="7"/>
      <c r="NK113" s="7"/>
      <c r="NL113" s="7"/>
      <c r="NM113" s="7"/>
      <c r="NN113" s="7"/>
      <c r="NO113" s="7"/>
      <c r="NP113" s="7"/>
      <c r="NQ113" s="7"/>
      <c r="NR113" s="7"/>
      <c r="NS113" s="7"/>
      <c r="NT113" s="7"/>
      <c r="NU113" s="7"/>
      <c r="NV113" s="7"/>
      <c r="NW113" s="7"/>
      <c r="NX113" s="7"/>
      <c r="NY113" s="7"/>
      <c r="NZ113" s="7"/>
      <c r="OA113" s="7"/>
      <c r="OB113" s="7"/>
      <c r="OC113" s="7"/>
      <c r="OD113" s="7"/>
      <c r="OE113" s="7"/>
      <c r="OF113" s="7"/>
      <c r="OG113" s="7"/>
      <c r="OH113" s="7"/>
      <c r="OI113" s="7"/>
      <c r="OJ113" s="7"/>
      <c r="OK113" s="7"/>
      <c r="OL113" s="7"/>
      <c r="OM113" s="7"/>
      <c r="ON113" s="7"/>
      <c r="OO113" s="7"/>
      <c r="OP113" s="7"/>
      <c r="OQ113" s="7"/>
      <c r="OR113" s="7"/>
      <c r="OS113" s="7"/>
      <c r="OT113" s="7"/>
      <c r="OU113" s="7"/>
      <c r="OV113" s="7"/>
      <c r="OW113" s="7"/>
      <c r="OX113" s="7"/>
      <c r="OY113" s="7"/>
      <c r="OZ113" s="7"/>
      <c r="PA113" s="7"/>
      <c r="PB113" s="7"/>
      <c r="PC113" s="7"/>
      <c r="PD113" s="7"/>
      <c r="PE113" s="7"/>
      <c r="PF113" s="7"/>
      <c r="PG113" s="7"/>
      <c r="PH113" s="7"/>
      <c r="PI113" s="7"/>
      <c r="PJ113" s="7"/>
      <c r="PK113" s="7"/>
      <c r="PL113" s="7"/>
      <c r="PM113" s="7"/>
      <c r="PN113" s="7"/>
      <c r="PO113" s="7"/>
      <c r="PP113" s="7"/>
      <c r="PQ113" s="7"/>
      <c r="PR113" s="7"/>
      <c r="PS113" s="7"/>
      <c r="PT113" s="7"/>
      <c r="PU113" s="7"/>
      <c r="PV113" s="7"/>
      <c r="PW113" s="7"/>
      <c r="PX113" s="7"/>
      <c r="PY113" s="7"/>
      <c r="PZ113" s="7"/>
      <c r="QA113" s="7"/>
      <c r="QB113" s="7"/>
      <c r="QC113" s="7"/>
      <c r="QD113" s="7"/>
      <c r="QE113" s="7"/>
      <c r="QF113" s="7"/>
      <c r="QG113" s="7"/>
      <c r="QH113" s="7"/>
      <c r="QI113" s="7"/>
      <c r="QJ113" s="7"/>
      <c r="QK113" s="7"/>
      <c r="QL113" s="7"/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  <c r="SN113" s="7"/>
      <c r="SO113" s="7"/>
      <c r="SP113" s="7"/>
      <c r="SQ113" s="7"/>
      <c r="SR113" s="7"/>
      <c r="SS113" s="7"/>
      <c r="ST113" s="7"/>
      <c r="SU113" s="7"/>
      <c r="SV113" s="7"/>
      <c r="SW113" s="7"/>
      <c r="SX113" s="7"/>
      <c r="SY113" s="7"/>
      <c r="SZ113" s="7"/>
      <c r="TA113" s="7"/>
      <c r="TB113" s="7"/>
      <c r="TC113" s="7"/>
      <c r="TD113" s="7"/>
      <c r="TE113" s="7"/>
      <c r="TF113" s="7"/>
      <c r="TG113" s="7"/>
      <c r="TH113" s="7"/>
      <c r="TI113" s="7"/>
      <c r="TJ113" s="7"/>
      <c r="TK113" s="7"/>
      <c r="TL113" s="7"/>
      <c r="TM113" s="7"/>
      <c r="TN113" s="7"/>
      <c r="TO113" s="7"/>
      <c r="TP113" s="7"/>
      <c r="TQ113" s="7"/>
      <c r="TR113" s="7"/>
      <c r="TS113" s="7"/>
      <c r="TT113" s="7"/>
      <c r="TU113" s="7"/>
      <c r="TV113" s="7"/>
      <c r="TW113" s="7"/>
      <c r="TX113" s="7"/>
      <c r="TY113" s="7"/>
      <c r="TZ113" s="7"/>
      <c r="UA113" s="7"/>
      <c r="UB113" s="7"/>
      <c r="UC113" s="7"/>
      <c r="UD113" s="7"/>
      <c r="UE113" s="7"/>
      <c r="UF113" s="7"/>
      <c r="UG113" s="7"/>
      <c r="UH113" s="7"/>
      <c r="UI113" s="7"/>
      <c r="UJ113" s="7"/>
      <c r="UK113" s="7"/>
      <c r="UL113" s="7"/>
      <c r="UM113" s="7"/>
      <c r="UN113" s="7"/>
      <c r="UO113" s="7"/>
      <c r="UP113" s="7"/>
      <c r="UQ113" s="7"/>
      <c r="UR113" s="7"/>
      <c r="US113" s="7"/>
      <c r="UT113" s="7"/>
      <c r="UU113" s="7"/>
      <c r="UV113" s="7"/>
      <c r="UW113" s="7"/>
      <c r="UX113" s="7"/>
      <c r="UY113" s="7"/>
      <c r="UZ113" s="7"/>
      <c r="VA113" s="7"/>
      <c r="VB113" s="7"/>
      <c r="VC113" s="7"/>
      <c r="VD113" s="7"/>
      <c r="VE113" s="7"/>
      <c r="VF113" s="7"/>
      <c r="VG113" s="7"/>
      <c r="VH113" s="7"/>
      <c r="VI113" s="7"/>
      <c r="VJ113" s="7"/>
      <c r="VK113" s="7"/>
      <c r="VL113" s="7"/>
      <c r="VM113" s="7"/>
      <c r="VN113" s="7"/>
      <c r="VO113" s="7"/>
      <c r="VP113" s="7"/>
      <c r="VQ113" s="7"/>
      <c r="VR113" s="7"/>
      <c r="VS113" s="7"/>
      <c r="VT113" s="7"/>
      <c r="VU113" s="7"/>
      <c r="VV113" s="7"/>
      <c r="VW113" s="7"/>
      <c r="VX113" s="7"/>
      <c r="VY113" s="7"/>
      <c r="VZ113" s="7"/>
      <c r="WA113" s="7"/>
      <c r="WB113" s="7"/>
      <c r="WC113" s="7"/>
      <c r="WD113" s="7"/>
      <c r="WE113" s="7"/>
      <c r="WF113" s="7"/>
      <c r="WG113" s="7"/>
      <c r="WH113" s="7"/>
      <c r="WI113" s="7"/>
      <c r="WJ113" s="7"/>
      <c r="WK113" s="7"/>
      <c r="WL113" s="7"/>
      <c r="WM113" s="7"/>
      <c r="WN113" s="7"/>
      <c r="WO113" s="7"/>
      <c r="WP113" s="7"/>
      <c r="WQ113" s="7"/>
      <c r="WR113" s="7"/>
      <c r="WS113" s="7"/>
      <c r="WT113" s="7"/>
      <c r="WU113" s="7"/>
      <c r="WV113" s="7"/>
      <c r="WW113" s="7"/>
      <c r="WX113" s="7"/>
      <c r="WY113" s="7"/>
      <c r="WZ113" s="7"/>
      <c r="XA113" s="7"/>
      <c r="XB113" s="7"/>
      <c r="XC113" s="7"/>
      <c r="XD113" s="7"/>
      <c r="XE113" s="7"/>
      <c r="XF113" s="7"/>
      <c r="XG113" s="7"/>
      <c r="XH113" s="7"/>
      <c r="XI113" s="7"/>
      <c r="XJ113" s="7"/>
      <c r="XK113" s="7"/>
      <c r="XL113" s="7"/>
      <c r="XM113" s="7"/>
      <c r="XN113" s="7"/>
      <c r="XO113" s="7"/>
      <c r="XP113" s="7"/>
      <c r="XQ113" s="7"/>
      <c r="XR113" s="7"/>
      <c r="XS113" s="7"/>
      <c r="XT113" s="7"/>
      <c r="XU113" s="7"/>
      <c r="XV113" s="7"/>
      <c r="XW113" s="7"/>
      <c r="XX113" s="7"/>
      <c r="XY113" s="7"/>
      <c r="XZ113" s="7"/>
      <c r="YA113" s="7"/>
      <c r="YB113" s="7"/>
      <c r="YC113" s="7"/>
      <c r="YD113" s="7"/>
      <c r="YE113" s="7"/>
      <c r="YF113" s="7"/>
      <c r="YG113" s="7"/>
      <c r="YH113" s="7"/>
      <c r="YI113" s="7"/>
      <c r="YJ113" s="7"/>
      <c r="YK113" s="7"/>
      <c r="YL113" s="7"/>
      <c r="YM113" s="7"/>
      <c r="YN113" s="7"/>
      <c r="YO113" s="7"/>
      <c r="YP113" s="7"/>
      <c r="YQ113" s="7"/>
      <c r="YR113" s="7"/>
      <c r="YS113" s="7"/>
      <c r="YT113" s="7"/>
      <c r="YU113" s="7"/>
      <c r="YV113" s="7"/>
      <c r="YW113" s="7"/>
      <c r="YX113" s="7"/>
      <c r="YY113" s="7"/>
      <c r="YZ113" s="7"/>
      <c r="ZA113" s="7"/>
      <c r="ZB113" s="7"/>
      <c r="ZC113" s="7"/>
      <c r="ZD113" s="7"/>
    </row>
    <row r="114" spans="1:680" x14ac:dyDescent="0.2">
      <c r="A114" s="60"/>
      <c r="B114" s="51" t="s">
        <v>176</v>
      </c>
      <c r="C114" s="32" t="s">
        <v>60</v>
      </c>
      <c r="E114" s="33" t="s">
        <v>177</v>
      </c>
      <c r="F114" s="34">
        <v>579.46917048598925</v>
      </c>
      <c r="G114" s="34">
        <v>579.46917048598925</v>
      </c>
      <c r="H114" s="34">
        <v>248.34393020828119</v>
      </c>
      <c r="I114" s="34">
        <v>662.2504805554164</v>
      </c>
      <c r="J114" s="34">
        <v>596.0254324998748</v>
      </c>
      <c r="K114" s="35">
        <f>'Original Proposal'!J111</f>
        <v>3357.8730597328149</v>
      </c>
      <c r="L114" s="35">
        <f>'Original Proposal'!N111</f>
        <v>170.33852716894808</v>
      </c>
      <c r="M114" s="35">
        <f>'Original Proposal'!O111</f>
        <v>103.54819376883493</v>
      </c>
      <c r="N114" s="35">
        <f t="shared" si="84"/>
        <v>3631.759780670598</v>
      </c>
      <c r="P114" s="35">
        <f>'Draft Decision'!J111</f>
        <v>2665.5581842355505</v>
      </c>
      <c r="Q114" s="35">
        <f>'Draft Decision'!N111</f>
        <v>156.94538024165635</v>
      </c>
      <c r="R114" s="35">
        <f>'Draft Decision'!O111</f>
        <v>41.182643145427519</v>
      </c>
      <c r="S114" s="35">
        <f t="shared" si="85"/>
        <v>2863.6862076226344</v>
      </c>
      <c r="U114" s="35">
        <f>'Revised Proposal'!J112</f>
        <v>2665.5581842355505</v>
      </c>
      <c r="V114" s="35">
        <f>'Revised Proposal'!N112</f>
        <v>134.40436358279925</v>
      </c>
      <c r="W114" s="35">
        <f>'Revised Proposal'!O112</f>
        <v>75.373589690230659</v>
      </c>
      <c r="X114" s="35">
        <f t="shared" si="86"/>
        <v>2875.3361375085806</v>
      </c>
    </row>
    <row r="115" spans="1:680" x14ac:dyDescent="0.2">
      <c r="A115" s="60"/>
      <c r="B115" s="51" t="s">
        <v>178</v>
      </c>
      <c r="C115" s="32" t="s">
        <v>19</v>
      </c>
      <c r="E115" s="33" t="s">
        <v>179</v>
      </c>
      <c r="F115" s="34">
        <v>1026.1326368872951</v>
      </c>
      <c r="G115" s="34">
        <v>1026.1326368872951</v>
      </c>
      <c r="H115" s="34">
        <v>1026.1326368872951</v>
      </c>
      <c r="I115" s="34">
        <v>1026.1326368872951</v>
      </c>
      <c r="J115" s="34">
        <v>1026.1326368872951</v>
      </c>
      <c r="K115" s="35">
        <f>'Original Proposal'!J112</f>
        <v>5130.6631844364756</v>
      </c>
      <c r="L115" s="35">
        <f>'Original Proposal'!N112</f>
        <v>260.26880548795816</v>
      </c>
      <c r="M115" s="35">
        <f>'Original Proposal'!O112</f>
        <v>155.14384195250659</v>
      </c>
      <c r="N115" s="35">
        <f t="shared" si="84"/>
        <v>5546.0758318769404</v>
      </c>
      <c r="P115" s="35">
        <f>'Draft Decision'!J112</f>
        <v>5130.6631844364756</v>
      </c>
      <c r="Q115" s="35">
        <f>'Draft Decision'!N112</f>
        <v>301.95886286581401</v>
      </c>
      <c r="R115" s="35">
        <f>'Draft Decision'!O112</f>
        <v>78.440022535467548</v>
      </c>
      <c r="S115" s="35">
        <f t="shared" si="85"/>
        <v>5511.062069837757</v>
      </c>
      <c r="U115" s="35">
        <f>'Revised Proposal'!J113</f>
        <v>5130.6631844364756</v>
      </c>
      <c r="V115" s="35">
        <f>'Revised Proposal'!N113</f>
        <v>258.38294856629898</v>
      </c>
      <c r="W115" s="35">
        <f>'Revised Proposal'!O113</f>
        <v>143.21437544353489</v>
      </c>
      <c r="X115" s="35">
        <f t="shared" si="86"/>
        <v>5532.2605084463094</v>
      </c>
    </row>
    <row r="116" spans="1:680" s="39" customFormat="1" x14ac:dyDescent="0.2">
      <c r="A116" s="60"/>
      <c r="B116" s="51" t="s">
        <v>180</v>
      </c>
      <c r="C116" s="32" t="s">
        <v>60</v>
      </c>
      <c r="D116" s="7"/>
      <c r="E116" s="33" t="s">
        <v>181</v>
      </c>
      <c r="F116" s="34">
        <v>75.24771297047937</v>
      </c>
      <c r="G116" s="34">
        <v>100.33028396063918</v>
      </c>
      <c r="H116" s="34">
        <v>100.33028396063918</v>
      </c>
      <c r="I116" s="34">
        <v>100.33028396063918</v>
      </c>
      <c r="J116" s="34">
        <v>100.33028396063918</v>
      </c>
      <c r="K116" s="35">
        <f>'Original Proposal'!J113</f>
        <v>476.56884881303608</v>
      </c>
      <c r="L116" s="35">
        <f>'Original Proposal'!N113</f>
        <v>24.175433185634802</v>
      </c>
      <c r="M116" s="35">
        <f>'Original Proposal'!O113</f>
        <v>14.696161118434139</v>
      </c>
      <c r="N116" s="35">
        <f t="shared" si="84"/>
        <v>515.44044311710502</v>
      </c>
      <c r="O116" s="7"/>
      <c r="P116" s="35">
        <f>'Draft Decision'!J113</f>
        <v>476.56884881303608</v>
      </c>
      <c r="Q116" s="35">
        <f>'Draft Decision'!N113</f>
        <v>28.04247831861699</v>
      </c>
      <c r="R116" s="35">
        <f>'Draft Decision'!O113</f>
        <v>7.4117000710043524</v>
      </c>
      <c r="S116" s="35">
        <f t="shared" si="85"/>
        <v>512.02302720265743</v>
      </c>
      <c r="T116" s="7"/>
      <c r="U116" s="35">
        <f>'Revised Proposal'!J114</f>
        <v>476.56884881303608</v>
      </c>
      <c r="V116" s="35">
        <f>'Revised Proposal'!N114</f>
        <v>23.9861179953228</v>
      </c>
      <c r="W116" s="35">
        <f>'Revised Proposal'!O114</f>
        <v>13.620552174892275</v>
      </c>
      <c r="X116" s="35">
        <f t="shared" si="86"/>
        <v>514.1755189832511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</row>
    <row r="117" spans="1:680" x14ac:dyDescent="0.2">
      <c r="A117" s="60"/>
      <c r="B117" s="51" t="s">
        <v>182</v>
      </c>
      <c r="C117" s="32" t="s">
        <v>60</v>
      </c>
      <c r="E117" s="33" t="s">
        <v>183</v>
      </c>
      <c r="F117" s="34">
        <v>277.07067510868819</v>
      </c>
      <c r="G117" s="34">
        <v>277.07067510868819</v>
      </c>
      <c r="H117" s="34">
        <v>277.07067510868819</v>
      </c>
      <c r="I117" s="34">
        <v>277.07067510868819</v>
      </c>
      <c r="J117" s="34">
        <v>768.24141734681712</v>
      </c>
      <c r="K117" s="35">
        <f>'Original Proposal'!J114</f>
        <v>1864.5580841000847</v>
      </c>
      <c r="L117" s="35">
        <f>'Original Proposal'!N114</f>
        <v>94.585492726111625</v>
      </c>
      <c r="M117" s="35">
        <f>'Original Proposal'!O114</f>
        <v>57.498189583440023</v>
      </c>
      <c r="N117" s="35">
        <f t="shared" si="84"/>
        <v>2016.6417664096364</v>
      </c>
      <c r="P117" s="35">
        <f>'Draft Decision'!J114</f>
        <v>1480.1298240413557</v>
      </c>
      <c r="Q117" s="35">
        <f>'Draft Decision'!N114</f>
        <v>87.265807730418203</v>
      </c>
      <c r="R117" s="35">
        <f>'Draft Decision'!O114</f>
        <v>24.739407772424421</v>
      </c>
      <c r="S117" s="35">
        <f t="shared" si="85"/>
        <v>1592.1350395441982</v>
      </c>
      <c r="U117" s="35">
        <f>'Revised Proposal'!J115</f>
        <v>1876.5241177815699</v>
      </c>
      <c r="V117" s="35">
        <f>'Revised Proposal'!N115</f>
        <v>94.520857745737928</v>
      </c>
      <c r="W117" s="35">
        <f>'Revised Proposal'!O115</f>
        <v>58.885518478486915</v>
      </c>
      <c r="X117" s="35">
        <f t="shared" si="86"/>
        <v>2029.9304940057946</v>
      </c>
    </row>
    <row r="118" spans="1:680" x14ac:dyDescent="0.2">
      <c r="A118" s="60"/>
      <c r="B118" s="51" t="s">
        <v>184</v>
      </c>
      <c r="C118" s="32" t="s">
        <v>60</v>
      </c>
      <c r="E118" s="33" t="s">
        <v>95</v>
      </c>
      <c r="F118" s="34">
        <v>2982.525564158037</v>
      </c>
      <c r="G118" s="34">
        <v>2982.525564158037</v>
      </c>
      <c r="H118" s="34">
        <v>2982.525564158037</v>
      </c>
      <c r="I118" s="34">
        <v>2982.525564158037</v>
      </c>
      <c r="J118" s="34">
        <v>2982.525564158037</v>
      </c>
      <c r="K118" s="35">
        <f>'Original Proposal'!J115</f>
        <v>17255.683489678438</v>
      </c>
      <c r="L118" s="35">
        <f>'Original Proposal'!N115</f>
        <v>875.34807261571768</v>
      </c>
      <c r="M118" s="35">
        <f>'Original Proposal'!O115</f>
        <v>532.12102596430009</v>
      </c>
      <c r="N118" s="35">
        <f t="shared" si="84"/>
        <v>18663.152588258457</v>
      </c>
      <c r="P118" s="35">
        <f>'Draft Decision'!J115</f>
        <v>17255.683489678438</v>
      </c>
      <c r="Q118" s="35">
        <f>'Draft Decision'!N115</f>
        <v>1015.5909525841341</v>
      </c>
      <c r="R118" s="35">
        <f>'Draft Decision'!O115</f>
        <v>263.1385093920162</v>
      </c>
      <c r="S118" s="35">
        <f t="shared" si="85"/>
        <v>18534.412951654587</v>
      </c>
      <c r="U118" s="35">
        <f>'Revised Proposal'!J116</f>
        <v>14912.627820790185</v>
      </c>
      <c r="V118" s="35">
        <f>'Revised Proposal'!N116</f>
        <v>751.0079318587741</v>
      </c>
      <c r="W118" s="35">
        <f>'Revised Proposal'!O116</f>
        <v>416.26249917454351</v>
      </c>
      <c r="X118" s="35">
        <f t="shared" si="86"/>
        <v>16079.898251823503</v>
      </c>
    </row>
    <row r="119" spans="1:680" x14ac:dyDescent="0.2">
      <c r="A119" s="60"/>
      <c r="B119" s="82" t="s">
        <v>185</v>
      </c>
      <c r="C119" s="32" t="s">
        <v>60</v>
      </c>
      <c r="E119" s="33" t="s">
        <v>106</v>
      </c>
      <c r="F119" s="34">
        <v>487.62156606554788</v>
      </c>
      <c r="G119" s="34">
        <v>575.21825458031697</v>
      </c>
      <c r="H119" s="34">
        <v>541.43096043890603</v>
      </c>
      <c r="I119" s="34">
        <v>541.43096043890603</v>
      </c>
      <c r="J119" s="34">
        <v>541.43096043890603</v>
      </c>
      <c r="K119" s="35">
        <f>'Original Proposal'!J116</f>
        <v>2687.1327019625828</v>
      </c>
      <c r="L119" s="35">
        <f>'Original Proposal'!N116</f>
        <v>136.31314186613281</v>
      </c>
      <c r="M119" s="35">
        <f>'Original Proposal'!O116</f>
        <v>82.864281274389413</v>
      </c>
      <c r="N119" s="35">
        <f t="shared" si="84"/>
        <v>2906.3101251031048</v>
      </c>
      <c r="P119" s="35">
        <f>'Draft Decision'!J116</f>
        <v>2687.1327019625828</v>
      </c>
      <c r="Q119" s="35">
        <f>'Draft Decision'!N116</f>
        <v>158.13244546231016</v>
      </c>
      <c r="R119" s="35">
        <f>'Draft Decision'!O116</f>
        <v>41.263862008809596</v>
      </c>
      <c r="S119" s="35">
        <f t="shared" si="85"/>
        <v>2886.5290094337024</v>
      </c>
      <c r="U119" s="35">
        <f>'Revised Proposal'!J117</f>
        <v>2687.1327019625828</v>
      </c>
      <c r="V119" s="35">
        <f>'Revised Proposal'!N117</f>
        <v>135.3086570420605</v>
      </c>
      <c r="W119" s="35">
        <f>'Revised Proposal'!O117</f>
        <v>75.453149596559427</v>
      </c>
      <c r="X119" s="35">
        <f t="shared" si="86"/>
        <v>2897.8945086012027</v>
      </c>
    </row>
    <row r="120" spans="1:680" s="39" customFormat="1" x14ac:dyDescent="0.2">
      <c r="A120" s="60"/>
      <c r="B120" s="82" t="s">
        <v>254</v>
      </c>
      <c r="C120" s="32" t="s">
        <v>19</v>
      </c>
      <c r="D120" s="7"/>
      <c r="E120" s="33" t="s">
        <v>50</v>
      </c>
      <c r="F120" s="34">
        <v>897.03730086703786</v>
      </c>
      <c r="G120" s="34">
        <v>1190.5642948609691</v>
      </c>
      <c r="H120" s="34">
        <v>1190.5642948609691</v>
      </c>
      <c r="I120" s="34">
        <v>1184.2672340630445</v>
      </c>
      <c r="J120" s="34">
        <v>897.03730086703786</v>
      </c>
      <c r="K120" s="35">
        <f>'Original Proposal'!J117</f>
        <v>11704.586093925811</v>
      </c>
      <c r="L120" s="35">
        <f>'Original Proposal'!N117</f>
        <v>593.75143756033322</v>
      </c>
      <c r="M120" s="35">
        <f>'Original Proposal'!O117</f>
        <v>353.92977277945795</v>
      </c>
      <c r="N120" s="35">
        <f t="shared" si="84"/>
        <v>12652.267304265602</v>
      </c>
      <c r="O120" s="7"/>
      <c r="P120" s="35">
        <f>'Draft Decision'!J117</f>
        <v>0</v>
      </c>
      <c r="Q120" s="35">
        <f>'Draft Decision'!N117</f>
        <v>0</v>
      </c>
      <c r="R120" s="35">
        <f>'Draft Decision'!O117</f>
        <v>0</v>
      </c>
      <c r="S120" s="35">
        <f t="shared" si="85"/>
        <v>0</v>
      </c>
      <c r="T120" s="7"/>
      <c r="U120" s="35">
        <f>'Revised Proposal'!J118</f>
        <v>5359.4704255190582</v>
      </c>
      <c r="V120" s="35">
        <f>'Revised Proposal'!N118</f>
        <v>269.73200182300531</v>
      </c>
      <c r="W120" s="35">
        <f>'Revised Proposal'!O118</f>
        <v>149.38987351381405</v>
      </c>
      <c r="X120" s="35">
        <f t="shared" si="86"/>
        <v>5778.5923008558775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</row>
    <row r="121" spans="1:680" s="39" customFormat="1" x14ac:dyDescent="0.2">
      <c r="A121" s="60"/>
      <c r="B121" s="82" t="s">
        <v>187</v>
      </c>
      <c r="C121" s="32" t="s">
        <v>19</v>
      </c>
      <c r="D121" s="7"/>
      <c r="E121" s="33" t="s">
        <v>138</v>
      </c>
      <c r="F121" s="34">
        <v>250.27625289934025</v>
      </c>
      <c r="G121" s="34">
        <v>250.27625289934025</v>
      </c>
      <c r="H121" s="34">
        <v>250.27625289934025</v>
      </c>
      <c r="I121" s="34">
        <v>250.27625289934025</v>
      </c>
      <c r="J121" s="34">
        <v>250.27625289934025</v>
      </c>
      <c r="K121" s="35">
        <f>'Original Proposal'!J118</f>
        <v>1251.3812644967013</v>
      </c>
      <c r="L121" s="35">
        <f>'Original Proposal'!N118</f>
        <v>63.4801964604776</v>
      </c>
      <c r="M121" s="35">
        <f>'Original Proposal'!O118</f>
        <v>37.839961451830874</v>
      </c>
      <c r="N121" s="35">
        <f t="shared" si="84"/>
        <v>1352.7014224090099</v>
      </c>
      <c r="O121" s="7"/>
      <c r="P121" s="35">
        <f>'Draft Decision'!J118</f>
        <v>1251.3812644967013</v>
      </c>
      <c r="Q121" s="35">
        <f>'Draft Decision'!N118</f>
        <v>73.64850313800342</v>
      </c>
      <c r="R121" s="35">
        <f>'Draft Decision'!O118</f>
        <v>19.131712813528669</v>
      </c>
      <c r="S121" s="35">
        <f t="shared" si="85"/>
        <v>1344.1614804482333</v>
      </c>
      <c r="T121" s="7"/>
      <c r="U121" s="35">
        <f>'Revised Proposal'!J119</f>
        <v>1251.3812644967013</v>
      </c>
      <c r="V121" s="35">
        <f>'Revised Proposal'!N119</f>
        <v>63.020231357633897</v>
      </c>
      <c r="W121" s="35">
        <f>'Revised Proposal'!O119</f>
        <v>34.930335474032901</v>
      </c>
      <c r="X121" s="35">
        <f t="shared" si="86"/>
        <v>1349.3318313283683</v>
      </c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</row>
    <row r="122" spans="1:680" x14ac:dyDescent="0.2">
      <c r="A122" s="60"/>
      <c r="B122" s="51" t="s">
        <v>188</v>
      </c>
      <c r="C122" s="32" t="s">
        <v>19</v>
      </c>
      <c r="E122" s="33" t="s">
        <v>84</v>
      </c>
      <c r="F122" s="34">
        <v>1341.7997138806854</v>
      </c>
      <c r="G122" s="34">
        <v>1341.7997138806854</v>
      </c>
      <c r="H122" s="34">
        <v>1341.7997138806854</v>
      </c>
      <c r="I122" s="34">
        <v>1341.7997138806854</v>
      </c>
      <c r="J122" s="34">
        <v>1341.7997138806854</v>
      </c>
      <c r="K122" s="35">
        <f>'Original Proposal'!J119</f>
        <v>10845.304292304741</v>
      </c>
      <c r="L122" s="35">
        <f>'Original Proposal'!N119</f>
        <v>550.16170265747496</v>
      </c>
      <c r="M122" s="35">
        <f>'Original Proposal'!O119</f>
        <v>327.94633258253418</v>
      </c>
      <c r="N122" s="35">
        <f t="shared" si="84"/>
        <v>11723.412327544751</v>
      </c>
      <c r="P122" s="35">
        <f>'Draft Decision'!J119</f>
        <v>6708.9985694034276</v>
      </c>
      <c r="Q122" s="35">
        <f>'Draft Decision'!N119</f>
        <v>394.84984809189723</v>
      </c>
      <c r="R122" s="35">
        <f>'Draft Decision'!O119</f>
        <v>102.57036567334625</v>
      </c>
      <c r="S122" s="35">
        <f t="shared" si="85"/>
        <v>7206.4187831686704</v>
      </c>
      <c r="U122" s="35">
        <f>'Revised Proposal'!J120</f>
        <v>6708.9985694034276</v>
      </c>
      <c r="V122" s="35">
        <f>'Revised Proposal'!N120</f>
        <v>337.86876471407595</v>
      </c>
      <c r="W122" s="35">
        <f>'Revised Proposal'!O120</f>
        <v>187.27111982000295</v>
      </c>
      <c r="X122" s="35">
        <f t="shared" si="86"/>
        <v>7234.1384539375067</v>
      </c>
    </row>
    <row r="123" spans="1:680" x14ac:dyDescent="0.2">
      <c r="A123" s="60"/>
      <c r="B123" s="51" t="s">
        <v>189</v>
      </c>
      <c r="C123" s="32" t="s">
        <v>60</v>
      </c>
      <c r="E123" s="33" t="s">
        <v>190</v>
      </c>
      <c r="F123" s="34">
        <v>383.75692111232166</v>
      </c>
      <c r="G123" s="34">
        <v>383.75692111232166</v>
      </c>
      <c r="H123" s="34">
        <v>372.49448973185144</v>
      </c>
      <c r="I123" s="34">
        <v>361.23205835138106</v>
      </c>
      <c r="J123" s="34">
        <v>361.23205835138106</v>
      </c>
      <c r="K123" s="35">
        <f>'Original Proposal'!J120</f>
        <v>1862.4724486592568</v>
      </c>
      <c r="L123" s="35">
        <f>'Original Proposal'!N120</f>
        <v>94.479692398677798</v>
      </c>
      <c r="M123" s="35">
        <f>'Original Proposal'!O120</f>
        <v>57.433873935136404</v>
      </c>
      <c r="N123" s="35">
        <f t="shared" si="84"/>
        <v>2014.3860149930711</v>
      </c>
      <c r="P123" s="35">
        <f>'Draft Decision'!J120</f>
        <v>1862.4724486592568</v>
      </c>
      <c r="Q123" s="35">
        <f>'Draft Decision'!N120</f>
        <v>109.61301276404845</v>
      </c>
      <c r="R123" s="35">
        <f>'Draft Decision'!O120</f>
        <v>28.298491131332341</v>
      </c>
      <c r="S123" s="35">
        <f t="shared" si="85"/>
        <v>2000.3839525546377</v>
      </c>
      <c r="U123" s="35">
        <f>'Revised Proposal'!J121</f>
        <v>1862.4724486592568</v>
      </c>
      <c r="V123" s="35">
        <f>'Revised Proposal'!N121</f>
        <v>93.810110393798766</v>
      </c>
      <c r="W123" s="35">
        <f>'Revised Proposal'!O121</f>
        <v>51.539308407291422</v>
      </c>
      <c r="X123" s="35">
        <f t="shared" si="86"/>
        <v>2007.821867460347</v>
      </c>
    </row>
    <row r="124" spans="1:680" ht="25.5" x14ac:dyDescent="0.2">
      <c r="A124" s="60"/>
      <c r="B124" s="51" t="s">
        <v>191</v>
      </c>
      <c r="C124" s="32" t="s">
        <v>60</v>
      </c>
      <c r="E124" s="33" t="s">
        <v>192</v>
      </c>
      <c r="F124" s="34">
        <v>1673.9060242403048</v>
      </c>
      <c r="G124" s="34">
        <v>1673.9060242403048</v>
      </c>
      <c r="H124" s="34">
        <v>1673.9060242403048</v>
      </c>
      <c r="I124" s="34">
        <v>1673.9060242403048</v>
      </c>
      <c r="J124" s="34">
        <v>1673.9060242403048</v>
      </c>
      <c r="K124" s="35">
        <f>'Original Proposal'!J121</f>
        <v>12221.823683251116</v>
      </c>
      <c r="L124" s="35">
        <f>'Original Proposal'!N121</f>
        <v>619.98991876399668</v>
      </c>
      <c r="M124" s="35">
        <f>'Original Proposal'!O121</f>
        <v>376.88969905923773</v>
      </c>
      <c r="N124" s="35">
        <f t="shared" si="84"/>
        <v>13218.703301074351</v>
      </c>
      <c r="P124" s="35">
        <f>'Draft Decision'!J121</f>
        <v>7633.8389259133528</v>
      </c>
      <c r="Q124" s="35">
        <f>'Draft Decision'!N121</f>
        <v>449.17842272207781</v>
      </c>
      <c r="R124" s="35">
        <f>'Draft Decision'!O121</f>
        <v>114.72527345747611</v>
      </c>
      <c r="S124" s="35">
        <f t="shared" si="85"/>
        <v>8197.7426220929065</v>
      </c>
      <c r="U124" s="35">
        <f>'Revised Proposal'!J122</f>
        <v>8369.5301212015238</v>
      </c>
      <c r="V124" s="35">
        <f>'Revised Proposal'!N122</f>
        <v>421.49402388962812</v>
      </c>
      <c r="W124" s="35">
        <f>'Revised Proposal'!O122</f>
        <v>233.62224062957685</v>
      </c>
      <c r="X124" s="35">
        <f t="shared" si="86"/>
        <v>9024.6463857207291</v>
      </c>
    </row>
    <row r="125" spans="1:680" x14ac:dyDescent="0.2">
      <c r="A125" s="60"/>
      <c r="B125" s="51" t="s">
        <v>193</v>
      </c>
      <c r="C125" s="32"/>
      <c r="E125" s="33"/>
      <c r="F125" s="34">
        <v>498.75909089820084</v>
      </c>
      <c r="G125" s="34">
        <v>0</v>
      </c>
      <c r="H125" s="34">
        <v>0</v>
      </c>
      <c r="I125" s="34">
        <v>0</v>
      </c>
      <c r="J125" s="34">
        <v>0</v>
      </c>
      <c r="K125" s="35">
        <f>'Original Proposal'!J122</f>
        <v>628.29981522395542</v>
      </c>
      <c r="L125" s="35">
        <f>'Original Proposal'!N122</f>
        <v>31.872457130433304</v>
      </c>
      <c r="M125" s="35">
        <f>'Original Proposal'!O122</f>
        <v>19.375155002705817</v>
      </c>
      <c r="N125" s="35">
        <f t="shared" si="84"/>
        <v>679.54742735709453</v>
      </c>
      <c r="P125" s="35">
        <f>'Draft Decision'!J122</f>
        <v>498.75909089820084</v>
      </c>
      <c r="Q125" s="35">
        <f>'Draft Decision'!N122</f>
        <v>29.461116848657678</v>
      </c>
      <c r="R125" s="35">
        <f>'Draft Decision'!O122</f>
        <v>5.1259896324091594</v>
      </c>
      <c r="S125" s="35">
        <f t="shared" si="85"/>
        <v>533.34619737926766</v>
      </c>
      <c r="U125" s="35">
        <f>'Revised Proposal'!J123</f>
        <v>498.75909089820084</v>
      </c>
      <c r="V125" s="35">
        <f>'Revised Proposal'!N123</f>
        <v>25.399038627831377</v>
      </c>
      <c r="W125" s="35">
        <f>'Revised Proposal'!O123</f>
        <v>7.6010504675681352</v>
      </c>
      <c r="X125" s="35">
        <f t="shared" si="86"/>
        <v>531.75917999360036</v>
      </c>
    </row>
    <row r="126" spans="1:680" x14ac:dyDescent="0.2">
      <c r="A126" s="60"/>
      <c r="B126" s="51"/>
      <c r="C126" s="32"/>
      <c r="E126" s="33"/>
      <c r="F126" s="49"/>
      <c r="G126" s="49"/>
      <c r="H126" s="49"/>
      <c r="I126" s="49"/>
      <c r="J126" s="49"/>
      <c r="K126" s="35"/>
      <c r="L126" s="35"/>
      <c r="M126" s="35"/>
      <c r="N126" s="35"/>
      <c r="P126" s="35"/>
      <c r="Q126" s="35"/>
      <c r="R126" s="35"/>
      <c r="S126" s="35"/>
      <c r="U126" s="35"/>
      <c r="V126" s="35"/>
      <c r="W126" s="35"/>
      <c r="X126" s="35"/>
    </row>
    <row r="127" spans="1:680" x14ac:dyDescent="0.2">
      <c r="A127" s="51"/>
      <c r="B127" s="10" t="s">
        <v>194</v>
      </c>
      <c r="C127" s="32"/>
      <c r="E127" s="33"/>
      <c r="F127" s="49"/>
      <c r="G127" s="49"/>
      <c r="H127" s="49"/>
      <c r="I127" s="49"/>
      <c r="J127" s="49"/>
      <c r="K127" s="49"/>
      <c r="L127" s="49"/>
      <c r="M127" s="49"/>
      <c r="N127" s="49"/>
      <c r="P127" s="49"/>
      <c r="Q127" s="49"/>
      <c r="R127" s="49"/>
      <c r="S127" s="49"/>
      <c r="U127" s="49"/>
      <c r="V127" s="49"/>
      <c r="W127" s="49"/>
      <c r="X127" s="49"/>
    </row>
    <row r="128" spans="1:680" s="39" customFormat="1" x14ac:dyDescent="0.2">
      <c r="A128" s="51"/>
      <c r="B128" s="51" t="s">
        <v>195</v>
      </c>
      <c r="C128" s="32" t="s">
        <v>19</v>
      </c>
      <c r="D128" s="7"/>
      <c r="E128" s="83" t="s">
        <v>196</v>
      </c>
      <c r="F128" s="34">
        <v>2031.4089193663115</v>
      </c>
      <c r="G128" s="34">
        <v>2000.1243877538939</v>
      </c>
      <c r="H128" s="34">
        <v>2018.8951067213445</v>
      </c>
      <c r="I128" s="34">
        <v>1993.8674814314106</v>
      </c>
      <c r="J128" s="34">
        <v>1981.3536687864437</v>
      </c>
      <c r="K128" s="84">
        <f>'Original Proposal'!J125</f>
        <v>10025.649564059404</v>
      </c>
      <c r="L128" s="84">
        <f>'Original Proposal'!N125</f>
        <v>508.58217397586122</v>
      </c>
      <c r="M128" s="84">
        <f>'Original Proposal'!O125</f>
        <v>309.78808379498395</v>
      </c>
      <c r="N128" s="84">
        <f t="shared" ref="N128" si="88">SUM(K128:M128)</f>
        <v>10844.019821830248</v>
      </c>
      <c r="O128" s="7"/>
      <c r="P128" s="84">
        <f>'Draft Decision'!J125</f>
        <v>10025.649564059404</v>
      </c>
      <c r="Q128" s="84">
        <f>'Draft Decision'!N125</f>
        <v>590.04345488222953</v>
      </c>
      <c r="R128" s="35">
        <f>'Draft Decision'!O125</f>
        <v>152.99460731434118</v>
      </c>
      <c r="S128" s="84">
        <f t="shared" ref="S128" si="89">SUM(P128:R128)</f>
        <v>10768.687626255976</v>
      </c>
      <c r="T128" s="7"/>
      <c r="U128" s="84">
        <f>'Revised Proposal'!J126</f>
        <v>10025.649564059404</v>
      </c>
      <c r="V128" s="84">
        <f>'Revised Proposal'!N126</f>
        <v>504.90532560112001</v>
      </c>
      <c r="W128" s="84">
        <f>'Revised Proposal'!O126</f>
        <v>279.15177238741285</v>
      </c>
      <c r="X128" s="84">
        <f t="shared" ref="X128" si="90">SUM(U128:W128)</f>
        <v>10809.706662047936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</row>
    <row r="129" spans="1:680" x14ac:dyDescent="0.2">
      <c r="A129" s="60"/>
      <c r="B129" s="10"/>
      <c r="C129" s="32"/>
      <c r="E129" s="33"/>
      <c r="F129" s="49"/>
      <c r="G129" s="49"/>
      <c r="H129" s="49"/>
      <c r="I129" s="49"/>
      <c r="J129" s="49"/>
      <c r="K129" s="35"/>
      <c r="L129" s="35"/>
      <c r="M129" s="35"/>
      <c r="N129" s="35"/>
      <c r="P129" s="35"/>
      <c r="Q129" s="35"/>
      <c r="R129" s="35"/>
      <c r="S129" s="35"/>
      <c r="U129" s="35"/>
      <c r="V129" s="35"/>
      <c r="W129" s="35"/>
      <c r="X129" s="35"/>
    </row>
    <row r="130" spans="1:680" x14ac:dyDescent="0.2">
      <c r="A130" s="85"/>
      <c r="B130" s="10" t="s">
        <v>198</v>
      </c>
      <c r="C130" s="77" t="s">
        <v>60</v>
      </c>
      <c r="E130" s="86"/>
      <c r="F130" s="84">
        <f>SUM(F108:F109,F113:F114,F116:F119,F123:F125)</f>
        <v>10471.737294453445</v>
      </c>
      <c r="G130" s="84">
        <f>SUM(G108:G109,G113:G114,G116:G119,G123:G125)</f>
        <v>10090.871551662243</v>
      </c>
      <c r="H130" s="84">
        <f>SUM(H108:H109,H113:H114,H116:H119,H123:H125)</f>
        <v>9714.6965858626554</v>
      </c>
      <c r="I130" s="84">
        <f>SUM(I108:I109,I113:I114,I116:I119,I123:I125)</f>
        <v>10117.340704829321</v>
      </c>
      <c r="J130" s="84">
        <f>SUM(J108:J109,J113:J114,J116:J119,J123:J125)</f>
        <v>10542.286399011906</v>
      </c>
      <c r="K130" s="35">
        <f>SUM(K108:K110,K113:K114,K116:K119,K123:K125)</f>
        <v>60660.993037497414</v>
      </c>
      <c r="L130" s="35">
        <f t="shared" ref="L130:R130" si="91">SUM(L108:L110,L113:L114,L116:L119,L123:L125)</f>
        <v>3077.2170438853127</v>
      </c>
      <c r="M130" s="35">
        <f t="shared" si="91"/>
        <v>1870.6294578498853</v>
      </c>
      <c r="N130" s="35">
        <f>SUM(N108:N110,N113:N114,N116:N119,N123:N125)</f>
        <v>65608.83953923262</v>
      </c>
      <c r="O130" s="7">
        <f t="shared" si="91"/>
        <v>0</v>
      </c>
      <c r="P130" s="35">
        <f>SUM(P108:P110,P113:P114,P116:P119,P123:P125)</f>
        <v>50506.130460975786</v>
      </c>
      <c r="Q130" s="35">
        <f t="shared" si="91"/>
        <v>2972.6751293984667</v>
      </c>
      <c r="R130" s="35">
        <f t="shared" si="91"/>
        <v>770.51242937037659</v>
      </c>
      <c r="S130" s="35">
        <f>SUM(S108:S110,S113:S114,S116:S119,S123:S125)</f>
        <v>54249.31801974462</v>
      </c>
      <c r="U130" s="35">
        <f>SUM(U108:U110,U113:U114,U116:U119,U123:U125)</f>
        <v>51890.052709986339</v>
      </c>
      <c r="V130" s="35">
        <f t="shared" ref="V130:W130" si="92">SUM(V108:V110,V113:V114,V116:V119,V123:V125)</f>
        <v>2613.6196897995092</v>
      </c>
      <c r="W130" s="35">
        <f t="shared" si="92"/>
        <v>1450.7971013092749</v>
      </c>
      <c r="X130" s="35">
        <f>SUM(X108:X110,X113:X114,X116:X119,X123:X125)</f>
        <v>55954.469501095118</v>
      </c>
    </row>
    <row r="131" spans="1:680" x14ac:dyDescent="0.2">
      <c r="A131" s="85"/>
      <c r="B131" s="10" t="s">
        <v>199</v>
      </c>
      <c r="C131" s="77" t="s">
        <v>19</v>
      </c>
      <c r="E131" s="86"/>
      <c r="F131" s="84">
        <f>SUM(F111:F112,F115,F120:F122,)</f>
        <v>5617.5664288888165</v>
      </c>
      <c r="G131" s="84">
        <f t="shared" ref="G131:K131" si="93">SUM(G111:G112,G115,G120:G122,)</f>
        <v>5911.0934228827482</v>
      </c>
      <c r="H131" s="84">
        <f t="shared" si="93"/>
        <v>5911.0934228827482</v>
      </c>
      <c r="I131" s="84">
        <f t="shared" si="93"/>
        <v>5904.7963620848222</v>
      </c>
      <c r="J131" s="84">
        <f t="shared" si="93"/>
        <v>5617.5664288888165</v>
      </c>
      <c r="K131" s="35">
        <f t="shared" si="93"/>
        <v>40345.783348638142</v>
      </c>
      <c r="L131" s="35">
        <f t="shared" ref="L131:M131" si="94">SUM(L111:L112,L115,L120:L122,)</f>
        <v>2046.6650140822585</v>
      </c>
      <c r="M131" s="35">
        <f t="shared" si="94"/>
        <v>1219.998197168479</v>
      </c>
      <c r="N131" s="35">
        <f t="shared" ref="N131" si="95">SUM(N111:N112,N115,N120:N122,)</f>
        <v>43612.446559888878</v>
      </c>
      <c r="P131" s="35">
        <f t="shared" ref="P131" si="96">SUM(P111:P112,P115,P120:P122,)</f>
        <v>23602.645640108894</v>
      </c>
      <c r="Q131" s="35">
        <f t="shared" ref="Q131" si="97">SUM(Q111:Q112,Q115,Q120:Q122,)</f>
        <v>1389.1046404549434</v>
      </c>
      <c r="R131" s="35">
        <f t="shared" ref="R131" si="98">SUM(R111:R112,R115,R120:R122,)</f>
        <v>360.84848865598332</v>
      </c>
      <c r="S131" s="35">
        <f t="shared" ref="S131" si="99">SUM(S111:S112,S115,S120:S122,)</f>
        <v>25352.598769219818</v>
      </c>
      <c r="U131" s="35">
        <f t="shared" ref="U131" si="100">SUM(U111:U112,U115,U120:U122,)</f>
        <v>28962.116065627954</v>
      </c>
      <c r="V131" s="35">
        <f t="shared" ref="V131:X131" si="101">SUM(V111:V112,V115,V120:V122,)</f>
        <v>1458.3738898651388</v>
      </c>
      <c r="W131" s="35">
        <f t="shared" ref="W131" si="102">SUM(W111:W112,W115,W120:W122,)</f>
        <v>808.22052223326102</v>
      </c>
      <c r="X131" s="35">
        <f t="shared" si="101"/>
        <v>31228.710477726356</v>
      </c>
    </row>
    <row r="132" spans="1:680" x14ac:dyDescent="0.2">
      <c r="A132" s="85"/>
      <c r="B132" s="51"/>
      <c r="C132" s="32"/>
      <c r="E132" s="33"/>
      <c r="F132" s="54"/>
      <c r="G132" s="54"/>
      <c r="H132" s="54"/>
      <c r="I132" s="54"/>
      <c r="J132" s="54"/>
      <c r="K132" s="35"/>
      <c r="L132" s="35"/>
      <c r="M132" s="35"/>
      <c r="N132" s="35"/>
      <c r="P132" s="35"/>
      <c r="Q132" s="35"/>
      <c r="R132" s="35"/>
      <c r="S132" s="35"/>
      <c r="U132" s="35"/>
      <c r="V132" s="35"/>
      <c r="W132" s="35"/>
      <c r="X132" s="35"/>
    </row>
    <row r="133" spans="1:680" x14ac:dyDescent="0.2">
      <c r="A133" s="87"/>
      <c r="B133" s="10" t="s">
        <v>200</v>
      </c>
      <c r="C133" s="77"/>
      <c r="E133" s="78" t="s">
        <v>11</v>
      </c>
      <c r="F133" s="79">
        <f t="shared" ref="F133:J133" si="103">F128+F130+F131+F132</f>
        <v>18120.712642708575</v>
      </c>
      <c r="G133" s="79">
        <f t="shared" si="103"/>
        <v>18002.089362298888</v>
      </c>
      <c r="H133" s="79">
        <f t="shared" si="103"/>
        <v>17644.685115466746</v>
      </c>
      <c r="I133" s="79">
        <f t="shared" si="103"/>
        <v>18016.004548345554</v>
      </c>
      <c r="J133" s="79">
        <f t="shared" si="103"/>
        <v>18141.206496687166</v>
      </c>
      <c r="K133" s="46">
        <f t="shared" ref="K133:L133" si="104">K128+K130+K131</f>
        <v>111032.42595019496</v>
      </c>
      <c r="L133" s="46">
        <f t="shared" si="104"/>
        <v>5632.4642319434324</v>
      </c>
      <c r="M133" s="46">
        <f t="shared" ref="M133" si="105">M128+M130+M131</f>
        <v>3400.4157388133481</v>
      </c>
      <c r="N133" s="46">
        <f>N128+N130+N131</f>
        <v>120065.30592095175</v>
      </c>
      <c r="P133" s="46">
        <f t="shared" ref="P133:R133" si="106">P128+P130+P131</f>
        <v>84134.425665144081</v>
      </c>
      <c r="Q133" s="46">
        <f t="shared" si="106"/>
        <v>4951.8232247356391</v>
      </c>
      <c r="R133" s="46">
        <f t="shared" si="106"/>
        <v>1284.3555253407012</v>
      </c>
      <c r="S133" s="46">
        <f>S128+S130+S131</f>
        <v>90370.604415220412</v>
      </c>
      <c r="U133" s="46">
        <f t="shared" ref="U133:W133" si="107">U128+U130+U131</f>
        <v>90877.8183396737</v>
      </c>
      <c r="V133" s="46">
        <f t="shared" si="107"/>
        <v>4576.898905265768</v>
      </c>
      <c r="W133" s="46">
        <f t="shared" si="107"/>
        <v>2538.1693959299487</v>
      </c>
      <c r="X133" s="46">
        <f>X128+X130+X131</f>
        <v>97992.886640869416</v>
      </c>
    </row>
    <row r="134" spans="1:680" x14ac:dyDescent="0.2">
      <c r="A134" s="55" t="s">
        <v>201</v>
      </c>
      <c r="B134" s="62"/>
      <c r="C134" s="15"/>
      <c r="E134" s="29"/>
      <c r="F134" s="57"/>
      <c r="G134" s="57"/>
      <c r="H134" s="57"/>
      <c r="I134" s="57"/>
      <c r="J134" s="57"/>
      <c r="K134" s="58"/>
      <c r="L134" s="58"/>
      <c r="M134" s="58"/>
      <c r="N134" s="58"/>
      <c r="P134" s="58"/>
      <c r="Q134" s="58"/>
      <c r="R134" s="58"/>
      <c r="S134" s="58"/>
      <c r="U134" s="58"/>
      <c r="V134" s="58"/>
      <c r="W134" s="58"/>
      <c r="X134" s="58"/>
    </row>
    <row r="135" spans="1:680" x14ac:dyDescent="0.2">
      <c r="A135" s="50"/>
      <c r="B135" s="51" t="s">
        <v>202</v>
      </c>
      <c r="C135" s="32" t="s">
        <v>19</v>
      </c>
      <c r="E135" s="33" t="s">
        <v>203</v>
      </c>
      <c r="F135" s="34">
        <v>250.27625289934025</v>
      </c>
      <c r="G135" s="34">
        <v>250.27625289934025</v>
      </c>
      <c r="H135" s="34">
        <v>250.27625289934025</v>
      </c>
      <c r="I135" s="34">
        <v>250.27625289934025</v>
      </c>
      <c r="J135" s="34">
        <v>250.27625289934025</v>
      </c>
      <c r="K135" s="35">
        <f>'Original Proposal'!J132</f>
        <v>1251.3812644967013</v>
      </c>
      <c r="L135" s="35">
        <f>'Original Proposal'!N132</f>
        <v>63.4801964604776</v>
      </c>
      <c r="M135" s="35">
        <f>'Original Proposal'!O132</f>
        <v>44.235709150349322</v>
      </c>
      <c r="N135" s="35">
        <f t="shared" ref="N135" si="108">SUM(K135:M135)</f>
        <v>1359.0971701075282</v>
      </c>
      <c r="P135" s="35">
        <f>'Draft Decision'!J132</f>
        <v>1251.3812644967013</v>
      </c>
      <c r="Q135" s="35">
        <f>'Draft Decision'!N132</f>
        <v>73.64850313800342</v>
      </c>
      <c r="R135" s="35">
        <f>'Draft Decision'!O132</f>
        <v>16.580817771724845</v>
      </c>
      <c r="S135" s="35">
        <f t="shared" ref="S135" si="109">SUM(P135:R135)</f>
        <v>1341.6105854064297</v>
      </c>
      <c r="U135" s="35">
        <f>'Revised Proposal'!J133</f>
        <v>1251.3812644967013</v>
      </c>
      <c r="V135" s="35">
        <f>'Revised Proposal'!N133</f>
        <v>63.020231357633897</v>
      </c>
      <c r="W135" s="35">
        <f>'Revised Proposal'!O133</f>
        <v>39.012057516415915</v>
      </c>
      <c r="X135" s="35">
        <f t="shared" ref="X135" si="110">SUM(U135:W135)</f>
        <v>1353.4135533707513</v>
      </c>
    </row>
    <row r="136" spans="1:680" x14ac:dyDescent="0.2">
      <c r="A136" s="50"/>
      <c r="B136" s="51"/>
      <c r="C136" s="32"/>
      <c r="E136" s="33"/>
      <c r="F136" s="54"/>
      <c r="G136" s="54"/>
      <c r="H136" s="54"/>
      <c r="I136" s="54"/>
      <c r="J136" s="54"/>
      <c r="K136" s="40"/>
      <c r="L136" s="40"/>
      <c r="M136" s="40"/>
      <c r="N136" s="40"/>
      <c r="P136" s="40"/>
      <c r="Q136" s="40"/>
      <c r="R136" s="40"/>
      <c r="S136" s="40"/>
      <c r="U136" s="40"/>
      <c r="V136" s="40"/>
      <c r="W136" s="40"/>
      <c r="X136" s="40"/>
    </row>
    <row r="137" spans="1:680" x14ac:dyDescent="0.2">
      <c r="A137" s="41"/>
      <c r="B137" s="42" t="s">
        <v>205</v>
      </c>
      <c r="C137" s="43"/>
      <c r="E137" s="44" t="s">
        <v>11</v>
      </c>
      <c r="F137" s="45">
        <f t="shared" ref="F137:K137" si="111">SUM(F135:F136)</f>
        <v>250.27625289934025</v>
      </c>
      <c r="G137" s="45">
        <f t="shared" si="111"/>
        <v>250.27625289934025</v>
      </c>
      <c r="H137" s="45">
        <f t="shared" si="111"/>
        <v>250.27625289934025</v>
      </c>
      <c r="I137" s="45">
        <f t="shared" si="111"/>
        <v>250.27625289934025</v>
      </c>
      <c r="J137" s="45">
        <f t="shared" si="111"/>
        <v>250.27625289934025</v>
      </c>
      <c r="K137" s="46">
        <f t="shared" si="111"/>
        <v>1251.3812644967013</v>
      </c>
      <c r="L137" s="46">
        <f t="shared" ref="L137" si="112">SUM(L135:L136)</f>
        <v>63.4801964604776</v>
      </c>
      <c r="M137" s="46">
        <f t="shared" ref="M137" si="113">SUM(M135:M136)</f>
        <v>44.235709150349322</v>
      </c>
      <c r="N137" s="46">
        <f t="shared" ref="N137" si="114">SUM(N135:N136)</f>
        <v>1359.0971701075282</v>
      </c>
      <c r="P137" s="46">
        <f t="shared" ref="P137:R137" si="115">SUM(P135:P136)</f>
        <v>1251.3812644967013</v>
      </c>
      <c r="Q137" s="46">
        <f t="shared" si="115"/>
        <v>73.64850313800342</v>
      </c>
      <c r="R137" s="46">
        <f t="shared" si="115"/>
        <v>16.580817771724845</v>
      </c>
      <c r="S137" s="46">
        <f t="shared" ref="S137" si="116">SUM(S135:S136)</f>
        <v>1341.6105854064297</v>
      </c>
      <c r="U137" s="46">
        <f t="shared" ref="U137:X137" si="117">SUM(U135:U136)</f>
        <v>1251.3812644967013</v>
      </c>
      <c r="V137" s="46">
        <f t="shared" si="117"/>
        <v>63.020231357633897</v>
      </c>
      <c r="W137" s="46">
        <f t="shared" si="117"/>
        <v>39.012057516415915</v>
      </c>
      <c r="X137" s="46">
        <f t="shared" si="117"/>
        <v>1353.4135533707513</v>
      </c>
    </row>
    <row r="138" spans="1:680" x14ac:dyDescent="0.2">
      <c r="A138" s="13" t="s">
        <v>206</v>
      </c>
      <c r="B138" s="14"/>
      <c r="C138" s="32"/>
      <c r="E138" s="33"/>
      <c r="F138" s="49"/>
      <c r="G138" s="49"/>
      <c r="H138" s="49"/>
      <c r="I138" s="49"/>
      <c r="J138" s="49"/>
      <c r="K138" s="40"/>
      <c r="L138" s="40"/>
      <c r="M138" s="40"/>
      <c r="N138" s="40"/>
      <c r="P138" s="40"/>
      <c r="Q138" s="40"/>
      <c r="R138" s="40"/>
      <c r="S138" s="40"/>
      <c r="U138" s="40"/>
      <c r="V138" s="40"/>
      <c r="W138" s="40"/>
      <c r="X138" s="40"/>
    </row>
    <row r="139" spans="1:680" x14ac:dyDescent="0.2">
      <c r="A139" s="88"/>
      <c r="B139" s="51" t="s">
        <v>207</v>
      </c>
      <c r="C139" s="32" t="s">
        <v>19</v>
      </c>
      <c r="E139" s="33" t="s">
        <v>208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5">
        <f>'Original Proposal'!J136</f>
        <v>7112.0168532229181</v>
      </c>
      <c r="L139" s="35">
        <f>'Original Proposal'!N136</f>
        <v>360.77911655038224</v>
      </c>
      <c r="M139" s="35">
        <f>'Original Proposal'!O136</f>
        <v>251.4062803378186</v>
      </c>
      <c r="N139" s="35">
        <f t="shared" ref="N139:N146" si="118">SUM(K139:M139)</f>
        <v>7724.2022501111187</v>
      </c>
      <c r="P139" s="35">
        <f>'Draft Decision'!J136</f>
        <v>0</v>
      </c>
      <c r="Q139" s="35">
        <f>'Draft Decision'!N136</f>
        <v>0</v>
      </c>
      <c r="R139" s="35"/>
      <c r="S139" s="35">
        <f t="shared" ref="S139:S146" si="119">SUM(P139:R139)</f>
        <v>0</v>
      </c>
      <c r="U139" s="35">
        <f>'Revised Proposal'!J137</f>
        <v>0</v>
      </c>
      <c r="V139" s="35">
        <f>'Revised Proposal'!N137</f>
        <v>0</v>
      </c>
      <c r="W139" s="35">
        <f>'Revised Proposal'!O137</f>
        <v>0</v>
      </c>
      <c r="X139" s="35">
        <f t="shared" ref="X139:X146" si="120">SUM(U139:W139)</f>
        <v>0</v>
      </c>
    </row>
    <row r="140" spans="1:680" x14ac:dyDescent="0.2">
      <c r="A140" s="88"/>
      <c r="B140" s="51" t="s">
        <v>209</v>
      </c>
      <c r="C140" s="32" t="s">
        <v>19</v>
      </c>
      <c r="E140" s="33" t="s">
        <v>138</v>
      </c>
      <c r="F140" s="34">
        <v>500.5525057986805</v>
      </c>
      <c r="G140" s="34">
        <v>500.5525057986805</v>
      </c>
      <c r="H140" s="34">
        <v>500.5525057986805</v>
      </c>
      <c r="I140" s="34">
        <v>500.5525057986805</v>
      </c>
      <c r="J140" s="34">
        <v>500.5525057986805</v>
      </c>
      <c r="K140" s="35">
        <f>'Original Proposal'!J137</f>
        <v>2502.7625289934026</v>
      </c>
      <c r="L140" s="35">
        <f>'Original Proposal'!N137</f>
        <v>126.9603929209552</v>
      </c>
      <c r="M140" s="35">
        <f>'Original Proposal'!O137</f>
        <v>88.47141830069863</v>
      </c>
      <c r="N140" s="35">
        <f t="shared" si="118"/>
        <v>2718.1943402150564</v>
      </c>
      <c r="P140" s="35">
        <f>'Draft Decision'!J137</f>
        <v>2502.7625289934026</v>
      </c>
      <c r="Q140" s="35">
        <f>'Draft Decision'!N137</f>
        <v>147.29700627600684</v>
      </c>
      <c r="R140" s="35">
        <f>'Draft Decision'!O137</f>
        <v>33.161635543449691</v>
      </c>
      <c r="S140" s="35">
        <f t="shared" si="119"/>
        <v>2683.2211708128593</v>
      </c>
      <c r="U140" s="35">
        <f>'Revised Proposal'!J138</f>
        <v>2502.7625289934026</v>
      </c>
      <c r="V140" s="35">
        <f>'Revised Proposal'!N138</f>
        <v>126.04046271526779</v>
      </c>
      <c r="W140" s="35">
        <f>'Revised Proposal'!O138</f>
        <v>78.02411503283183</v>
      </c>
      <c r="X140" s="35">
        <f t="shared" si="120"/>
        <v>2706.8271067415026</v>
      </c>
    </row>
    <row r="141" spans="1:680" x14ac:dyDescent="0.2">
      <c r="A141" s="88"/>
      <c r="B141" s="51" t="s">
        <v>210</v>
      </c>
      <c r="C141" s="32" t="s">
        <v>19</v>
      </c>
      <c r="E141" s="33" t="s">
        <v>208</v>
      </c>
      <c r="F141" s="34">
        <v>724.13262505542434</v>
      </c>
      <c r="G141" s="34">
        <v>724.13262505542434</v>
      </c>
      <c r="H141" s="34">
        <v>724.13262505542434</v>
      </c>
      <c r="I141" s="34">
        <v>724.13262505542434</v>
      </c>
      <c r="J141" s="34">
        <v>724.13262505542434</v>
      </c>
      <c r="K141" s="35">
        <f>'Original Proposal'!J138</f>
        <v>3620.6631252771217</v>
      </c>
      <c r="L141" s="35">
        <f>'Original Proposal'!N138</f>
        <v>183.66936842564883</v>
      </c>
      <c r="M141" s="35">
        <f>'Original Proposal'!O138</f>
        <v>127.98865180834402</v>
      </c>
      <c r="N141" s="35">
        <f t="shared" si="118"/>
        <v>3932.3211455111145</v>
      </c>
      <c r="P141" s="35">
        <f>'Draft Decision'!J138</f>
        <v>3620.6631252771217</v>
      </c>
      <c r="Q141" s="35">
        <f>'Draft Decision'!N138</f>
        <v>213.08966907928988</v>
      </c>
      <c r="R141" s="35">
        <f>'Draft Decision'!O138</f>
        <v>47.973832752857213</v>
      </c>
      <c r="S141" s="35">
        <f t="shared" si="119"/>
        <v>3881.7266271092685</v>
      </c>
      <c r="U141" s="35">
        <f>'Revised Proposal'!J139</f>
        <v>3620.6631252771217</v>
      </c>
      <c r="V141" s="35">
        <f>'Revised Proposal'!N139</f>
        <v>182.33853606142071</v>
      </c>
      <c r="W141" s="35">
        <f>'Revised Proposal'!O139</f>
        <v>112.87488641416337</v>
      </c>
      <c r="X141" s="35">
        <f t="shared" si="120"/>
        <v>3915.8765477527058</v>
      </c>
    </row>
    <row r="142" spans="1:680" x14ac:dyDescent="0.2">
      <c r="A142" s="88"/>
      <c r="B142" s="51" t="s">
        <v>211</v>
      </c>
      <c r="C142" s="32" t="s">
        <v>19</v>
      </c>
      <c r="E142" s="33" t="s">
        <v>208</v>
      </c>
      <c r="F142" s="34">
        <v>0</v>
      </c>
      <c r="G142" s="34">
        <v>223.16299216857837</v>
      </c>
      <c r="H142" s="34">
        <v>223.16299216857837</v>
      </c>
      <c r="I142" s="34">
        <v>0</v>
      </c>
      <c r="J142" s="34">
        <v>0</v>
      </c>
      <c r="K142" s="35">
        <f>'Original Proposal'!J139</f>
        <v>446.32598433715674</v>
      </c>
      <c r="L142" s="35">
        <f>'Original Proposal'!N139</f>
        <v>22.641270070903715</v>
      </c>
      <c r="M142" s="35">
        <f>'Original Proposal'!O139</f>
        <v>15.777402930291254</v>
      </c>
      <c r="N142" s="35">
        <f t="shared" si="118"/>
        <v>484.74465733835171</v>
      </c>
      <c r="P142" s="35">
        <f>'Draft Decision'!J139</f>
        <v>446.32598433715674</v>
      </c>
      <c r="Q142" s="35">
        <f>'Draft Decision'!N139</f>
        <v>26.187430830297508</v>
      </c>
      <c r="R142" s="35">
        <f>'Draft Decision'!O139</f>
        <v>5.3352850213785654</v>
      </c>
      <c r="S142" s="35">
        <f t="shared" si="119"/>
        <v>477.84870018883282</v>
      </c>
      <c r="U142" s="35">
        <f>'Revised Proposal'!J140</f>
        <v>446.32598433715674</v>
      </c>
      <c r="V142" s="35">
        <f>'Revised Proposal'!N140</f>
        <v>22.433180484859207</v>
      </c>
      <c r="W142" s="35">
        <f>'Revised Proposal'!O140</f>
        <v>11.639832683484533</v>
      </c>
      <c r="X142" s="35">
        <f t="shared" si="120"/>
        <v>480.39899750550046</v>
      </c>
    </row>
    <row r="143" spans="1:680" s="89" customFormat="1" x14ac:dyDescent="0.2">
      <c r="A143" s="51"/>
      <c r="B143" s="51" t="s">
        <v>212</v>
      </c>
      <c r="C143" s="32" t="s">
        <v>19</v>
      </c>
      <c r="D143" s="7"/>
      <c r="E143" s="33" t="s">
        <v>196</v>
      </c>
      <c r="F143" s="34">
        <v>5315.5589215548625</v>
      </c>
      <c r="G143" s="34">
        <v>7948.9897472469847</v>
      </c>
      <c r="H143" s="34">
        <v>5862.14379881473</v>
      </c>
      <c r="I143" s="34">
        <v>5352.0818741828252</v>
      </c>
      <c r="J143" s="34">
        <v>3478.0765807204266</v>
      </c>
      <c r="K143" s="35">
        <f>'Original Proposal'!J140</f>
        <v>27778.578436385938</v>
      </c>
      <c r="L143" s="35">
        <f>'Original Proposal'!N140</f>
        <v>1409.1545610951689</v>
      </c>
      <c r="M143" s="35">
        <f>'Original Proposal'!O140</f>
        <v>981.95901695583757</v>
      </c>
      <c r="N143" s="35">
        <f t="shared" si="118"/>
        <v>30169.692014436943</v>
      </c>
      <c r="O143" s="7"/>
      <c r="P143" s="35">
        <f>'Draft Decision'!J140</f>
        <v>27778.578436385938</v>
      </c>
      <c r="Q143" s="35">
        <f>'Draft Decision'!N140</f>
        <v>1633.7029372344739</v>
      </c>
      <c r="R143" s="35">
        <f>'Draft Decision'!O140</f>
        <v>353.44168328730564</v>
      </c>
      <c r="S143" s="35">
        <f t="shared" si="119"/>
        <v>29765.723056907718</v>
      </c>
      <c r="T143" s="7"/>
      <c r="U143" s="35">
        <f>'Revised Proposal'!J141</f>
        <v>27956.850922519829</v>
      </c>
      <c r="V143" s="35">
        <f>'Revised Proposal'!N141</f>
        <v>1408.5691154223616</v>
      </c>
      <c r="W143" s="35">
        <f>'Revised Proposal'!O141</f>
        <v>815.22259272483507</v>
      </c>
      <c r="X143" s="35">
        <f t="shared" si="120"/>
        <v>30180.642630667026</v>
      </c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</row>
    <row r="144" spans="1:680" x14ac:dyDescent="0.2">
      <c r="A144" s="88"/>
      <c r="B144" s="51" t="s">
        <v>213</v>
      </c>
      <c r="C144" s="32" t="s">
        <v>131</v>
      </c>
      <c r="E144" s="33" t="s">
        <v>208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  <c r="K144" s="35">
        <f>'Original Proposal'!J141</f>
        <v>122.72040302267003</v>
      </c>
      <c r="L144" s="35">
        <f>'Original Proposal'!N141</f>
        <v>0</v>
      </c>
      <c r="M144" s="35">
        <f>'Original Proposal'!O141</f>
        <v>4.128666187365936</v>
      </c>
      <c r="N144" s="35">
        <f t="shared" si="118"/>
        <v>126.84906921003596</v>
      </c>
      <c r="P144" s="35">
        <f>'Draft Decision'!J141</f>
        <v>0</v>
      </c>
      <c r="Q144" s="35">
        <f>'Draft Decision'!N141</f>
        <v>0</v>
      </c>
      <c r="R144" s="35">
        <f>'Draft Decision'!O141</f>
        <v>0</v>
      </c>
      <c r="S144" s="35">
        <f t="shared" si="119"/>
        <v>0</v>
      </c>
      <c r="U144" s="35">
        <f>'Revised Proposal'!J142</f>
        <v>0</v>
      </c>
      <c r="V144" s="35">
        <f>'Revised Proposal'!N142</f>
        <v>0</v>
      </c>
      <c r="W144" s="35">
        <f>'Revised Proposal'!O142</f>
        <v>0</v>
      </c>
      <c r="X144" s="35">
        <f t="shared" si="120"/>
        <v>0</v>
      </c>
    </row>
    <row r="145" spans="1:25" x14ac:dyDescent="0.2">
      <c r="A145" s="50"/>
      <c r="B145" s="51" t="s">
        <v>214</v>
      </c>
      <c r="C145" s="32" t="s">
        <v>131</v>
      </c>
      <c r="E145" s="33" t="s">
        <v>208</v>
      </c>
      <c r="F145" s="71">
        <v>1556.6334292469935</v>
      </c>
      <c r="G145" s="71">
        <v>10.075297276679569</v>
      </c>
      <c r="H145" s="71">
        <v>10.075297276679569</v>
      </c>
      <c r="I145" s="71">
        <v>1556.6334292469935</v>
      </c>
      <c r="J145" s="71">
        <v>1556.6334292469935</v>
      </c>
      <c r="K145" s="35">
        <f>'Original Proposal'!J142</f>
        <v>4896.5440806045335</v>
      </c>
      <c r="L145" s="35">
        <f>'Original Proposal'!N142</f>
        <v>0</v>
      </c>
      <c r="M145" s="35">
        <f>'Original Proposal'!O142</f>
        <v>164.73378087590083</v>
      </c>
      <c r="N145" s="35">
        <f t="shared" si="118"/>
        <v>5061.2778614804347</v>
      </c>
      <c r="P145" s="35">
        <f>'Draft Decision'!J142</f>
        <v>0</v>
      </c>
      <c r="Q145" s="35">
        <f>'Draft Decision'!N142</f>
        <v>0</v>
      </c>
      <c r="R145" s="35">
        <f>'Draft Decision'!O142</f>
        <v>0</v>
      </c>
      <c r="S145" s="35">
        <f t="shared" si="119"/>
        <v>0</v>
      </c>
      <c r="U145" s="35">
        <f>'Revised Proposal'!J143</f>
        <v>4690.0508822943393</v>
      </c>
      <c r="V145" s="35">
        <f>'Revised Proposal'!N143</f>
        <v>236.49864951645691</v>
      </c>
      <c r="W145" s="35">
        <f>'Revised Proposal'!O143</f>
        <v>161.97571590953154</v>
      </c>
      <c r="X145" s="35">
        <f t="shared" si="120"/>
        <v>5088.5252477203276</v>
      </c>
    </row>
    <row r="146" spans="1:25" x14ac:dyDescent="0.2">
      <c r="A146" s="50"/>
      <c r="B146" s="51" t="s">
        <v>215</v>
      </c>
      <c r="C146" s="32" t="s">
        <v>131</v>
      </c>
      <c r="E146" s="33" t="s">
        <v>208</v>
      </c>
      <c r="F146" s="71">
        <v>1399.2069092988754</v>
      </c>
      <c r="G146" s="71">
        <v>0</v>
      </c>
      <c r="H146" s="71">
        <v>0</v>
      </c>
      <c r="I146" s="71">
        <v>1551.5957806086537</v>
      </c>
      <c r="J146" s="71">
        <v>3103.1915612173075</v>
      </c>
      <c r="K146" s="35">
        <f>'Original Proposal'!J143</f>
        <v>6320.5390428211595</v>
      </c>
      <c r="L146" s="35">
        <f>'Original Proposal'!N143</f>
        <v>0</v>
      </c>
      <c r="M146" s="35">
        <f>'Original Proposal'!O143</f>
        <v>212.64105388572918</v>
      </c>
      <c r="N146" s="35">
        <f t="shared" si="118"/>
        <v>6533.1800967068884</v>
      </c>
      <c r="P146" s="35">
        <f>'Draft Decision'!J143</f>
        <v>0</v>
      </c>
      <c r="Q146" s="35">
        <f>'Draft Decision'!N143</f>
        <v>0</v>
      </c>
      <c r="R146" s="35">
        <f>'Draft Decision'!O143</f>
        <v>0</v>
      </c>
      <c r="S146" s="35">
        <f t="shared" si="119"/>
        <v>0</v>
      </c>
      <c r="U146" s="35">
        <f>'Revised Proposal'!J144</f>
        <v>6053.9942511248373</v>
      </c>
      <c r="V146" s="35">
        <f>'Revised Proposal'!N144</f>
        <v>305.15979517138425</v>
      </c>
      <c r="W146" s="35">
        <f>'Revised Proposal'!O144</f>
        <v>233.36020419752208</v>
      </c>
      <c r="X146" s="35">
        <f t="shared" si="120"/>
        <v>6592.514250493743</v>
      </c>
    </row>
    <row r="147" spans="1:25" x14ac:dyDescent="0.2">
      <c r="A147" s="61"/>
      <c r="B147" s="51"/>
      <c r="C147" s="32"/>
      <c r="E147" s="73" t="s">
        <v>131</v>
      </c>
      <c r="F147" s="74">
        <f t="shared" ref="F147:K147" si="121">-(F146+F145+F144)</f>
        <v>-2955.8403385458687</v>
      </c>
      <c r="G147" s="74">
        <f t="shared" si="121"/>
        <v>-10.075297276679569</v>
      </c>
      <c r="H147" s="74">
        <f t="shared" si="121"/>
        <v>-10.075297276679569</v>
      </c>
      <c r="I147" s="74">
        <f t="shared" si="121"/>
        <v>-3108.2292098556472</v>
      </c>
      <c r="J147" s="74">
        <f t="shared" si="121"/>
        <v>-4659.8249904643008</v>
      </c>
      <c r="K147" s="74">
        <f t="shared" si="121"/>
        <v>-11339.803526448362</v>
      </c>
      <c r="L147" s="74">
        <f t="shared" ref="L147:M147" si="122">-(L146+L145+L144)</f>
        <v>0</v>
      </c>
      <c r="M147" s="74">
        <f t="shared" si="122"/>
        <v>-381.50350094899596</v>
      </c>
      <c r="N147" s="74">
        <f t="shared" ref="N147" si="123">-(N146+N145+N144)</f>
        <v>-11721.307027397359</v>
      </c>
      <c r="P147" s="74">
        <f t="shared" ref="P147:Q147" si="124">-(P146+P145+P144)</f>
        <v>0</v>
      </c>
      <c r="Q147" s="74">
        <f t="shared" si="124"/>
        <v>0</v>
      </c>
      <c r="R147" s="74"/>
      <c r="S147" s="74">
        <f t="shared" ref="S147" si="125">-(S146+S145+S144)</f>
        <v>0</v>
      </c>
      <c r="U147" s="74">
        <f t="shared" ref="U147:X147" si="126">-(U146+U145+U144)</f>
        <v>-10744.045133419177</v>
      </c>
      <c r="V147" s="74">
        <f t="shared" si="126"/>
        <v>-541.65844468784121</v>
      </c>
      <c r="W147" s="74">
        <f t="shared" si="126"/>
        <v>-395.33592010705365</v>
      </c>
      <c r="X147" s="74">
        <f t="shared" si="126"/>
        <v>-11681.039498214072</v>
      </c>
    </row>
    <row r="148" spans="1:25" s="7" customFormat="1" x14ac:dyDescent="0.2">
      <c r="A148" s="61"/>
      <c r="B148" s="51"/>
      <c r="C148" s="32"/>
      <c r="E148" s="33"/>
      <c r="F148" s="54"/>
      <c r="G148" s="54"/>
      <c r="H148" s="54"/>
      <c r="I148" s="54"/>
      <c r="J148" s="54"/>
      <c r="K148" s="40"/>
      <c r="L148" s="40"/>
      <c r="M148" s="40"/>
      <c r="N148" s="40"/>
      <c r="P148" s="40"/>
      <c r="Q148" s="40"/>
      <c r="R148" s="40"/>
      <c r="S148" s="40"/>
      <c r="U148" s="40"/>
      <c r="V148" s="40"/>
      <c r="W148" s="40"/>
      <c r="X148" s="40"/>
    </row>
    <row r="149" spans="1:25" s="7" customFormat="1" x14ac:dyDescent="0.2">
      <c r="A149" s="41"/>
      <c r="B149" s="42" t="s">
        <v>216</v>
      </c>
      <c r="C149" s="43"/>
      <c r="E149" s="44" t="s">
        <v>11</v>
      </c>
      <c r="F149" s="45">
        <f t="shared" ref="F149:K149" si="127">SUM(F139:F148)</f>
        <v>6540.2440524089679</v>
      </c>
      <c r="G149" s="45">
        <f t="shared" si="127"/>
        <v>9396.8378702696682</v>
      </c>
      <c r="H149" s="45">
        <f t="shared" si="127"/>
        <v>7309.9919218374134</v>
      </c>
      <c r="I149" s="45">
        <f t="shared" si="127"/>
        <v>6576.7670050369316</v>
      </c>
      <c r="J149" s="45">
        <f t="shared" si="127"/>
        <v>4702.7617115745315</v>
      </c>
      <c r="K149" s="46">
        <f t="shared" si="127"/>
        <v>41460.346928216539</v>
      </c>
      <c r="L149" s="46">
        <f t="shared" ref="L149:M149" si="128">SUM(L139:L148)</f>
        <v>2103.204709063059</v>
      </c>
      <c r="M149" s="46">
        <f t="shared" si="128"/>
        <v>1465.6027703329901</v>
      </c>
      <c r="N149" s="46">
        <f t="shared" ref="N149" si="129">SUM(N139:N148)</f>
        <v>45029.154407612587</v>
      </c>
      <c r="P149" s="46">
        <f t="shared" ref="P149:R149" si="130">SUM(P139:P148)</f>
        <v>34348.330074993617</v>
      </c>
      <c r="Q149" s="46">
        <f t="shared" si="130"/>
        <v>2020.2770434200681</v>
      </c>
      <c r="R149" s="46">
        <f t="shared" si="130"/>
        <v>439.91243660499111</v>
      </c>
      <c r="S149" s="46">
        <f t="shared" ref="S149" si="131">SUM(S139:S148)</f>
        <v>36808.519555018676</v>
      </c>
      <c r="U149" s="46">
        <f t="shared" ref="U149:X149" si="132">SUM(U139:U148)</f>
        <v>34526.602561127511</v>
      </c>
      <c r="V149" s="46">
        <f t="shared" si="132"/>
        <v>1739.3812946839091</v>
      </c>
      <c r="W149" s="46">
        <f t="shared" si="132"/>
        <v>1017.7614268553148</v>
      </c>
      <c r="X149" s="46">
        <f t="shared" si="132"/>
        <v>37283.745282666729</v>
      </c>
    </row>
    <row r="150" spans="1:25" s="7" customFormat="1" x14ac:dyDescent="0.2">
      <c r="A150" s="55" t="s">
        <v>217</v>
      </c>
      <c r="B150" s="62"/>
      <c r="C150" s="15"/>
      <c r="E150" s="29"/>
      <c r="F150" s="57"/>
      <c r="G150" s="49"/>
      <c r="H150" s="49"/>
      <c r="I150" s="49"/>
      <c r="J150" s="49"/>
      <c r="K150" s="58"/>
      <c r="L150" s="58"/>
      <c r="M150" s="58"/>
      <c r="N150" s="58"/>
      <c r="P150" s="58"/>
      <c r="Q150" s="58"/>
      <c r="R150" s="58"/>
      <c r="S150" s="58"/>
      <c r="U150" s="58"/>
      <c r="V150" s="58"/>
      <c r="W150" s="58"/>
      <c r="X150" s="58"/>
    </row>
    <row r="151" spans="1:25" s="7" customFormat="1" x14ac:dyDescent="0.2">
      <c r="A151" s="50"/>
      <c r="B151" s="51" t="s">
        <v>218</v>
      </c>
      <c r="C151" s="32" t="s">
        <v>19</v>
      </c>
      <c r="E151" s="33"/>
      <c r="F151" s="34">
        <v>9593.9230278080413</v>
      </c>
      <c r="G151" s="34">
        <v>9593.9230278080413</v>
      </c>
      <c r="H151" s="34">
        <v>9593.9230278080413</v>
      </c>
      <c r="I151" s="34">
        <v>9593.9230278080413</v>
      </c>
      <c r="J151" s="34">
        <v>9593.9230278080413</v>
      </c>
      <c r="K151" s="35">
        <f>'Original Proposal'!J148</f>
        <v>47969.615139040208</v>
      </c>
      <c r="L151" s="35">
        <f>'Original Proposal'!N148</f>
        <v>2433.4075309849723</v>
      </c>
      <c r="M151" s="35">
        <f>'Original Proposal'!O148</f>
        <v>1826.3649965837883</v>
      </c>
      <c r="N151" s="35">
        <f t="shared" ref="N151" si="133">SUM(K151:M151)</f>
        <v>52229.387666608971</v>
      </c>
      <c r="P151" s="35">
        <f>'Draft Decision'!J148</f>
        <v>47969.615139040208</v>
      </c>
      <c r="Q151" s="35">
        <f>'Draft Decision'!N148</f>
        <v>2823.1926202901304</v>
      </c>
      <c r="R151" s="35">
        <f>'Draft Decision'!O148</f>
        <v>195.56861987162637</v>
      </c>
      <c r="S151" s="35">
        <f t="shared" ref="S151" si="134">SUM(P151:R151)</f>
        <v>50988.376379201967</v>
      </c>
      <c r="U151" s="35">
        <f>'Revised Proposal'!J149</f>
        <v>47969.615139040208</v>
      </c>
      <c r="V151" s="35">
        <f>'Revised Proposal'!N149</f>
        <v>2415.7755353759653</v>
      </c>
      <c r="W151" s="35">
        <f>'Revised Proposal'!O149</f>
        <v>1343.9541183910576</v>
      </c>
      <c r="X151" s="35">
        <f t="shared" ref="X151" si="135">SUM(U151:W151)</f>
        <v>51729.344792807227</v>
      </c>
    </row>
    <row r="152" spans="1:25" s="7" customFormat="1" x14ac:dyDescent="0.2">
      <c r="A152" s="61"/>
      <c r="B152" s="51"/>
      <c r="C152" s="32"/>
      <c r="E152" s="33"/>
      <c r="F152" s="54"/>
      <c r="G152" s="54"/>
      <c r="H152" s="54"/>
      <c r="I152" s="54"/>
      <c r="J152" s="54"/>
      <c r="K152" s="35"/>
      <c r="L152" s="35"/>
      <c r="M152" s="35"/>
      <c r="N152" s="35"/>
      <c r="P152" s="35"/>
      <c r="Q152" s="35"/>
      <c r="R152" s="35"/>
      <c r="S152" s="35"/>
      <c r="U152" s="35"/>
      <c r="V152" s="35"/>
      <c r="W152" s="35"/>
      <c r="X152" s="35"/>
    </row>
    <row r="153" spans="1:25" s="7" customFormat="1" x14ac:dyDescent="0.2">
      <c r="A153" s="41"/>
      <c r="B153" s="42" t="s">
        <v>220</v>
      </c>
      <c r="C153" s="43"/>
      <c r="E153" s="44" t="s">
        <v>11</v>
      </c>
      <c r="F153" s="45">
        <f t="shared" ref="F153:J153" si="136">SUM(F151:F152)</f>
        <v>9593.9230278080413</v>
      </c>
      <c r="G153" s="45">
        <f t="shared" si="136"/>
        <v>9593.9230278080413</v>
      </c>
      <c r="H153" s="45">
        <f t="shared" si="136"/>
        <v>9593.9230278080413</v>
      </c>
      <c r="I153" s="45">
        <f t="shared" si="136"/>
        <v>9593.9230278080413</v>
      </c>
      <c r="J153" s="45">
        <f t="shared" si="136"/>
        <v>9593.9230278080413</v>
      </c>
      <c r="K153" s="46">
        <f>SUM(K151:K152)</f>
        <v>47969.615139040208</v>
      </c>
      <c r="L153" s="46">
        <f t="shared" ref="L153" si="137">SUM(L151:L152)</f>
        <v>2433.4075309849723</v>
      </c>
      <c r="M153" s="46">
        <f t="shared" ref="M153" si="138">SUM(M151:M152)</f>
        <v>1826.3649965837883</v>
      </c>
      <c r="N153" s="46">
        <f t="shared" ref="N153" si="139">SUM(N151:N152)</f>
        <v>52229.387666608971</v>
      </c>
      <c r="P153" s="46">
        <f>SUM(P151:P152)</f>
        <v>47969.615139040208</v>
      </c>
      <c r="Q153" s="46">
        <f t="shared" ref="Q153:R153" si="140">SUM(Q151:Q152)</f>
        <v>2823.1926202901304</v>
      </c>
      <c r="R153" s="46">
        <f t="shared" si="140"/>
        <v>195.56861987162637</v>
      </c>
      <c r="S153" s="46">
        <f t="shared" ref="S153" si="141">SUM(S151:S152)</f>
        <v>50988.376379201967</v>
      </c>
      <c r="U153" s="46">
        <f>SUM(U151:U152)</f>
        <v>47969.615139040208</v>
      </c>
      <c r="V153" s="46">
        <f t="shared" ref="V153:X153" si="142">SUM(V151:V152)</f>
        <v>2415.7755353759653</v>
      </c>
      <c r="W153" s="46">
        <f t="shared" si="142"/>
        <v>1343.9541183910576</v>
      </c>
      <c r="X153" s="46">
        <f t="shared" si="142"/>
        <v>51729.344792807227</v>
      </c>
    </row>
    <row r="154" spans="1:25" s="7" customFormat="1" ht="15" x14ac:dyDescent="0.2">
      <c r="A154" s="55" t="s">
        <v>221</v>
      </c>
      <c r="B154" s="62"/>
      <c r="C154" s="15"/>
      <c r="E154" s="29"/>
      <c r="F154" s="90"/>
      <c r="G154" s="90"/>
      <c r="H154" s="90"/>
      <c r="I154" s="90"/>
      <c r="J154" s="90"/>
      <c r="K154" s="35"/>
      <c r="L154" s="35"/>
      <c r="M154" s="35"/>
      <c r="N154" s="35"/>
      <c r="P154" s="35"/>
      <c r="Q154" s="35"/>
      <c r="R154" s="35"/>
      <c r="S154" s="35"/>
      <c r="U154" s="35"/>
      <c r="V154" s="35"/>
      <c r="W154" s="35"/>
      <c r="X154" s="35"/>
    </row>
    <row r="155" spans="1:25" s="7" customFormat="1" x14ac:dyDescent="0.2">
      <c r="A155" s="61"/>
      <c r="B155" s="51" t="s">
        <v>222</v>
      </c>
      <c r="C155" s="32" t="s">
        <v>34</v>
      </c>
      <c r="E155" s="33" t="s">
        <v>35</v>
      </c>
      <c r="F155" s="34">
        <v>4792.6242501645174</v>
      </c>
      <c r="G155" s="34">
        <v>5232.8879895181644</v>
      </c>
      <c r="H155" s="34">
        <v>5356.729054835866</v>
      </c>
      <c r="I155" s="34">
        <v>5123.5178417752277</v>
      </c>
      <c r="J155" s="34">
        <v>4661.7369593314788</v>
      </c>
      <c r="K155" s="35">
        <f>'Original Proposal'!J152</f>
        <v>25064.980829532706</v>
      </c>
      <c r="L155" s="35">
        <f>'Original Proposal'!N152</f>
        <v>1271.4989048336029</v>
      </c>
      <c r="M155" s="35">
        <f>'Original Proposal'!O152</f>
        <v>630.85063986308637</v>
      </c>
      <c r="N155" s="35">
        <f t="shared" ref="N155:N158" si="143">SUM(K155:M155)</f>
        <v>26967.330374229394</v>
      </c>
      <c r="O155" s="153">
        <f>N155/N21</f>
        <v>0.3222857537779813</v>
      </c>
      <c r="P155" s="35">
        <f>'Draft Decision'!J152</f>
        <v>25064.980829532706</v>
      </c>
      <c r="Q155" s="35">
        <f>'Draft Decision'!N152</f>
        <v>1475.6474031509729</v>
      </c>
      <c r="R155" s="35">
        <f>'Draft Decision'!O152</f>
        <v>324.15577483338336</v>
      </c>
      <c r="S155" s="35">
        <f t="shared" ref="S155:S158" si="144">SUM(P155:R155)</f>
        <v>26864.784007517061</v>
      </c>
      <c r="U155" s="35">
        <f>'Revised Proposal'!J153</f>
        <v>25167.496095625254</v>
      </c>
      <c r="V155" s="35">
        <f>'Revised Proposal'!N153</f>
        <v>1267.1492691309722</v>
      </c>
      <c r="W155" s="35">
        <f>'Revised Proposal'!O153</f>
        <v>574.82946114892957</v>
      </c>
      <c r="X155" s="35">
        <f t="shared" ref="X155:X158" si="145">SUM(U155:W155)</f>
        <v>27009.474825905156</v>
      </c>
      <c r="Y155" s="153">
        <f>X155/X21</f>
        <v>0.24633845804750037</v>
      </c>
    </row>
    <row r="156" spans="1:25" s="7" customFormat="1" x14ac:dyDescent="0.2">
      <c r="A156" s="61"/>
      <c r="B156" s="51" t="s">
        <v>224</v>
      </c>
      <c r="C156" s="32" t="s">
        <v>34</v>
      </c>
      <c r="E156" s="33" t="s">
        <v>35</v>
      </c>
      <c r="F156" s="34">
        <v>6647.6162708252186</v>
      </c>
      <c r="G156" s="34">
        <v>7097.9037146132878</v>
      </c>
      <c r="H156" s="34">
        <v>7275.874379750172</v>
      </c>
      <c r="I156" s="34">
        <v>7132.7981020999123</v>
      </c>
      <c r="J156" s="34">
        <v>6920.7894358482281</v>
      </c>
      <c r="K156" s="35">
        <f>'Original Proposal'!J153</f>
        <v>32519.858938277226</v>
      </c>
      <c r="L156" s="35">
        <f>'Original Proposal'!N153</f>
        <v>1649.6707221352917</v>
      </c>
      <c r="M156" s="35">
        <f>'Original Proposal'!O153</f>
        <v>818.47953361678117</v>
      </c>
      <c r="N156" s="35">
        <f t="shared" si="143"/>
        <v>34988.009194029299</v>
      </c>
      <c r="O156" s="153">
        <f>N156/N22</f>
        <v>0.28823786870296503</v>
      </c>
      <c r="P156" s="35">
        <f>'Draft Decision'!J153</f>
        <v>32519.858938277226</v>
      </c>
      <c r="Q156" s="35">
        <f>'Draft Decision'!N153</f>
        <v>1913.7330931927504</v>
      </c>
      <c r="R156" s="35">
        <f>'Draft Decision'!O153</f>
        <v>412.63550641836275</v>
      </c>
      <c r="S156" s="35">
        <f t="shared" si="144"/>
        <v>34846.227537888342</v>
      </c>
      <c r="U156" s="35">
        <f>'Revised Proposal'!J154</f>
        <v>35074.981903136824</v>
      </c>
      <c r="V156" s="35">
        <f>'Revised Proposal'!N154</f>
        <v>1766.013826250377</v>
      </c>
      <c r="W156" s="35">
        <f>'Revised Proposal'!O154</f>
        <v>807.15405186559099</v>
      </c>
      <c r="X156" s="35">
        <f t="shared" si="145"/>
        <v>37648.149781252789</v>
      </c>
      <c r="Y156" s="153">
        <f>X156/X22</f>
        <v>0.25651138268748319</v>
      </c>
    </row>
    <row r="157" spans="1:25" s="7" customFormat="1" x14ac:dyDescent="0.2">
      <c r="A157" s="61"/>
      <c r="B157" s="51" t="s">
        <v>225</v>
      </c>
      <c r="C157" s="32" t="s">
        <v>34</v>
      </c>
      <c r="E157" s="33" t="s">
        <v>35</v>
      </c>
      <c r="F157" s="34">
        <v>20463.014929273904</v>
      </c>
      <c r="G157" s="34">
        <v>19290.828844921198</v>
      </c>
      <c r="H157" s="34">
        <v>22776.111083377913</v>
      </c>
      <c r="I157" s="34">
        <v>20178.143129467939</v>
      </c>
      <c r="J157" s="34">
        <v>19749.969758302483</v>
      </c>
      <c r="K157" s="35">
        <f>'Original Proposal'!J154</f>
        <v>79872.146465142345</v>
      </c>
      <c r="L157" s="35">
        <f>'Original Proposal'!N154</f>
        <v>4051.7623950255802</v>
      </c>
      <c r="M157" s="35">
        <f>'Original Proposal'!O154</f>
        <v>2010.2706260762213</v>
      </c>
      <c r="N157" s="35">
        <f t="shared" si="143"/>
        <v>85934.179486244146</v>
      </c>
      <c r="O157" s="153">
        <f>N157/N23</f>
        <v>0.51294776157007604</v>
      </c>
      <c r="P157" s="35">
        <f>'Draft Decision'!J154</f>
        <v>79872.146465142345</v>
      </c>
      <c r="Q157" s="35">
        <f>'Draft Decision'!N154</f>
        <v>4699.7219582502712</v>
      </c>
      <c r="R157" s="35">
        <f>'Draft Decision'!O154</f>
        <v>1001.5389653041026</v>
      </c>
      <c r="S157" s="35">
        <f t="shared" si="144"/>
        <v>85573.407388696724</v>
      </c>
      <c r="U157" s="35">
        <f>'Revised Proposal'!J155</f>
        <v>102458.06774534343</v>
      </c>
      <c r="V157" s="35">
        <f>'Revised Proposal'!N155</f>
        <v>5158.0768817408898</v>
      </c>
      <c r="W157" s="35">
        <f>'Revised Proposal'!O155</f>
        <v>2345.7954918178234</v>
      </c>
      <c r="X157" s="35">
        <f t="shared" si="145"/>
        <v>109961.94011890214</v>
      </c>
      <c r="Y157" s="153">
        <f>X157/X23</f>
        <v>0.62816465395754617</v>
      </c>
    </row>
    <row r="158" spans="1:25" s="7" customFormat="1" x14ac:dyDescent="0.2">
      <c r="A158" s="61"/>
      <c r="B158" s="51" t="s">
        <v>41</v>
      </c>
      <c r="C158" s="32" t="s">
        <v>34</v>
      </c>
      <c r="E158" s="33" t="s">
        <v>35</v>
      </c>
      <c r="F158" s="34">
        <v>-2447.2208381458649</v>
      </c>
      <c r="G158" s="34">
        <v>-1643.4517104757338</v>
      </c>
      <c r="H158" s="34">
        <v>-1107.6056253623121</v>
      </c>
      <c r="I158" s="34">
        <v>-1643.4517104757338</v>
      </c>
      <c r="J158" s="34">
        <v>-2545.7410380744091</v>
      </c>
      <c r="K158" s="35">
        <f>'Original Proposal'!J155</f>
        <v>35663.416985180505</v>
      </c>
      <c r="L158" s="35">
        <f>'Original Proposal'!N155</f>
        <v>1809.1374554674403</v>
      </c>
      <c r="M158" s="35">
        <f>'Original Proposal'!O155</f>
        <v>897.59850916369612</v>
      </c>
      <c r="N158" s="35">
        <f t="shared" si="143"/>
        <v>38370.152949811643</v>
      </c>
      <c r="P158" s="35">
        <f>'Draft Decision'!J155</f>
        <v>35663.416985180505</v>
      </c>
      <c r="Q158" s="35">
        <f>'Draft Decision'!N155</f>
        <v>2098.6285907119118</v>
      </c>
      <c r="R158" s="35">
        <f>'Draft Decision'!O155</f>
        <v>448.56117935700695</v>
      </c>
      <c r="S158" s="35">
        <f t="shared" si="144"/>
        <v>38210.606755249421</v>
      </c>
      <c r="U158" s="35">
        <f>'Revised Proposal'!J156</f>
        <v>-9387.4709225340539</v>
      </c>
      <c r="V158" s="35">
        <f>'Revised Proposal'!N156</f>
        <v>-473.56533843623504</v>
      </c>
      <c r="W158" s="35">
        <f>'Revised Proposal'!O156</f>
        <v>-216.93010964713179</v>
      </c>
      <c r="X158" s="35">
        <f t="shared" si="145"/>
        <v>-10077.966370617421</v>
      </c>
    </row>
    <row r="159" spans="1:25" s="7" customFormat="1" x14ac:dyDescent="0.2">
      <c r="A159" s="61"/>
      <c r="B159" s="51" t="s">
        <v>217</v>
      </c>
      <c r="C159" s="32" t="s">
        <v>19</v>
      </c>
      <c r="E159" s="33" t="s">
        <v>35</v>
      </c>
      <c r="F159" s="34">
        <v>2234.210309993814</v>
      </c>
      <c r="G159" s="34">
        <v>2234.210309993814</v>
      </c>
      <c r="H159" s="34">
        <v>2234.210309993814</v>
      </c>
      <c r="I159" s="34">
        <v>2234.210309993814</v>
      </c>
      <c r="J159" s="34">
        <v>2234.210309993814</v>
      </c>
      <c r="K159" s="35">
        <f>'Original Proposal'!J156</f>
        <v>11262.431380470312</v>
      </c>
      <c r="L159" s="35">
        <f>'Original Proposal'!N156</f>
        <v>571.3217681442984</v>
      </c>
      <c r="M159" s="35">
        <f>'Original Proposal'!O156</f>
        <v>283.45970384355797</v>
      </c>
      <c r="N159" s="35">
        <f t="shared" ref="N159:N162" si="146">SUM(K159:M159)</f>
        <v>12117.212852458169</v>
      </c>
      <c r="P159" s="35">
        <f>'Draft Decision'!J156</f>
        <v>11262.431380470312</v>
      </c>
      <c r="Q159" s="35">
        <f>'Draft Decision'!N156</f>
        <v>662.83652824203091</v>
      </c>
      <c r="R159" s="35">
        <f>'Draft Decision'!O156</f>
        <v>143.48784610146501</v>
      </c>
      <c r="S159" s="35">
        <f t="shared" ref="S159:S162" si="147">SUM(P159:R159)</f>
        <v>12068.755754813808</v>
      </c>
      <c r="U159" s="35">
        <f>'Revised Proposal'!J157</f>
        <v>11171.05154996907</v>
      </c>
      <c r="V159" s="35">
        <f>'Revised Proposal'!N157</f>
        <v>562.58014496505302</v>
      </c>
      <c r="W159" s="35">
        <f>'Revised Proposal'!O157</f>
        <v>256.16207353205635</v>
      </c>
      <c r="X159" s="35">
        <f t="shared" ref="X159:X162" si="148">SUM(U159:W159)</f>
        <v>11989.793768466179</v>
      </c>
    </row>
    <row r="160" spans="1:25" s="7" customFormat="1" x14ac:dyDescent="0.2">
      <c r="A160" s="61"/>
      <c r="B160" s="51" t="s">
        <v>39</v>
      </c>
      <c r="C160" s="32" t="s">
        <v>34</v>
      </c>
      <c r="E160" s="33" t="s">
        <v>40</v>
      </c>
      <c r="F160" s="91">
        <v>7442.3960643166292</v>
      </c>
      <c r="G160" s="91">
        <v>7490.3212057518185</v>
      </c>
      <c r="H160" s="91">
        <v>7332.3291458031099</v>
      </c>
      <c r="I160" s="91">
        <v>7022.9245699781231</v>
      </c>
      <c r="J160" s="91">
        <v>6375.4459993308219</v>
      </c>
      <c r="K160" s="35">
        <f>'Original Proposal'!J157</f>
        <v>123690.41976629227</v>
      </c>
      <c r="L160" s="35">
        <f>'Original Proposal'!N157</f>
        <v>6274.580233707733</v>
      </c>
      <c r="M160" s="35">
        <f>'Original Proposal'!O157</f>
        <v>3113.1155050619668</v>
      </c>
      <c r="N160" s="35">
        <f t="shared" si="146"/>
        <v>133078.11550506196</v>
      </c>
      <c r="P160" s="35">
        <f>'Draft Decision'!J157</f>
        <v>123690.41976629227</v>
      </c>
      <c r="Q160" s="35">
        <f>'Draft Decision'!N157</f>
        <v>7279.6473199257734</v>
      </c>
      <c r="R160" s="35">
        <f>'Draft Decision'!O157</f>
        <v>1575.8650433535608</v>
      </c>
      <c r="S160" s="35">
        <f t="shared" si="147"/>
        <v>132545.93212957159</v>
      </c>
      <c r="U160" s="35">
        <f>'Revised Proposal'!J158</f>
        <v>123690.41976629227</v>
      </c>
      <c r="V160" s="35">
        <f>'Revised Proposal'!N158</f>
        <v>6229.1158510589476</v>
      </c>
      <c r="W160" s="35">
        <f>'Revised Proposal'!O158</f>
        <v>2836.330515677515</v>
      </c>
      <c r="X160" s="35">
        <f t="shared" si="148"/>
        <v>132755.86613302873</v>
      </c>
    </row>
    <row r="161" spans="1:680" s="7" customFormat="1" x14ac:dyDescent="0.2">
      <c r="A161" s="61"/>
      <c r="B161" s="51" t="s">
        <v>265</v>
      </c>
      <c r="C161" s="32" t="s">
        <v>60</v>
      </c>
      <c r="E161" s="33"/>
      <c r="F161" s="34"/>
      <c r="G161" s="34"/>
      <c r="H161" s="34"/>
      <c r="I161" s="34"/>
      <c r="J161" s="34"/>
      <c r="K161" s="35">
        <f>'Original Proposal'!J158</f>
        <v>0</v>
      </c>
      <c r="L161" s="35">
        <f>'Original Proposal'!N158</f>
        <v>0</v>
      </c>
      <c r="M161" s="35">
        <f>'Original Proposal'!O158</f>
        <v>0</v>
      </c>
      <c r="N161" s="35">
        <f t="shared" si="146"/>
        <v>0</v>
      </c>
      <c r="P161" s="35">
        <f>'Draft Decision'!J158</f>
        <v>0</v>
      </c>
      <c r="Q161" s="35">
        <f>'Draft Decision'!N158</f>
        <v>0</v>
      </c>
      <c r="R161" s="35">
        <f>'Draft Decision'!O158</f>
        <v>0</v>
      </c>
      <c r="S161" s="35">
        <f t="shared" si="147"/>
        <v>0</v>
      </c>
      <c r="U161" s="35">
        <f>'Revised Proposal'!J159</f>
        <v>16221.719427921587</v>
      </c>
      <c r="V161" s="35">
        <f>'Revised Proposal'!N159</f>
        <v>816.93448701056366</v>
      </c>
      <c r="W161" s="35">
        <f>'Revised Proposal'!O159</f>
        <v>371.97834656157693</v>
      </c>
      <c r="X161" s="35">
        <f t="shared" si="148"/>
        <v>17410.632261493727</v>
      </c>
    </row>
    <row r="162" spans="1:680" s="7" customFormat="1" x14ac:dyDescent="0.2">
      <c r="A162" s="61"/>
      <c r="B162" s="51" t="s">
        <v>266</v>
      </c>
      <c r="C162" s="32" t="s">
        <v>34</v>
      </c>
      <c r="E162" s="33" t="s">
        <v>40</v>
      </c>
      <c r="F162" s="91">
        <v>24738.083953258454</v>
      </c>
      <c r="G162" s="91">
        <v>24738.083953258454</v>
      </c>
      <c r="H162" s="91">
        <v>24738.083953258454</v>
      </c>
      <c r="I162" s="91">
        <v>24738.083953258454</v>
      </c>
      <c r="J162" s="91">
        <v>24738.083953258454</v>
      </c>
      <c r="K162" s="35">
        <f>'Original Proposal'!J159</f>
        <v>0</v>
      </c>
      <c r="L162" s="35">
        <f>'Original Proposal'!N159</f>
        <v>0</v>
      </c>
      <c r="M162" s="35">
        <f>'Original Proposal'!O159</f>
        <v>0</v>
      </c>
      <c r="N162" s="35">
        <f t="shared" si="146"/>
        <v>0</v>
      </c>
      <c r="P162" s="35">
        <f>'Draft Decision'!J159</f>
        <v>0</v>
      </c>
      <c r="Q162" s="35">
        <f>'Draft Decision'!N159</f>
        <v>0</v>
      </c>
      <c r="R162" s="35">
        <f>'Draft Decision'!O159</f>
        <v>0</v>
      </c>
      <c r="S162" s="35">
        <f t="shared" si="147"/>
        <v>0</v>
      </c>
      <c r="U162" s="35">
        <f>'Revised Proposal'!J160</f>
        <v>17337.90852665441</v>
      </c>
      <c r="V162" s="35">
        <f>'Revised Proposal'!N160</f>
        <v>873.14636842250309</v>
      </c>
      <c r="W162" s="35">
        <f>'Revised Proposal'!O160</f>
        <v>397.5735479359783</v>
      </c>
      <c r="X162" s="35">
        <f t="shared" si="148"/>
        <v>18608.628443012891</v>
      </c>
    </row>
    <row r="163" spans="1:680" s="7" customFormat="1" x14ac:dyDescent="0.2">
      <c r="A163" s="61"/>
      <c r="B163" s="51"/>
      <c r="C163" s="32"/>
      <c r="E163" s="33"/>
      <c r="F163" s="54"/>
      <c r="G163" s="54"/>
      <c r="H163" s="54"/>
      <c r="I163" s="54"/>
      <c r="J163" s="54"/>
      <c r="K163" s="35"/>
      <c r="L163" s="35"/>
      <c r="M163" s="35"/>
      <c r="N163" s="35"/>
      <c r="P163" s="35"/>
      <c r="Q163" s="35"/>
      <c r="R163" s="35"/>
      <c r="S163" s="35"/>
      <c r="U163" s="35"/>
      <c r="V163" s="35"/>
      <c r="W163" s="35"/>
      <c r="X163" s="35"/>
    </row>
    <row r="164" spans="1:680" s="7" customFormat="1" x14ac:dyDescent="0.2">
      <c r="A164" s="61"/>
      <c r="B164" s="51"/>
      <c r="C164" s="32"/>
      <c r="E164" s="33"/>
      <c r="F164" s="54"/>
      <c r="G164" s="54"/>
      <c r="H164" s="54"/>
      <c r="I164" s="54"/>
      <c r="J164" s="54"/>
      <c r="K164" s="35"/>
      <c r="L164" s="35"/>
      <c r="M164" s="35"/>
      <c r="N164" s="35"/>
      <c r="P164" s="35"/>
      <c r="Q164" s="35"/>
      <c r="R164" s="35"/>
      <c r="S164" s="35"/>
      <c r="U164" s="35"/>
      <c r="V164" s="35"/>
      <c r="W164" s="35"/>
      <c r="X164" s="35"/>
    </row>
    <row r="165" spans="1:680" s="7" customFormat="1" x14ac:dyDescent="0.2">
      <c r="A165" s="41"/>
      <c r="B165" s="42" t="s">
        <v>226</v>
      </c>
      <c r="C165" s="43"/>
      <c r="E165" s="44" t="s">
        <v>11</v>
      </c>
      <c r="F165" s="45">
        <f t="shared" ref="F165:K165" si="149">SUM(F155:F164)</f>
        <v>63870.724939686668</v>
      </c>
      <c r="G165" s="45">
        <f t="shared" si="149"/>
        <v>64440.784307581009</v>
      </c>
      <c r="H165" s="45">
        <f t="shared" si="149"/>
        <v>68605.732301657015</v>
      </c>
      <c r="I165" s="45">
        <f t="shared" si="149"/>
        <v>64786.226196097734</v>
      </c>
      <c r="J165" s="45">
        <f t="shared" si="149"/>
        <v>62134.495377990868</v>
      </c>
      <c r="K165" s="46">
        <f t="shared" si="149"/>
        <v>308073.2543648954</v>
      </c>
      <c r="L165" s="46">
        <f t="shared" ref="L165" si="150">SUM(L155:L164)</f>
        <v>15627.971479313946</v>
      </c>
      <c r="M165" s="46">
        <f t="shared" ref="M165" si="151">SUM(M155:M164)</f>
        <v>7753.7745176253084</v>
      </c>
      <c r="N165" s="46">
        <f t="shared" ref="N165" si="152">SUM(N155:N164)</f>
        <v>331455.00036183465</v>
      </c>
      <c r="P165" s="46">
        <f t="shared" ref="P165:Q165" si="153">SUM(P155:P164)</f>
        <v>308073.2543648954</v>
      </c>
      <c r="Q165" s="46">
        <f t="shared" si="153"/>
        <v>18130.214893473712</v>
      </c>
      <c r="R165" s="46">
        <f t="shared" ref="R165" si="154">SUM(R155:R164)</f>
        <v>3906.2443153678814</v>
      </c>
      <c r="S165" s="46">
        <f t="shared" ref="S165" si="155">SUM(S155:S164)</f>
        <v>330109.71357373695</v>
      </c>
      <c r="U165" s="46">
        <f t="shared" ref="U165:X165" si="156">SUM(U155:U164)</f>
        <v>321734.17409240879</v>
      </c>
      <c r="V165" s="46">
        <f t="shared" si="156"/>
        <v>16199.451490143072</v>
      </c>
      <c r="W165" s="46">
        <f t="shared" si="156"/>
        <v>7372.8933788923378</v>
      </c>
      <c r="X165" s="46">
        <f t="shared" si="156"/>
        <v>345306.51896144421</v>
      </c>
    </row>
    <row r="166" spans="1:680" x14ac:dyDescent="0.2">
      <c r="A166" s="55" t="s">
        <v>227</v>
      </c>
      <c r="B166" s="62"/>
      <c r="C166" s="15"/>
      <c r="E166" s="29"/>
      <c r="F166" s="57"/>
      <c r="G166" s="57"/>
      <c r="H166" s="57"/>
      <c r="I166" s="57"/>
      <c r="J166" s="57"/>
      <c r="K166" s="58"/>
      <c r="L166" s="58"/>
      <c r="M166" s="58"/>
      <c r="N166" s="58"/>
      <c r="P166" s="58"/>
      <c r="Q166" s="58"/>
      <c r="R166" s="58"/>
      <c r="S166" s="58"/>
      <c r="U166" s="58"/>
      <c r="V166" s="58"/>
      <c r="W166" s="58"/>
      <c r="X166" s="58"/>
    </row>
    <row r="167" spans="1:680" s="95" customFormat="1" x14ac:dyDescent="0.2">
      <c r="A167" s="87"/>
      <c r="B167" s="10" t="s">
        <v>228</v>
      </c>
      <c r="C167" s="77"/>
      <c r="D167" s="94"/>
      <c r="E167" s="78"/>
      <c r="F167" s="92">
        <f t="shared" ref="F167:N167" si="157">SUM(F153,F149,F137,F133,F106,F100,F35,F27,F19)</f>
        <v>288126.25073841773</v>
      </c>
      <c r="G167" s="92">
        <f t="shared" si="157"/>
        <v>294623.79700294725</v>
      </c>
      <c r="H167" s="92">
        <f t="shared" si="157"/>
        <v>298701.73002916924</v>
      </c>
      <c r="I167" s="92">
        <f t="shared" si="157"/>
        <v>289922.52760405274</v>
      </c>
      <c r="J167" s="92">
        <f t="shared" si="157"/>
        <v>280616.64593916095</v>
      </c>
      <c r="K167" s="92">
        <f t="shared" si="157"/>
        <v>1425703.5098003941</v>
      </c>
      <c r="L167" s="92">
        <f t="shared" si="157"/>
        <v>72323.23310587657</v>
      </c>
      <c r="M167" s="92">
        <f t="shared" si="157"/>
        <v>39332.392434012494</v>
      </c>
      <c r="N167" s="92">
        <f t="shared" si="157"/>
        <v>1537359.1353402832</v>
      </c>
      <c r="O167" s="94"/>
      <c r="P167" s="92">
        <f>SUM(P153,P149,P137,P133,P106,P100,P35,P27,P19)</f>
        <v>1189190.9851978244</v>
      </c>
      <c r="Q167" s="92">
        <f>SUM(Q153,Q149,Q137,Q133,Q106,Q100,Q35,Q27,Q19)</f>
        <v>69984.106386676227</v>
      </c>
      <c r="R167" s="92">
        <f>SUM(R153,R149,R137,R133,R106,R100,R35,R27,R19)</f>
        <v>14704.161569799013</v>
      </c>
      <c r="S167" s="92">
        <f>SUM(S153,S149,S137,S133,S106,S100,S35,S27,S19)</f>
        <v>1273879.2531542997</v>
      </c>
      <c r="T167" s="94"/>
      <c r="U167" s="92">
        <f>SUM(U153,U149,U137,U133,U106,U100,U35,U27,U19)</f>
        <v>1452944.0714879145</v>
      </c>
      <c r="V167" s="92">
        <f>SUM(V153,V149,V137,V133,V106,V100,V35,V27,V19)</f>
        <v>73166.28070676433</v>
      </c>
      <c r="W167" s="92">
        <f>SUM(W153,W149,W137,W133,W106,W100,W35,W27,W19)</f>
        <v>35452.349695959849</v>
      </c>
      <c r="X167" s="92">
        <f>SUM(X153,X149,X137,X133,X106,X100,X35,X27,X19)</f>
        <v>1561562.7018906386</v>
      </c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94"/>
      <c r="JH167" s="94"/>
      <c r="JI167" s="94"/>
      <c r="JJ167" s="94"/>
      <c r="JK167" s="94"/>
      <c r="JL167" s="94"/>
      <c r="JM167" s="94"/>
      <c r="JN167" s="94"/>
      <c r="JO167" s="94"/>
      <c r="JP167" s="94"/>
      <c r="JQ167" s="94"/>
      <c r="JR167" s="94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  <c r="KY167" s="94"/>
      <c r="KZ167" s="94"/>
      <c r="LA167" s="94"/>
      <c r="LB167" s="94"/>
      <c r="LC167" s="94"/>
      <c r="LD167" s="94"/>
      <c r="LE167" s="94"/>
      <c r="LF167" s="94"/>
      <c r="LG167" s="94"/>
      <c r="LH167" s="94"/>
      <c r="LI167" s="94"/>
      <c r="LJ167" s="94"/>
      <c r="LK167" s="94"/>
      <c r="LL167" s="94"/>
      <c r="LM167" s="94"/>
      <c r="LN167" s="94"/>
      <c r="LO167" s="94"/>
      <c r="LP167" s="94"/>
      <c r="LQ167" s="94"/>
      <c r="LR167" s="94"/>
      <c r="LS167" s="94"/>
      <c r="LT167" s="94"/>
      <c r="LU167" s="94"/>
      <c r="LV167" s="94"/>
      <c r="LW167" s="94"/>
      <c r="LX167" s="94"/>
      <c r="LY167" s="94"/>
      <c r="LZ167" s="94"/>
      <c r="MA167" s="94"/>
      <c r="MB167" s="94"/>
      <c r="MC167" s="94"/>
      <c r="MD167" s="94"/>
      <c r="ME167" s="94"/>
      <c r="MF167" s="94"/>
      <c r="MG167" s="94"/>
      <c r="MH167" s="94"/>
      <c r="MI167" s="94"/>
      <c r="MJ167" s="94"/>
      <c r="MK167" s="94"/>
      <c r="ML167" s="94"/>
      <c r="MM167" s="94"/>
      <c r="MN167" s="94"/>
      <c r="MO167" s="94"/>
      <c r="MP167" s="94"/>
      <c r="MQ167" s="94"/>
      <c r="MR167" s="94"/>
      <c r="MS167" s="94"/>
      <c r="MT167" s="94"/>
      <c r="MU167" s="94"/>
      <c r="MV167" s="94"/>
      <c r="MW167" s="94"/>
      <c r="MX167" s="94"/>
      <c r="MY167" s="94"/>
      <c r="MZ167" s="94"/>
      <c r="NA167" s="94"/>
      <c r="NB167" s="94"/>
      <c r="NC167" s="94"/>
      <c r="ND167" s="94"/>
      <c r="NE167" s="94"/>
      <c r="NF167" s="94"/>
      <c r="NG167" s="94"/>
      <c r="NH167" s="94"/>
      <c r="NI167" s="94"/>
      <c r="NJ167" s="94"/>
      <c r="NK167" s="94"/>
      <c r="NL167" s="94"/>
      <c r="NM167" s="94"/>
      <c r="NN167" s="94"/>
      <c r="NO167" s="94"/>
      <c r="NP167" s="94"/>
      <c r="NQ167" s="94"/>
      <c r="NR167" s="94"/>
      <c r="NS167" s="94"/>
      <c r="NT167" s="94"/>
      <c r="NU167" s="94"/>
      <c r="NV167" s="94"/>
      <c r="NW167" s="94"/>
      <c r="NX167" s="94"/>
      <c r="NY167" s="94"/>
      <c r="NZ167" s="94"/>
      <c r="OA167" s="94"/>
      <c r="OB167" s="94"/>
      <c r="OC167" s="94"/>
      <c r="OD167" s="94"/>
      <c r="OE167" s="94"/>
      <c r="OF167" s="94"/>
      <c r="OG167" s="94"/>
      <c r="OH167" s="94"/>
      <c r="OI167" s="94"/>
      <c r="OJ167" s="94"/>
      <c r="OK167" s="94"/>
      <c r="OL167" s="94"/>
      <c r="OM167" s="94"/>
      <c r="ON167" s="94"/>
      <c r="OO167" s="94"/>
      <c r="OP167" s="94"/>
      <c r="OQ167" s="94"/>
      <c r="OR167" s="94"/>
      <c r="OS167" s="94"/>
      <c r="OT167" s="94"/>
      <c r="OU167" s="94"/>
      <c r="OV167" s="94"/>
      <c r="OW167" s="94"/>
      <c r="OX167" s="94"/>
      <c r="OY167" s="94"/>
      <c r="OZ167" s="94"/>
      <c r="PA167" s="94"/>
      <c r="PB167" s="94"/>
      <c r="PC167" s="94"/>
      <c r="PD167" s="94"/>
      <c r="PE167" s="94"/>
      <c r="PF167" s="94"/>
      <c r="PG167" s="94"/>
      <c r="PH167" s="94"/>
      <c r="PI167" s="94"/>
      <c r="PJ167" s="94"/>
      <c r="PK167" s="94"/>
      <c r="PL167" s="94"/>
      <c r="PM167" s="94"/>
      <c r="PN167" s="94"/>
      <c r="PO167" s="94"/>
      <c r="PP167" s="94"/>
      <c r="PQ167" s="94"/>
      <c r="PR167" s="94"/>
      <c r="PS167" s="94"/>
      <c r="PT167" s="94"/>
      <c r="PU167" s="94"/>
      <c r="PV167" s="94"/>
      <c r="PW167" s="94"/>
      <c r="PX167" s="94"/>
      <c r="PY167" s="94"/>
      <c r="PZ167" s="94"/>
      <c r="QA167" s="94"/>
      <c r="QB167" s="94"/>
      <c r="QC167" s="94"/>
      <c r="QD167" s="94"/>
      <c r="QE167" s="94"/>
      <c r="QF167" s="94"/>
      <c r="QG167" s="94"/>
      <c r="QH167" s="94"/>
      <c r="QI167" s="94"/>
      <c r="QJ167" s="94"/>
      <c r="QK167" s="94"/>
      <c r="QL167" s="94"/>
      <c r="QM167" s="94"/>
      <c r="QN167" s="94"/>
      <c r="QO167" s="94"/>
      <c r="QP167" s="94"/>
      <c r="QQ167" s="94"/>
      <c r="QR167" s="94"/>
      <c r="QS167" s="94"/>
      <c r="QT167" s="94"/>
      <c r="QU167" s="94"/>
      <c r="QV167" s="94"/>
      <c r="QW167" s="94"/>
      <c r="QX167" s="94"/>
      <c r="QY167" s="94"/>
      <c r="QZ167" s="94"/>
      <c r="RA167" s="94"/>
      <c r="RB167" s="94"/>
      <c r="RC167" s="94"/>
      <c r="RD167" s="94"/>
      <c r="RE167" s="94"/>
      <c r="RF167" s="94"/>
      <c r="RG167" s="94"/>
      <c r="RH167" s="94"/>
      <c r="RI167" s="94"/>
      <c r="RJ167" s="94"/>
      <c r="RK167" s="94"/>
      <c r="RL167" s="94"/>
      <c r="RM167" s="94"/>
      <c r="RN167" s="94"/>
      <c r="RO167" s="94"/>
      <c r="RP167" s="94"/>
      <c r="RQ167" s="94"/>
      <c r="RR167" s="94"/>
      <c r="RS167" s="94"/>
      <c r="RT167" s="94"/>
      <c r="RU167" s="94"/>
      <c r="RV167" s="94"/>
      <c r="RW167" s="94"/>
      <c r="RX167" s="94"/>
      <c r="RY167" s="94"/>
      <c r="RZ167" s="94"/>
      <c r="SA167" s="94"/>
      <c r="SB167" s="94"/>
      <c r="SC167" s="94"/>
      <c r="SD167" s="94"/>
      <c r="SE167" s="94"/>
      <c r="SF167" s="94"/>
      <c r="SG167" s="94"/>
      <c r="SH167" s="94"/>
      <c r="SI167" s="94"/>
      <c r="SJ167" s="94"/>
      <c r="SK167" s="94"/>
      <c r="SL167" s="94"/>
      <c r="SM167" s="94"/>
      <c r="SN167" s="94"/>
      <c r="SO167" s="94"/>
      <c r="SP167" s="94"/>
      <c r="SQ167" s="94"/>
      <c r="SR167" s="94"/>
      <c r="SS167" s="94"/>
      <c r="ST167" s="94"/>
      <c r="SU167" s="94"/>
      <c r="SV167" s="94"/>
      <c r="SW167" s="94"/>
      <c r="SX167" s="94"/>
      <c r="SY167" s="94"/>
      <c r="SZ167" s="94"/>
      <c r="TA167" s="94"/>
      <c r="TB167" s="94"/>
      <c r="TC167" s="94"/>
      <c r="TD167" s="94"/>
      <c r="TE167" s="94"/>
      <c r="TF167" s="94"/>
      <c r="TG167" s="94"/>
      <c r="TH167" s="94"/>
      <c r="TI167" s="94"/>
      <c r="TJ167" s="94"/>
      <c r="TK167" s="94"/>
      <c r="TL167" s="94"/>
      <c r="TM167" s="94"/>
      <c r="TN167" s="94"/>
      <c r="TO167" s="94"/>
      <c r="TP167" s="94"/>
      <c r="TQ167" s="94"/>
      <c r="TR167" s="94"/>
      <c r="TS167" s="94"/>
      <c r="TT167" s="94"/>
      <c r="TU167" s="94"/>
      <c r="TV167" s="94"/>
      <c r="TW167" s="94"/>
      <c r="TX167" s="94"/>
      <c r="TY167" s="94"/>
      <c r="TZ167" s="94"/>
      <c r="UA167" s="94"/>
      <c r="UB167" s="94"/>
      <c r="UC167" s="94"/>
      <c r="UD167" s="94"/>
      <c r="UE167" s="94"/>
      <c r="UF167" s="94"/>
      <c r="UG167" s="94"/>
      <c r="UH167" s="94"/>
      <c r="UI167" s="94"/>
      <c r="UJ167" s="94"/>
      <c r="UK167" s="94"/>
      <c r="UL167" s="94"/>
      <c r="UM167" s="94"/>
      <c r="UN167" s="94"/>
      <c r="UO167" s="94"/>
      <c r="UP167" s="94"/>
      <c r="UQ167" s="94"/>
      <c r="UR167" s="94"/>
      <c r="US167" s="94"/>
      <c r="UT167" s="94"/>
      <c r="UU167" s="94"/>
      <c r="UV167" s="94"/>
      <c r="UW167" s="94"/>
      <c r="UX167" s="94"/>
      <c r="UY167" s="94"/>
      <c r="UZ167" s="94"/>
      <c r="VA167" s="94"/>
      <c r="VB167" s="94"/>
      <c r="VC167" s="94"/>
      <c r="VD167" s="94"/>
      <c r="VE167" s="94"/>
      <c r="VF167" s="94"/>
      <c r="VG167" s="94"/>
      <c r="VH167" s="94"/>
      <c r="VI167" s="94"/>
      <c r="VJ167" s="94"/>
      <c r="VK167" s="94"/>
      <c r="VL167" s="94"/>
      <c r="VM167" s="94"/>
      <c r="VN167" s="94"/>
      <c r="VO167" s="94"/>
      <c r="VP167" s="94"/>
      <c r="VQ167" s="94"/>
      <c r="VR167" s="94"/>
      <c r="VS167" s="94"/>
      <c r="VT167" s="94"/>
      <c r="VU167" s="94"/>
      <c r="VV167" s="94"/>
      <c r="VW167" s="94"/>
      <c r="VX167" s="94"/>
      <c r="VY167" s="94"/>
      <c r="VZ167" s="94"/>
      <c r="WA167" s="94"/>
      <c r="WB167" s="94"/>
      <c r="WC167" s="94"/>
      <c r="WD167" s="94"/>
      <c r="WE167" s="94"/>
      <c r="WF167" s="94"/>
      <c r="WG167" s="94"/>
      <c r="WH167" s="94"/>
      <c r="WI167" s="94"/>
      <c r="WJ167" s="94"/>
      <c r="WK167" s="94"/>
      <c r="WL167" s="94"/>
      <c r="WM167" s="94"/>
      <c r="WN167" s="94"/>
      <c r="WO167" s="94"/>
      <c r="WP167" s="94"/>
      <c r="WQ167" s="94"/>
      <c r="WR167" s="94"/>
      <c r="WS167" s="94"/>
      <c r="WT167" s="94"/>
      <c r="WU167" s="94"/>
      <c r="WV167" s="94"/>
      <c r="WW167" s="94"/>
      <c r="WX167" s="94"/>
      <c r="WY167" s="94"/>
      <c r="WZ167" s="94"/>
      <c r="XA167" s="94"/>
      <c r="XB167" s="94"/>
      <c r="XC167" s="94"/>
      <c r="XD167" s="94"/>
      <c r="XE167" s="94"/>
      <c r="XF167" s="94"/>
      <c r="XG167" s="94"/>
      <c r="XH167" s="94"/>
      <c r="XI167" s="94"/>
      <c r="XJ167" s="94"/>
      <c r="XK167" s="94"/>
      <c r="XL167" s="94"/>
      <c r="XM167" s="94"/>
      <c r="XN167" s="94"/>
      <c r="XO167" s="94"/>
      <c r="XP167" s="94"/>
      <c r="XQ167" s="94"/>
      <c r="XR167" s="94"/>
      <c r="XS167" s="94"/>
      <c r="XT167" s="94"/>
      <c r="XU167" s="94"/>
      <c r="XV167" s="94"/>
      <c r="XW167" s="94"/>
      <c r="XX167" s="94"/>
      <c r="XY167" s="94"/>
      <c r="XZ167" s="94"/>
      <c r="YA167" s="94"/>
      <c r="YB167" s="94"/>
      <c r="YC167" s="94"/>
      <c r="YD167" s="94"/>
      <c r="YE167" s="94"/>
      <c r="YF167" s="94"/>
      <c r="YG167" s="94"/>
      <c r="YH167" s="94"/>
      <c r="YI167" s="94"/>
      <c r="YJ167" s="94"/>
      <c r="YK167" s="94"/>
      <c r="YL167" s="94"/>
      <c r="YM167" s="94"/>
      <c r="YN167" s="94"/>
      <c r="YO167" s="94"/>
      <c r="YP167" s="94"/>
      <c r="YQ167" s="94"/>
      <c r="YR167" s="94"/>
      <c r="YS167" s="94"/>
      <c r="YT167" s="94"/>
      <c r="YU167" s="94"/>
      <c r="YV167" s="94"/>
      <c r="YW167" s="94"/>
      <c r="YX167" s="94"/>
      <c r="YY167" s="94"/>
      <c r="YZ167" s="94"/>
      <c r="ZA167" s="94"/>
      <c r="ZB167" s="94"/>
      <c r="ZC167" s="94"/>
      <c r="ZD167" s="94"/>
    </row>
    <row r="168" spans="1:680" s="95" customFormat="1" x14ac:dyDescent="0.2">
      <c r="A168" s="87"/>
      <c r="B168" s="10" t="s">
        <v>229</v>
      </c>
      <c r="C168" s="77"/>
      <c r="D168" s="94"/>
      <c r="E168" s="78"/>
      <c r="F168" s="92">
        <f t="shared" ref="F168:I168" si="158">F167-F165</f>
        <v>224255.52579873108</v>
      </c>
      <c r="G168" s="92">
        <f t="shared" si="158"/>
        <v>230183.01269536623</v>
      </c>
      <c r="H168" s="92">
        <f>H167-H165</f>
        <v>230095.99772751221</v>
      </c>
      <c r="I168" s="92">
        <f t="shared" si="158"/>
        <v>225136.301407955</v>
      </c>
      <c r="J168" s="92">
        <f>J167-J165</f>
        <v>218482.15056117007</v>
      </c>
      <c r="K168" s="96">
        <f>K167-K165</f>
        <v>1117630.2554354987</v>
      </c>
      <c r="L168" s="96">
        <f>L167-L165</f>
        <v>56695.261626562627</v>
      </c>
      <c r="M168" s="96">
        <f>M167-M165</f>
        <v>31578.617916387186</v>
      </c>
      <c r="N168" s="96">
        <f>N167-N165</f>
        <v>1205904.1349784485</v>
      </c>
      <c r="O168" s="94"/>
      <c r="P168" s="96">
        <f>P167-P165</f>
        <v>881117.73083292902</v>
      </c>
      <c r="Q168" s="96">
        <f>Q167-Q165</f>
        <v>51853.891493202515</v>
      </c>
      <c r="R168" s="96">
        <f>R167-R165</f>
        <v>10797.917254431131</v>
      </c>
      <c r="S168" s="96">
        <f>S167-S165</f>
        <v>943769.53958056273</v>
      </c>
      <c r="T168" s="94"/>
      <c r="U168" s="96">
        <f>U167-U165</f>
        <v>1131209.8973955058</v>
      </c>
      <c r="V168" s="96">
        <f>V167-V165</f>
        <v>56966.829216621256</v>
      </c>
      <c r="W168" s="96">
        <f>W167-W165</f>
        <v>28079.45631706751</v>
      </c>
      <c r="X168" s="96">
        <f>X167-X165</f>
        <v>1216256.1829291943</v>
      </c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94"/>
      <c r="JH168" s="94"/>
      <c r="JI168" s="94"/>
      <c r="JJ168" s="94"/>
      <c r="JK168" s="94"/>
      <c r="JL168" s="94"/>
      <c r="JM168" s="94"/>
      <c r="JN168" s="94"/>
      <c r="JO168" s="94"/>
      <c r="JP168" s="94"/>
      <c r="JQ168" s="94"/>
      <c r="JR168" s="94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  <c r="KY168" s="94"/>
      <c r="KZ168" s="94"/>
      <c r="LA168" s="94"/>
      <c r="LB168" s="94"/>
      <c r="LC168" s="94"/>
      <c r="LD168" s="94"/>
      <c r="LE168" s="94"/>
      <c r="LF168" s="94"/>
      <c r="LG168" s="94"/>
      <c r="LH168" s="94"/>
      <c r="LI168" s="94"/>
      <c r="LJ168" s="94"/>
      <c r="LK168" s="94"/>
      <c r="LL168" s="94"/>
      <c r="LM168" s="94"/>
      <c r="LN168" s="94"/>
      <c r="LO168" s="94"/>
      <c r="LP168" s="94"/>
      <c r="LQ168" s="94"/>
      <c r="LR168" s="94"/>
      <c r="LS168" s="94"/>
      <c r="LT168" s="94"/>
      <c r="LU168" s="94"/>
      <c r="LV168" s="94"/>
      <c r="LW168" s="94"/>
      <c r="LX168" s="94"/>
      <c r="LY168" s="94"/>
      <c r="LZ168" s="94"/>
      <c r="MA168" s="94"/>
      <c r="MB168" s="94"/>
      <c r="MC168" s="94"/>
      <c r="MD168" s="94"/>
      <c r="ME168" s="94"/>
      <c r="MF168" s="94"/>
      <c r="MG168" s="94"/>
      <c r="MH168" s="94"/>
      <c r="MI168" s="94"/>
      <c r="MJ168" s="94"/>
      <c r="MK168" s="94"/>
      <c r="ML168" s="94"/>
      <c r="MM168" s="94"/>
      <c r="MN168" s="94"/>
      <c r="MO168" s="94"/>
      <c r="MP168" s="94"/>
      <c r="MQ168" s="94"/>
      <c r="MR168" s="94"/>
      <c r="MS168" s="94"/>
      <c r="MT168" s="94"/>
      <c r="MU168" s="94"/>
      <c r="MV168" s="94"/>
      <c r="MW168" s="94"/>
      <c r="MX168" s="94"/>
      <c r="MY168" s="94"/>
      <c r="MZ168" s="94"/>
      <c r="NA168" s="94"/>
      <c r="NB168" s="94"/>
      <c r="NC168" s="94"/>
      <c r="ND168" s="94"/>
      <c r="NE168" s="94"/>
      <c r="NF168" s="94"/>
      <c r="NG168" s="94"/>
      <c r="NH168" s="94"/>
      <c r="NI168" s="94"/>
      <c r="NJ168" s="94"/>
      <c r="NK168" s="94"/>
      <c r="NL168" s="94"/>
      <c r="NM168" s="94"/>
      <c r="NN168" s="94"/>
      <c r="NO168" s="94"/>
      <c r="NP168" s="94"/>
      <c r="NQ168" s="94"/>
      <c r="NR168" s="94"/>
      <c r="NS168" s="94"/>
      <c r="NT168" s="94"/>
      <c r="NU168" s="94"/>
      <c r="NV168" s="94"/>
      <c r="NW168" s="94"/>
      <c r="NX168" s="94"/>
      <c r="NY168" s="94"/>
      <c r="NZ168" s="94"/>
      <c r="OA168" s="94"/>
      <c r="OB168" s="94"/>
      <c r="OC168" s="94"/>
      <c r="OD168" s="94"/>
      <c r="OE168" s="94"/>
      <c r="OF168" s="94"/>
      <c r="OG168" s="94"/>
      <c r="OH168" s="94"/>
      <c r="OI168" s="94"/>
      <c r="OJ168" s="94"/>
      <c r="OK168" s="94"/>
      <c r="OL168" s="94"/>
      <c r="OM168" s="94"/>
      <c r="ON168" s="94"/>
      <c r="OO168" s="94"/>
      <c r="OP168" s="94"/>
      <c r="OQ168" s="94"/>
      <c r="OR168" s="94"/>
      <c r="OS168" s="94"/>
      <c r="OT168" s="94"/>
      <c r="OU168" s="94"/>
      <c r="OV168" s="94"/>
      <c r="OW168" s="94"/>
      <c r="OX168" s="94"/>
      <c r="OY168" s="94"/>
      <c r="OZ168" s="94"/>
      <c r="PA168" s="94"/>
      <c r="PB168" s="94"/>
      <c r="PC168" s="94"/>
      <c r="PD168" s="94"/>
      <c r="PE168" s="94"/>
      <c r="PF168" s="94"/>
      <c r="PG168" s="94"/>
      <c r="PH168" s="94"/>
      <c r="PI168" s="94"/>
      <c r="PJ168" s="94"/>
      <c r="PK168" s="94"/>
      <c r="PL168" s="94"/>
      <c r="PM168" s="94"/>
      <c r="PN168" s="94"/>
      <c r="PO168" s="94"/>
      <c r="PP168" s="94"/>
      <c r="PQ168" s="94"/>
      <c r="PR168" s="94"/>
      <c r="PS168" s="94"/>
      <c r="PT168" s="94"/>
      <c r="PU168" s="94"/>
      <c r="PV168" s="94"/>
      <c r="PW168" s="94"/>
      <c r="PX168" s="94"/>
      <c r="PY168" s="94"/>
      <c r="PZ168" s="94"/>
      <c r="QA168" s="94"/>
      <c r="QB168" s="94"/>
      <c r="QC168" s="94"/>
      <c r="QD168" s="94"/>
      <c r="QE168" s="94"/>
      <c r="QF168" s="94"/>
      <c r="QG168" s="94"/>
      <c r="QH168" s="94"/>
      <c r="QI168" s="94"/>
      <c r="QJ168" s="94"/>
      <c r="QK168" s="94"/>
      <c r="QL168" s="94"/>
      <c r="QM168" s="94"/>
      <c r="QN168" s="94"/>
      <c r="QO168" s="94"/>
      <c r="QP168" s="94"/>
      <c r="QQ168" s="94"/>
      <c r="QR168" s="94"/>
      <c r="QS168" s="94"/>
      <c r="QT168" s="94"/>
      <c r="QU168" s="94"/>
      <c r="QV168" s="94"/>
      <c r="QW168" s="94"/>
      <c r="QX168" s="94"/>
      <c r="QY168" s="94"/>
      <c r="QZ168" s="94"/>
      <c r="RA168" s="94"/>
      <c r="RB168" s="94"/>
      <c r="RC168" s="94"/>
      <c r="RD168" s="94"/>
      <c r="RE168" s="94"/>
      <c r="RF168" s="94"/>
      <c r="RG168" s="94"/>
      <c r="RH168" s="94"/>
      <c r="RI168" s="94"/>
      <c r="RJ168" s="94"/>
      <c r="RK168" s="94"/>
      <c r="RL168" s="94"/>
      <c r="RM168" s="94"/>
      <c r="RN168" s="94"/>
      <c r="RO168" s="94"/>
      <c r="RP168" s="94"/>
      <c r="RQ168" s="94"/>
      <c r="RR168" s="94"/>
      <c r="RS168" s="94"/>
      <c r="RT168" s="94"/>
      <c r="RU168" s="94"/>
      <c r="RV168" s="94"/>
      <c r="RW168" s="94"/>
      <c r="RX168" s="94"/>
      <c r="RY168" s="94"/>
      <c r="RZ168" s="94"/>
      <c r="SA168" s="94"/>
      <c r="SB168" s="94"/>
      <c r="SC168" s="94"/>
      <c r="SD168" s="94"/>
      <c r="SE168" s="94"/>
      <c r="SF168" s="94"/>
      <c r="SG168" s="94"/>
      <c r="SH168" s="94"/>
      <c r="SI168" s="94"/>
      <c r="SJ168" s="94"/>
      <c r="SK168" s="94"/>
      <c r="SL168" s="94"/>
      <c r="SM168" s="94"/>
      <c r="SN168" s="94"/>
      <c r="SO168" s="94"/>
      <c r="SP168" s="94"/>
      <c r="SQ168" s="94"/>
      <c r="SR168" s="94"/>
      <c r="SS168" s="94"/>
      <c r="ST168" s="94"/>
      <c r="SU168" s="94"/>
      <c r="SV168" s="94"/>
      <c r="SW168" s="94"/>
      <c r="SX168" s="94"/>
      <c r="SY168" s="94"/>
      <c r="SZ168" s="94"/>
      <c r="TA168" s="94"/>
      <c r="TB168" s="94"/>
      <c r="TC168" s="94"/>
      <c r="TD168" s="94"/>
      <c r="TE168" s="94"/>
      <c r="TF168" s="94"/>
      <c r="TG168" s="94"/>
      <c r="TH168" s="94"/>
      <c r="TI168" s="94"/>
      <c r="TJ168" s="94"/>
      <c r="TK168" s="94"/>
      <c r="TL168" s="94"/>
      <c r="TM168" s="94"/>
      <c r="TN168" s="94"/>
      <c r="TO168" s="94"/>
      <c r="TP168" s="94"/>
      <c r="TQ168" s="94"/>
      <c r="TR168" s="94"/>
      <c r="TS168" s="94"/>
      <c r="TT168" s="94"/>
      <c r="TU168" s="94"/>
      <c r="TV168" s="94"/>
      <c r="TW168" s="94"/>
      <c r="TX168" s="94"/>
      <c r="TY168" s="94"/>
      <c r="TZ168" s="94"/>
      <c r="UA168" s="94"/>
      <c r="UB168" s="94"/>
      <c r="UC168" s="94"/>
      <c r="UD168" s="94"/>
      <c r="UE168" s="94"/>
      <c r="UF168" s="94"/>
      <c r="UG168" s="94"/>
      <c r="UH168" s="94"/>
      <c r="UI168" s="94"/>
      <c r="UJ168" s="94"/>
      <c r="UK168" s="94"/>
      <c r="UL168" s="94"/>
      <c r="UM168" s="94"/>
      <c r="UN168" s="94"/>
      <c r="UO168" s="94"/>
      <c r="UP168" s="94"/>
      <c r="UQ168" s="94"/>
      <c r="UR168" s="94"/>
      <c r="US168" s="94"/>
      <c r="UT168" s="94"/>
      <c r="UU168" s="94"/>
      <c r="UV168" s="94"/>
      <c r="UW168" s="94"/>
      <c r="UX168" s="94"/>
      <c r="UY168" s="94"/>
      <c r="UZ168" s="94"/>
      <c r="VA168" s="94"/>
      <c r="VB168" s="94"/>
      <c r="VC168" s="94"/>
      <c r="VD168" s="94"/>
      <c r="VE168" s="94"/>
      <c r="VF168" s="94"/>
      <c r="VG168" s="94"/>
      <c r="VH168" s="94"/>
      <c r="VI168" s="94"/>
      <c r="VJ168" s="94"/>
      <c r="VK168" s="94"/>
      <c r="VL168" s="94"/>
      <c r="VM168" s="94"/>
      <c r="VN168" s="94"/>
      <c r="VO168" s="94"/>
      <c r="VP168" s="94"/>
      <c r="VQ168" s="94"/>
      <c r="VR168" s="94"/>
      <c r="VS168" s="94"/>
      <c r="VT168" s="94"/>
      <c r="VU168" s="94"/>
      <c r="VV168" s="94"/>
      <c r="VW168" s="94"/>
      <c r="VX168" s="94"/>
      <c r="VY168" s="94"/>
      <c r="VZ168" s="94"/>
      <c r="WA168" s="94"/>
      <c r="WB168" s="94"/>
      <c r="WC168" s="94"/>
      <c r="WD168" s="94"/>
      <c r="WE168" s="94"/>
      <c r="WF168" s="94"/>
      <c r="WG168" s="94"/>
      <c r="WH168" s="94"/>
      <c r="WI168" s="94"/>
      <c r="WJ168" s="94"/>
      <c r="WK168" s="94"/>
      <c r="WL168" s="94"/>
      <c r="WM168" s="94"/>
      <c r="WN168" s="94"/>
      <c r="WO168" s="94"/>
      <c r="WP168" s="94"/>
      <c r="WQ168" s="94"/>
      <c r="WR168" s="94"/>
      <c r="WS168" s="94"/>
      <c r="WT168" s="94"/>
      <c r="WU168" s="94"/>
      <c r="WV168" s="94"/>
      <c r="WW168" s="94"/>
      <c r="WX168" s="94"/>
      <c r="WY168" s="94"/>
      <c r="WZ168" s="94"/>
      <c r="XA168" s="94"/>
      <c r="XB168" s="94"/>
      <c r="XC168" s="94"/>
      <c r="XD168" s="94"/>
      <c r="XE168" s="94"/>
      <c r="XF168" s="94"/>
      <c r="XG168" s="94"/>
      <c r="XH168" s="94"/>
      <c r="XI168" s="94"/>
      <c r="XJ168" s="94"/>
      <c r="XK168" s="94"/>
      <c r="XL168" s="94"/>
      <c r="XM168" s="94"/>
      <c r="XN168" s="94"/>
      <c r="XO168" s="94"/>
      <c r="XP168" s="94"/>
      <c r="XQ168" s="94"/>
      <c r="XR168" s="94"/>
      <c r="XS168" s="94"/>
      <c r="XT168" s="94"/>
      <c r="XU168" s="94"/>
      <c r="XV168" s="94"/>
      <c r="XW168" s="94"/>
      <c r="XX168" s="94"/>
      <c r="XY168" s="94"/>
      <c r="XZ168" s="94"/>
      <c r="YA168" s="94"/>
      <c r="YB168" s="94"/>
      <c r="YC168" s="94"/>
      <c r="YD168" s="94"/>
      <c r="YE168" s="94"/>
      <c r="YF168" s="94"/>
      <c r="YG168" s="94"/>
      <c r="YH168" s="94"/>
      <c r="YI168" s="94"/>
      <c r="YJ168" s="94"/>
      <c r="YK168" s="94"/>
      <c r="YL168" s="94"/>
      <c r="YM168" s="94"/>
      <c r="YN168" s="94"/>
      <c r="YO168" s="94"/>
      <c r="YP168" s="94"/>
      <c r="YQ168" s="94"/>
      <c r="YR168" s="94"/>
      <c r="YS168" s="94"/>
      <c r="YT168" s="94"/>
      <c r="YU168" s="94"/>
      <c r="YV168" s="94"/>
      <c r="YW168" s="94"/>
      <c r="YX168" s="94"/>
      <c r="YY168" s="94"/>
      <c r="YZ168" s="94"/>
      <c r="ZA168" s="94"/>
      <c r="ZB168" s="94"/>
      <c r="ZC168" s="94"/>
      <c r="ZD168" s="94"/>
    </row>
    <row r="169" spans="1:680" x14ac:dyDescent="0.2">
      <c r="A169" s="97"/>
      <c r="B169" s="97"/>
      <c r="C169" s="98"/>
      <c r="E169" s="98"/>
      <c r="F169" s="99"/>
      <c r="G169" s="99"/>
      <c r="H169" s="99"/>
      <c r="I169" s="99"/>
      <c r="J169" s="99"/>
      <c r="K169" s="100"/>
      <c r="L169" s="100"/>
      <c r="M169" s="100"/>
      <c r="N169" s="100"/>
      <c r="P169" s="100"/>
      <c r="Q169" s="100"/>
      <c r="R169" s="100"/>
      <c r="S169" s="100"/>
      <c r="U169" s="100"/>
      <c r="V169" s="100"/>
      <c r="W169" s="100"/>
      <c r="X169" s="100"/>
    </row>
    <row r="170" spans="1:680" s="105" customFormat="1" x14ac:dyDescent="0.2">
      <c r="A170" s="144" t="s">
        <v>256</v>
      </c>
      <c r="B170" s="140"/>
      <c r="C170" s="141"/>
      <c r="E170" s="142"/>
      <c r="F170" s="107"/>
      <c r="G170" s="107"/>
      <c r="H170" s="107"/>
      <c r="I170" s="107"/>
      <c r="J170" s="107"/>
      <c r="K170" s="143">
        <f>K27-K165</f>
        <v>187132.50503586838</v>
      </c>
      <c r="L170" s="143">
        <f>L27-L165</f>
        <v>9492.8768080893096</v>
      </c>
      <c r="M170" s="143">
        <f>M27-M165</f>
        <v>5225.5215141364606</v>
      </c>
      <c r="N170" s="143">
        <f>N27-N165</f>
        <v>201850.90335809416</v>
      </c>
      <c r="P170" s="143">
        <f>P27-P165</f>
        <v>156300.64970627672</v>
      </c>
      <c r="Q170" s="143">
        <f>Q27-Q165</f>
        <v>9198.1674242997833</v>
      </c>
      <c r="R170" s="143">
        <f>R27-R165</f>
        <v>2230.5567485688607</v>
      </c>
      <c r="S170" s="143">
        <f>S27-S165</f>
        <v>167729.37387914537</v>
      </c>
      <c r="U170" s="143">
        <f>U27-U165</f>
        <v>232015.6294071959</v>
      </c>
      <c r="V170" s="143">
        <f>V27-V165</f>
        <v>11681.668877605212</v>
      </c>
      <c r="W170" s="143">
        <f>W27-W165</f>
        <v>5808.9761128190303</v>
      </c>
      <c r="X170" s="143">
        <f>X27-X165</f>
        <v>249506.27439762006</v>
      </c>
      <c r="Z170" s="152"/>
    </row>
    <row r="171" spans="1:680" x14ac:dyDescent="0.2">
      <c r="A171" s="138"/>
      <c r="B171" s="138"/>
      <c r="C171" s="132"/>
      <c r="E171" s="132"/>
      <c r="F171" s="133"/>
      <c r="G171" s="133"/>
      <c r="H171" s="133"/>
      <c r="I171" s="133"/>
      <c r="J171" s="133"/>
      <c r="K171" s="139"/>
      <c r="L171" s="139"/>
      <c r="M171" s="139"/>
      <c r="N171" s="139"/>
      <c r="P171" s="139"/>
      <c r="Q171" s="139"/>
      <c r="R171" s="139"/>
      <c r="S171" s="139"/>
      <c r="U171" s="139"/>
      <c r="V171" s="139"/>
      <c r="W171" s="139"/>
      <c r="X171" s="139"/>
    </row>
    <row r="173" spans="1:680" s="115" customFormat="1" ht="15" x14ac:dyDescent="0.25">
      <c r="B173" s="116" t="s">
        <v>232</v>
      </c>
      <c r="C173" s="117" t="s">
        <v>2</v>
      </c>
      <c r="F173" s="148"/>
      <c r="G173" s="149"/>
      <c r="H173" s="149"/>
      <c r="I173" s="149"/>
      <c r="J173" s="149"/>
    </row>
    <row r="174" spans="1:680" s="115" customFormat="1" ht="15" x14ac:dyDescent="0.25">
      <c r="B174" s="118" t="s">
        <v>234</v>
      </c>
      <c r="C174" s="119"/>
      <c r="F174" s="120" t="s">
        <v>6</v>
      </c>
      <c r="G174" s="120" t="s">
        <v>7</v>
      </c>
      <c r="H174" s="120" t="s">
        <v>8</v>
      </c>
      <c r="I174" s="120" t="s">
        <v>9</v>
      </c>
      <c r="J174" s="120" t="s">
        <v>10</v>
      </c>
      <c r="K174" s="145" t="s">
        <v>1</v>
      </c>
      <c r="L174" s="150" t="s">
        <v>231</v>
      </c>
      <c r="M174" s="150" t="s">
        <v>263</v>
      </c>
      <c r="N174" s="150" t="s">
        <v>11</v>
      </c>
      <c r="O174" s="147"/>
      <c r="P174" s="145" t="s">
        <v>1</v>
      </c>
      <c r="Q174" s="150" t="s">
        <v>231</v>
      </c>
      <c r="R174" s="150" t="s">
        <v>263</v>
      </c>
      <c r="S174" s="150" t="s">
        <v>11</v>
      </c>
      <c r="T174" s="147"/>
      <c r="U174" s="145" t="s">
        <v>1</v>
      </c>
      <c r="V174" s="150" t="s">
        <v>231</v>
      </c>
      <c r="W174" s="150" t="s">
        <v>263</v>
      </c>
      <c r="X174" s="150" t="s">
        <v>11</v>
      </c>
    </row>
    <row r="175" spans="1:680" s="115" customFormat="1" ht="15" x14ac:dyDescent="0.25">
      <c r="B175" s="122" t="s">
        <v>249</v>
      </c>
      <c r="C175"/>
      <c r="F175" s="124">
        <v>67777.122731670446</v>
      </c>
      <c r="G175" s="124">
        <v>66623.031160187951</v>
      </c>
      <c r="H175" s="124">
        <v>45252.778799432715</v>
      </c>
      <c r="I175" s="124">
        <v>40359.186414260512</v>
      </c>
      <c r="J175" s="124">
        <v>38264.28443046454</v>
      </c>
      <c r="K175" s="123">
        <f>'Original Proposal'!J170</f>
        <v>260485.71498437558</v>
      </c>
      <c r="L175" s="123">
        <f>'Original Proposal'!N170</f>
        <v>0</v>
      </c>
      <c r="M175" s="123">
        <f>'Original Proposal'!O170</f>
        <v>8945.0955630552508</v>
      </c>
      <c r="N175" s="123">
        <f t="shared" ref="N175:N182" si="159">SUM(K175:M175)</f>
        <v>269430.81054743082</v>
      </c>
      <c r="P175" s="123">
        <f>'Draft Decision'!J170</f>
        <v>186046.81906001619</v>
      </c>
      <c r="Q175" s="123">
        <f>'Draft Decision'!N170</f>
        <v>0</v>
      </c>
      <c r="R175" s="123">
        <f>'Draft Decision'!O170</f>
        <v>1162.8416733911679</v>
      </c>
      <c r="S175" s="123">
        <f t="shared" ref="S175:S182" si="160">SUM(P175:R175)</f>
        <v>187209.66073340736</v>
      </c>
      <c r="U175" s="123">
        <f>'Revised Proposal'!J171</f>
        <v>258276.40353601618</v>
      </c>
      <c r="V175" s="123">
        <f>'Revised Proposal'!N171</f>
        <v>0</v>
      </c>
      <c r="W175" s="123">
        <f>'Revised Proposal'!O171</f>
        <v>8170.2244708402495</v>
      </c>
      <c r="X175" s="123">
        <f t="shared" ref="X175:X182" si="161">SUM(U175:W175)</f>
        <v>266446.62800685642</v>
      </c>
    </row>
    <row r="176" spans="1:680" s="115" customFormat="1" ht="15" x14ac:dyDescent="0.25">
      <c r="B176" s="122" t="s">
        <v>235</v>
      </c>
      <c r="C176" t="s">
        <v>236</v>
      </c>
      <c r="F176" s="124">
        <v>3355</v>
      </c>
      <c r="G176" s="124">
        <v>7690</v>
      </c>
      <c r="H176" s="124">
        <v>5840</v>
      </c>
      <c r="I176" s="124">
        <v>4675</v>
      </c>
      <c r="J176" s="124">
        <v>5445</v>
      </c>
      <c r="K176" s="123">
        <f>'Original Proposal'!J171</f>
        <v>27005</v>
      </c>
      <c r="L176" s="123">
        <f>'Original Proposal'!N171</f>
        <v>0</v>
      </c>
      <c r="M176" s="123">
        <f>'Original Proposal'!O171</f>
        <v>0</v>
      </c>
      <c r="N176" s="123">
        <f t="shared" si="159"/>
        <v>27005</v>
      </c>
      <c r="P176" s="123">
        <f>'Draft Decision'!J171</f>
        <v>34189.036395384494</v>
      </c>
      <c r="Q176" s="123">
        <f>'Draft Decision'!N171</f>
        <v>0</v>
      </c>
      <c r="R176" s="123">
        <f>'Draft Decision'!O171</f>
        <v>0</v>
      </c>
      <c r="S176" s="123">
        <f t="shared" si="160"/>
        <v>34189.036395384494</v>
      </c>
      <c r="U176" s="123">
        <f>'Revised Proposal'!J172</f>
        <v>27005</v>
      </c>
      <c r="V176" s="123">
        <f>'Revised Proposal'!N172</f>
        <v>0</v>
      </c>
      <c r="W176" s="123">
        <f>'Revised Proposal'!O172</f>
        <v>0</v>
      </c>
      <c r="X176" s="123">
        <f t="shared" si="161"/>
        <v>27005</v>
      </c>
    </row>
    <row r="177" spans="1:680" s="115" customFormat="1" ht="15" x14ac:dyDescent="0.25">
      <c r="B177" s="122" t="s">
        <v>237</v>
      </c>
      <c r="C177" t="s">
        <v>238</v>
      </c>
      <c r="F177" s="124">
        <v>3601.4450000000002</v>
      </c>
      <c r="G177" s="124">
        <v>2973.14</v>
      </c>
      <c r="H177" s="124">
        <v>4695.5249999999996</v>
      </c>
      <c r="I177" s="124">
        <v>10586.825000000001</v>
      </c>
      <c r="J177" s="124">
        <v>7906.107</v>
      </c>
      <c r="K177" s="123">
        <f>'Original Proposal'!J172</f>
        <v>35685</v>
      </c>
      <c r="L177" s="123">
        <f>'Original Proposal'!N172</f>
        <v>0</v>
      </c>
      <c r="M177" s="123">
        <f>'Original Proposal'!O172</f>
        <v>0</v>
      </c>
      <c r="N177" s="123">
        <f t="shared" si="159"/>
        <v>35685</v>
      </c>
      <c r="P177" s="123">
        <f>'Draft Decision'!J172</f>
        <v>11287.843727780091</v>
      </c>
      <c r="Q177" s="123">
        <f>'Draft Decision'!N172</f>
        <v>0</v>
      </c>
      <c r="R177" s="123">
        <f>'Draft Decision'!O172</f>
        <v>0</v>
      </c>
      <c r="S177" s="123">
        <f t="shared" si="160"/>
        <v>11287.843727780091</v>
      </c>
      <c r="U177" s="123">
        <f>'Revised Proposal'!J173</f>
        <v>29763.042000000001</v>
      </c>
      <c r="V177" s="123">
        <f>'Revised Proposal'!N173</f>
        <v>0</v>
      </c>
      <c r="W177" s="123">
        <f>'Revised Proposal'!O173</f>
        <v>0</v>
      </c>
      <c r="X177" s="123">
        <f t="shared" si="161"/>
        <v>29763.042000000001</v>
      </c>
    </row>
    <row r="178" spans="1:680" s="115" customFormat="1" ht="15" x14ac:dyDescent="0.25">
      <c r="B178" s="122" t="s">
        <v>239</v>
      </c>
      <c r="C178" t="s">
        <v>240</v>
      </c>
      <c r="F178" s="124">
        <v>5074.9009999999998</v>
      </c>
      <c r="G178" s="124">
        <v>6264.5004328205123</v>
      </c>
      <c r="H178" s="124">
        <v>11163.250472684458</v>
      </c>
      <c r="I178" s="124">
        <v>8187.5923890737831</v>
      </c>
      <c r="J178" s="124">
        <v>5324.2311925955</v>
      </c>
      <c r="K178" s="123">
        <f>'Original Proposal'!J173</f>
        <v>47750</v>
      </c>
      <c r="L178" s="123">
        <f>'Original Proposal'!N173</f>
        <v>0</v>
      </c>
      <c r="M178" s="123">
        <f>'Original Proposal'!O173</f>
        <v>0</v>
      </c>
      <c r="N178" s="123">
        <f t="shared" si="159"/>
        <v>47750</v>
      </c>
      <c r="P178" s="123">
        <f>'Draft Decision'!J173</f>
        <v>30552.728035351116</v>
      </c>
      <c r="Q178" s="123">
        <f>'Draft Decision'!N173</f>
        <v>0</v>
      </c>
      <c r="R178" s="123">
        <f>'Draft Decision'!O173</f>
        <v>0</v>
      </c>
      <c r="S178" s="123">
        <f t="shared" si="160"/>
        <v>30552.728035351116</v>
      </c>
      <c r="U178" s="123">
        <f>'Revised Proposal'!J174</f>
        <v>36014.475487174255</v>
      </c>
      <c r="V178" s="123">
        <f>'Revised Proposal'!N174</f>
        <v>0</v>
      </c>
      <c r="W178" s="123">
        <f>'Revised Proposal'!O174</f>
        <v>0</v>
      </c>
      <c r="X178" s="123">
        <f t="shared" si="161"/>
        <v>36014.475487174255</v>
      </c>
    </row>
    <row r="179" spans="1:680" s="115" customFormat="1" ht="15" x14ac:dyDescent="0.25">
      <c r="B179" s="122" t="s">
        <v>241</v>
      </c>
      <c r="C179" t="s">
        <v>242</v>
      </c>
      <c r="F179" s="124">
        <v>5096.7333333333336</v>
      </c>
      <c r="G179" s="124">
        <v>4245.7333333333336</v>
      </c>
      <c r="H179" s="124">
        <v>3485.2333333333336</v>
      </c>
      <c r="I179" s="124">
        <v>3220.4</v>
      </c>
      <c r="J179" s="124">
        <v>3712.4</v>
      </c>
      <c r="K179" s="123">
        <f>'Original Proposal'!J174</f>
        <v>19760.5</v>
      </c>
      <c r="L179" s="123">
        <f>'Original Proposal'!N174</f>
        <v>0</v>
      </c>
      <c r="M179" s="123">
        <f>'Original Proposal'!O174</f>
        <v>0</v>
      </c>
      <c r="N179" s="123">
        <f t="shared" si="159"/>
        <v>19760.5</v>
      </c>
      <c r="P179" s="123">
        <f>'Draft Decision'!J174</f>
        <v>19760.5</v>
      </c>
      <c r="Q179" s="123">
        <f>'Draft Decision'!N174</f>
        <v>0</v>
      </c>
      <c r="R179" s="123">
        <f>'Draft Decision'!O174</f>
        <v>0</v>
      </c>
      <c r="S179" s="123">
        <f t="shared" si="160"/>
        <v>19760.5</v>
      </c>
      <c r="U179" s="123">
        <f>'Revised Proposal'!J175</f>
        <v>19760.5</v>
      </c>
      <c r="V179" s="123">
        <f>'Revised Proposal'!N175</f>
        <v>0</v>
      </c>
      <c r="W179" s="123">
        <f>'Revised Proposal'!O175</f>
        <v>0</v>
      </c>
      <c r="X179" s="123">
        <f t="shared" si="161"/>
        <v>19760.5</v>
      </c>
    </row>
    <row r="180" spans="1:680" s="115" customFormat="1" ht="15" x14ac:dyDescent="0.25">
      <c r="B180" s="122" t="s">
        <v>243</v>
      </c>
      <c r="C180" t="s">
        <v>244</v>
      </c>
      <c r="F180" s="124">
        <v>8788.4334712328673</v>
      </c>
      <c r="G180" s="124">
        <v>9225.3582324283507</v>
      </c>
      <c r="H180" s="124">
        <v>9662.282993623834</v>
      </c>
      <c r="I180" s="124">
        <v>10099.207754819316</v>
      </c>
      <c r="J180" s="124">
        <v>10536.132516014799</v>
      </c>
      <c r="K180" s="123">
        <f>'Original Proposal'!J175</f>
        <v>58227.953000000001</v>
      </c>
      <c r="L180" s="123">
        <f>'Original Proposal'!N175</f>
        <v>0</v>
      </c>
      <c r="M180" s="123">
        <f>'Original Proposal'!O175</f>
        <v>0</v>
      </c>
      <c r="N180" s="123">
        <f t="shared" si="159"/>
        <v>58227.953000000001</v>
      </c>
      <c r="P180" s="123">
        <f>'Draft Decision'!J175</f>
        <v>0</v>
      </c>
      <c r="Q180" s="123">
        <f>'Draft Decision'!N175</f>
        <v>0</v>
      </c>
      <c r="R180" s="123">
        <f>'Draft Decision'!O175</f>
        <v>0</v>
      </c>
      <c r="S180" s="123">
        <f t="shared" si="160"/>
        <v>0</v>
      </c>
      <c r="U180" s="123">
        <f>'Revised Proposal'!J176</f>
        <v>48311.414968119163</v>
      </c>
      <c r="V180" s="123">
        <f>'Revised Proposal'!N176</f>
        <v>0</v>
      </c>
      <c r="W180" s="123">
        <f>'Revised Proposal'!O176</f>
        <v>0</v>
      </c>
      <c r="X180" s="123">
        <f t="shared" si="161"/>
        <v>48311.414968119163</v>
      </c>
    </row>
    <row r="181" spans="1:680" s="115" customFormat="1" ht="15" x14ac:dyDescent="0.25">
      <c r="B181" s="122" t="s">
        <v>245</v>
      </c>
      <c r="C181" t="s">
        <v>246</v>
      </c>
      <c r="F181" s="124">
        <v>-6141.2565853658534</v>
      </c>
      <c r="G181" s="124">
        <v>-6141.2565853658534</v>
      </c>
      <c r="H181" s="124">
        <v>-6141.2565853658534</v>
      </c>
      <c r="I181" s="124">
        <v>-6141.2565853658534</v>
      </c>
      <c r="J181" s="124">
        <v>-6141.2565853658534</v>
      </c>
      <c r="K181" s="123">
        <f>'Original Proposal'!J176</f>
        <v>-34699.974999999999</v>
      </c>
      <c r="L181" s="123">
        <f>'Original Proposal'!N176</f>
        <v>0</v>
      </c>
      <c r="M181" s="123">
        <f>'Original Proposal'!O176</f>
        <v>-1592.3929057590306</v>
      </c>
      <c r="N181" s="123">
        <f t="shared" si="159"/>
        <v>-36292.367905759027</v>
      </c>
      <c r="P181" s="123">
        <f>'Draft Decision'!J176</f>
        <v>-34699.974999999999</v>
      </c>
      <c r="Q181" s="123">
        <f>'Draft Decision'!N176</f>
        <v>0</v>
      </c>
      <c r="R181" s="123">
        <f>'Draft Decision'!O176</f>
        <v>-835.02915173456608</v>
      </c>
      <c r="S181" s="123">
        <f t="shared" si="160"/>
        <v>-35535.004151734567</v>
      </c>
      <c r="U181" s="123">
        <f>'Revised Proposal'!J177</f>
        <v>-30706.282926829266</v>
      </c>
      <c r="V181" s="123">
        <f>'Revised Proposal'!N177</f>
        <v>0</v>
      </c>
      <c r="W181" s="123">
        <f>'Revised Proposal'!O177</f>
        <v>-1291.1654721857499</v>
      </c>
      <c r="X181" s="123">
        <f t="shared" si="161"/>
        <v>-31997.448399015015</v>
      </c>
    </row>
    <row r="182" spans="1:680" s="115" customFormat="1" ht="15" x14ac:dyDescent="0.25">
      <c r="B182" s="126" t="s">
        <v>247</v>
      </c>
      <c r="C182" s="127" t="s">
        <v>248</v>
      </c>
      <c r="F182" s="129">
        <v>4301.4280695899488</v>
      </c>
      <c r="G182" s="129">
        <v>2096.9318429963887</v>
      </c>
      <c r="H182" s="129">
        <v>2297.6070869464825</v>
      </c>
      <c r="I182" s="129">
        <v>4450.5560867155491</v>
      </c>
      <c r="J182" s="129">
        <v>5818.943567915434</v>
      </c>
      <c r="K182" s="123">
        <f>'Original Proposal'!J177</f>
        <v>20631.491183879094</v>
      </c>
      <c r="L182" s="128">
        <f>'Original Proposal'!N177</f>
        <v>0</v>
      </c>
      <c r="M182" s="128">
        <f>'Original Proposal'!O177</f>
        <v>403.2688057140104</v>
      </c>
      <c r="N182" s="128">
        <f t="shared" si="159"/>
        <v>21034.759989593105</v>
      </c>
      <c r="P182" s="128">
        <f>'Draft Decision'!J177</f>
        <v>8900.8349071952125</v>
      </c>
      <c r="Q182" s="128">
        <f>'Draft Decision'!N177</f>
        <v>678.42440698899281</v>
      </c>
      <c r="R182" s="128">
        <f>'Draft Decision'!O177</f>
        <v>84.727267862090898</v>
      </c>
      <c r="S182" s="128">
        <f t="shared" si="160"/>
        <v>9663.9865820462946</v>
      </c>
      <c r="U182" s="128">
        <f>'Revised Proposal'!J178</f>
        <v>19643.891061152794</v>
      </c>
      <c r="V182" s="128">
        <f>'Revised Proposal'!N178</f>
        <v>865.67405239380628</v>
      </c>
      <c r="W182" s="128">
        <f>'Revised Proposal'!O178</f>
        <v>362.6998259874988</v>
      </c>
      <c r="X182" s="128">
        <f t="shared" si="161"/>
        <v>20872.2649395341</v>
      </c>
    </row>
    <row r="183" spans="1:680" s="115" customFormat="1" ht="15" x14ac:dyDescent="0.25">
      <c r="B183" s="126" t="s">
        <v>250</v>
      </c>
      <c r="C183" s="127"/>
      <c r="F183" s="129">
        <f>SUM(F175:F182)</f>
        <v>91853.80702046075</v>
      </c>
      <c r="G183" s="130">
        <f t="shared" ref="G183:J183" si="162">SUM(G175:G182)</f>
        <v>92977.438416400677</v>
      </c>
      <c r="H183" s="130">
        <f t="shared" si="162"/>
        <v>76255.421100654989</v>
      </c>
      <c r="I183" s="130">
        <f t="shared" si="162"/>
        <v>75437.511059503304</v>
      </c>
      <c r="J183" s="130">
        <f t="shared" si="162"/>
        <v>70865.842121624431</v>
      </c>
      <c r="K183" s="151">
        <f t="shared" ref="K183:L183" si="163">SUM(K175:K182)</f>
        <v>434845.68416825467</v>
      </c>
      <c r="L183" s="128">
        <f t="shared" si="163"/>
        <v>0</v>
      </c>
      <c r="M183" s="128">
        <f t="shared" ref="M183" si="164">SUM(M175:M182)</f>
        <v>7755.9714630102308</v>
      </c>
      <c r="N183" s="128">
        <f t="shared" ref="N183" si="165">SUM(N175:N182)</f>
        <v>442601.6556312649</v>
      </c>
      <c r="P183" s="128">
        <f>SUM(P175:P182)</f>
        <v>256037.7871257271</v>
      </c>
      <c r="Q183" s="128">
        <f t="shared" ref="Q183:R183" si="166">SUM(Q175:Q182)</f>
        <v>678.42440698899281</v>
      </c>
      <c r="R183" s="128">
        <f t="shared" si="166"/>
        <v>412.53978951869271</v>
      </c>
      <c r="S183" s="128">
        <f t="shared" ref="S183" si="167">SUM(S175:S182)</f>
        <v>257128.75132223478</v>
      </c>
      <c r="U183" s="128">
        <f>SUM(U175:U182)</f>
        <v>408068.44412563316</v>
      </c>
      <c r="V183" s="128">
        <f t="shared" ref="V183:W183" si="168">SUM(V175:V182)</f>
        <v>865.67405239380628</v>
      </c>
      <c r="W183" s="128">
        <f t="shared" si="168"/>
        <v>7241.7588246419991</v>
      </c>
      <c r="X183" s="128">
        <f t="shared" ref="X183" si="169">SUM(X175:X182)</f>
        <v>416175.87700266892</v>
      </c>
    </row>
    <row r="186" spans="1:680" x14ac:dyDescent="0.2">
      <c r="A186" s="55" t="s">
        <v>227</v>
      </c>
      <c r="B186" s="62"/>
      <c r="C186" s="15"/>
      <c r="E186" s="29"/>
      <c r="F186" s="57"/>
      <c r="G186" s="57"/>
      <c r="H186" s="57"/>
      <c r="I186" s="57"/>
      <c r="J186" s="57"/>
      <c r="K186" s="58"/>
      <c r="L186" s="58"/>
      <c r="M186" s="58"/>
      <c r="N186" s="58"/>
      <c r="P186" s="58"/>
      <c r="Q186" s="58"/>
      <c r="R186" s="58"/>
      <c r="S186" s="58"/>
      <c r="U186" s="58"/>
      <c r="V186" s="58"/>
      <c r="W186" s="58"/>
      <c r="X186" s="58"/>
    </row>
    <row r="187" spans="1:680" s="95" customFormat="1" x14ac:dyDescent="0.2">
      <c r="A187" s="87"/>
      <c r="B187" s="10" t="s">
        <v>228</v>
      </c>
      <c r="C187" s="77"/>
      <c r="D187" s="94"/>
      <c r="E187" s="78"/>
      <c r="F187" s="92">
        <f>SUM(F167,F183)</f>
        <v>379980.05775887845</v>
      </c>
      <c r="G187" s="92">
        <f t="shared" ref="G187:J187" si="170">SUM(G167,G183)</f>
        <v>387601.23541934794</v>
      </c>
      <c r="H187" s="92">
        <f t="shared" si="170"/>
        <v>374957.15112982423</v>
      </c>
      <c r="I187" s="92">
        <f t="shared" si="170"/>
        <v>365360.03866355604</v>
      </c>
      <c r="J187" s="92">
        <f t="shared" si="170"/>
        <v>351482.4880607854</v>
      </c>
      <c r="K187" s="92">
        <f>SUM(K167,K183)</f>
        <v>1860549.1939686488</v>
      </c>
      <c r="L187" s="92">
        <f t="shared" ref="L187" si="171">SUM(L167,L183)</f>
        <v>72323.23310587657</v>
      </c>
      <c r="M187" s="92">
        <f t="shared" ref="M187" si="172">SUM(M167,M183)</f>
        <v>47088.363897022726</v>
      </c>
      <c r="N187" s="92">
        <f t="shared" ref="N187" si="173">SUM(N167,N183)</f>
        <v>1979960.7909715481</v>
      </c>
      <c r="O187" s="94"/>
      <c r="P187" s="92">
        <f>SUM(P167,P183)</f>
        <v>1445228.7723235516</v>
      </c>
      <c r="Q187" s="92">
        <f t="shared" ref="Q187" si="174">SUM(Q167,Q183)</f>
        <v>70662.530793665224</v>
      </c>
      <c r="R187" s="92">
        <f t="shared" ref="R187:S187" si="175">SUM(R167,R183)</f>
        <v>15116.701359317705</v>
      </c>
      <c r="S187" s="92">
        <f t="shared" si="175"/>
        <v>1531008.0044765344</v>
      </c>
      <c r="T187" s="94"/>
      <c r="U187" s="92">
        <f>SUM(U167,U183)</f>
        <v>1861012.5156135478</v>
      </c>
      <c r="V187" s="92">
        <f t="shared" ref="V187:X187" si="176">SUM(V167,V183)</f>
        <v>74031.954759158136</v>
      </c>
      <c r="W187" s="92">
        <f t="shared" ref="W187" si="177">SUM(W167,W183)</f>
        <v>42694.108520601847</v>
      </c>
      <c r="X187" s="92">
        <f t="shared" si="176"/>
        <v>1977738.5788933076</v>
      </c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  <c r="OO187" s="94"/>
      <c r="OP187" s="94"/>
      <c r="OQ187" s="94"/>
      <c r="OR187" s="94"/>
      <c r="OS187" s="94"/>
      <c r="OT187" s="94"/>
      <c r="OU187" s="94"/>
      <c r="OV187" s="94"/>
      <c r="OW187" s="94"/>
      <c r="OX187" s="94"/>
      <c r="OY187" s="94"/>
      <c r="OZ187" s="94"/>
      <c r="PA187" s="94"/>
      <c r="PB187" s="94"/>
      <c r="PC187" s="94"/>
      <c r="PD187" s="94"/>
      <c r="PE187" s="94"/>
      <c r="PF187" s="94"/>
      <c r="PG187" s="94"/>
      <c r="PH187" s="94"/>
      <c r="PI187" s="94"/>
      <c r="PJ187" s="94"/>
      <c r="PK187" s="94"/>
      <c r="PL187" s="94"/>
      <c r="PM187" s="94"/>
      <c r="PN187" s="94"/>
      <c r="PO187" s="94"/>
      <c r="PP187" s="94"/>
      <c r="PQ187" s="94"/>
      <c r="PR187" s="94"/>
      <c r="PS187" s="94"/>
      <c r="PT187" s="94"/>
      <c r="PU187" s="94"/>
      <c r="PV187" s="94"/>
      <c r="PW187" s="94"/>
      <c r="PX187" s="94"/>
      <c r="PY187" s="94"/>
      <c r="PZ187" s="94"/>
      <c r="QA187" s="94"/>
      <c r="QB187" s="94"/>
      <c r="QC187" s="94"/>
      <c r="QD187" s="94"/>
      <c r="QE187" s="94"/>
      <c r="QF187" s="94"/>
      <c r="QG187" s="94"/>
      <c r="QH187" s="94"/>
      <c r="QI187" s="94"/>
      <c r="QJ187" s="94"/>
      <c r="QK187" s="94"/>
      <c r="QL187" s="94"/>
      <c r="QM187" s="94"/>
      <c r="QN187" s="94"/>
      <c r="QO187" s="94"/>
      <c r="QP187" s="94"/>
      <c r="QQ187" s="94"/>
      <c r="QR187" s="94"/>
      <c r="QS187" s="94"/>
      <c r="QT187" s="94"/>
      <c r="QU187" s="94"/>
      <c r="QV187" s="94"/>
      <c r="QW187" s="94"/>
      <c r="QX187" s="94"/>
      <c r="QY187" s="94"/>
      <c r="QZ187" s="94"/>
      <c r="RA187" s="94"/>
      <c r="RB187" s="94"/>
      <c r="RC187" s="94"/>
      <c r="RD187" s="94"/>
      <c r="RE187" s="94"/>
      <c r="RF187" s="94"/>
      <c r="RG187" s="94"/>
      <c r="RH187" s="94"/>
      <c r="RI187" s="94"/>
      <c r="RJ187" s="94"/>
      <c r="RK187" s="94"/>
      <c r="RL187" s="94"/>
      <c r="RM187" s="94"/>
      <c r="RN187" s="94"/>
      <c r="RO187" s="94"/>
      <c r="RP187" s="94"/>
      <c r="RQ187" s="94"/>
      <c r="RR187" s="94"/>
      <c r="RS187" s="94"/>
      <c r="RT187" s="94"/>
      <c r="RU187" s="94"/>
      <c r="RV187" s="94"/>
      <c r="RW187" s="94"/>
      <c r="RX187" s="94"/>
      <c r="RY187" s="94"/>
      <c r="RZ187" s="94"/>
      <c r="SA187" s="94"/>
      <c r="SB187" s="94"/>
      <c r="SC187" s="94"/>
      <c r="SD187" s="94"/>
      <c r="SE187" s="94"/>
      <c r="SF187" s="94"/>
      <c r="SG187" s="94"/>
      <c r="SH187" s="94"/>
      <c r="SI187" s="94"/>
      <c r="SJ187" s="94"/>
      <c r="SK187" s="94"/>
      <c r="SL187" s="94"/>
      <c r="SM187" s="94"/>
      <c r="SN187" s="94"/>
      <c r="SO187" s="94"/>
      <c r="SP187" s="94"/>
      <c r="SQ187" s="94"/>
      <c r="SR187" s="94"/>
      <c r="SS187" s="94"/>
      <c r="ST187" s="94"/>
      <c r="SU187" s="94"/>
      <c r="SV187" s="94"/>
      <c r="SW187" s="94"/>
      <c r="SX187" s="94"/>
      <c r="SY187" s="94"/>
      <c r="SZ187" s="94"/>
      <c r="TA187" s="94"/>
      <c r="TB187" s="94"/>
      <c r="TC187" s="94"/>
      <c r="TD187" s="94"/>
      <c r="TE187" s="94"/>
      <c r="TF187" s="94"/>
      <c r="TG187" s="94"/>
      <c r="TH187" s="94"/>
      <c r="TI187" s="94"/>
      <c r="TJ187" s="94"/>
      <c r="TK187" s="94"/>
      <c r="TL187" s="94"/>
      <c r="TM187" s="94"/>
      <c r="TN187" s="94"/>
      <c r="TO187" s="94"/>
      <c r="TP187" s="94"/>
      <c r="TQ187" s="94"/>
      <c r="TR187" s="94"/>
      <c r="TS187" s="94"/>
      <c r="TT187" s="94"/>
      <c r="TU187" s="94"/>
      <c r="TV187" s="94"/>
      <c r="TW187" s="94"/>
      <c r="TX187" s="94"/>
      <c r="TY187" s="94"/>
      <c r="TZ187" s="94"/>
      <c r="UA187" s="94"/>
      <c r="UB187" s="94"/>
      <c r="UC187" s="94"/>
      <c r="UD187" s="94"/>
      <c r="UE187" s="94"/>
      <c r="UF187" s="94"/>
      <c r="UG187" s="94"/>
      <c r="UH187" s="94"/>
      <c r="UI187" s="94"/>
      <c r="UJ187" s="94"/>
      <c r="UK187" s="94"/>
      <c r="UL187" s="94"/>
      <c r="UM187" s="94"/>
      <c r="UN187" s="94"/>
      <c r="UO187" s="94"/>
      <c r="UP187" s="94"/>
      <c r="UQ187" s="94"/>
      <c r="UR187" s="94"/>
      <c r="US187" s="94"/>
      <c r="UT187" s="94"/>
      <c r="UU187" s="94"/>
      <c r="UV187" s="94"/>
      <c r="UW187" s="94"/>
      <c r="UX187" s="94"/>
      <c r="UY187" s="94"/>
      <c r="UZ187" s="94"/>
      <c r="VA187" s="94"/>
      <c r="VB187" s="94"/>
      <c r="VC187" s="94"/>
      <c r="VD187" s="94"/>
      <c r="VE187" s="94"/>
      <c r="VF187" s="94"/>
      <c r="VG187" s="94"/>
      <c r="VH187" s="94"/>
      <c r="VI187" s="94"/>
      <c r="VJ187" s="94"/>
      <c r="VK187" s="94"/>
      <c r="VL187" s="94"/>
      <c r="VM187" s="94"/>
      <c r="VN187" s="94"/>
      <c r="VO187" s="94"/>
      <c r="VP187" s="94"/>
      <c r="VQ187" s="94"/>
      <c r="VR187" s="94"/>
      <c r="VS187" s="94"/>
      <c r="VT187" s="94"/>
      <c r="VU187" s="94"/>
      <c r="VV187" s="94"/>
      <c r="VW187" s="94"/>
      <c r="VX187" s="94"/>
      <c r="VY187" s="94"/>
      <c r="VZ187" s="94"/>
      <c r="WA187" s="94"/>
      <c r="WB187" s="94"/>
      <c r="WC187" s="94"/>
      <c r="WD187" s="94"/>
      <c r="WE187" s="94"/>
      <c r="WF187" s="94"/>
      <c r="WG187" s="94"/>
      <c r="WH187" s="94"/>
      <c r="WI187" s="94"/>
      <c r="WJ187" s="94"/>
      <c r="WK187" s="94"/>
      <c r="WL187" s="94"/>
      <c r="WM187" s="94"/>
      <c r="WN187" s="94"/>
      <c r="WO187" s="94"/>
      <c r="WP187" s="94"/>
      <c r="WQ187" s="94"/>
      <c r="WR187" s="94"/>
      <c r="WS187" s="94"/>
      <c r="WT187" s="94"/>
      <c r="WU187" s="94"/>
      <c r="WV187" s="94"/>
      <c r="WW187" s="94"/>
      <c r="WX187" s="94"/>
      <c r="WY187" s="94"/>
      <c r="WZ187" s="94"/>
      <c r="XA187" s="94"/>
      <c r="XB187" s="94"/>
      <c r="XC187" s="94"/>
      <c r="XD187" s="94"/>
      <c r="XE187" s="94"/>
      <c r="XF187" s="94"/>
      <c r="XG187" s="94"/>
      <c r="XH187" s="94"/>
      <c r="XI187" s="94"/>
      <c r="XJ187" s="94"/>
      <c r="XK187" s="94"/>
      <c r="XL187" s="94"/>
      <c r="XM187" s="94"/>
      <c r="XN187" s="94"/>
      <c r="XO187" s="94"/>
      <c r="XP187" s="94"/>
      <c r="XQ187" s="94"/>
      <c r="XR187" s="94"/>
      <c r="XS187" s="94"/>
      <c r="XT187" s="94"/>
      <c r="XU187" s="94"/>
      <c r="XV187" s="94"/>
      <c r="XW187" s="94"/>
      <c r="XX187" s="94"/>
      <c r="XY187" s="94"/>
      <c r="XZ187" s="94"/>
      <c r="YA187" s="94"/>
      <c r="YB187" s="94"/>
      <c r="YC187" s="94"/>
      <c r="YD187" s="94"/>
      <c r="YE187" s="94"/>
      <c r="YF187" s="94"/>
      <c r="YG187" s="94"/>
      <c r="YH187" s="94"/>
      <c r="YI187" s="94"/>
      <c r="YJ187" s="94"/>
      <c r="YK187" s="94"/>
      <c r="YL187" s="94"/>
      <c r="YM187" s="94"/>
      <c r="YN187" s="94"/>
      <c r="YO187" s="94"/>
      <c r="YP187" s="94"/>
      <c r="YQ187" s="94"/>
      <c r="YR187" s="94"/>
      <c r="YS187" s="94"/>
      <c r="YT187" s="94"/>
      <c r="YU187" s="94"/>
      <c r="YV187" s="94"/>
      <c r="YW187" s="94"/>
      <c r="YX187" s="94"/>
      <c r="YY187" s="94"/>
      <c r="YZ187" s="94"/>
      <c r="ZA187" s="94"/>
      <c r="ZB187" s="94"/>
      <c r="ZC187" s="94"/>
      <c r="ZD187" s="94"/>
    </row>
    <row r="188" spans="1:680" s="95" customFormat="1" x14ac:dyDescent="0.2">
      <c r="A188" s="87"/>
      <c r="B188" s="10" t="s">
        <v>229</v>
      </c>
      <c r="C188" s="77"/>
      <c r="D188" s="94"/>
      <c r="E188" s="78"/>
      <c r="F188" s="92">
        <f>SUM(F168,F183)</f>
        <v>316109.33281919186</v>
      </c>
      <c r="G188" s="92">
        <f t="shared" ref="G188:K188" si="178">SUM(G168,G183)</f>
        <v>323160.45111176692</v>
      </c>
      <c r="H188" s="92">
        <f t="shared" si="178"/>
        <v>306351.4188281672</v>
      </c>
      <c r="I188" s="92">
        <f t="shared" si="178"/>
        <v>300573.81246745831</v>
      </c>
      <c r="J188" s="92">
        <f t="shared" si="178"/>
        <v>289347.99268279452</v>
      </c>
      <c r="K188" s="96">
        <f t="shared" si="178"/>
        <v>1552475.9396037534</v>
      </c>
      <c r="L188" s="96">
        <f t="shared" ref="L188" si="179">SUM(L168,L183)</f>
        <v>56695.261626562627</v>
      </c>
      <c r="M188" s="96">
        <f t="shared" ref="M188" si="180">SUM(M168,M183)</f>
        <v>39334.589379397417</v>
      </c>
      <c r="N188" s="96">
        <f t="shared" ref="N188" si="181">SUM(N168,N183)</f>
        <v>1648505.7906097134</v>
      </c>
      <c r="O188" s="94"/>
      <c r="P188" s="96">
        <f t="shared" ref="P188:Q188" si="182">SUM(P168,P183)</f>
        <v>1137155.5179586562</v>
      </c>
      <c r="Q188" s="96">
        <f t="shared" si="182"/>
        <v>52532.315900191505</v>
      </c>
      <c r="R188" s="96">
        <f t="shared" ref="R188:S188" si="183">SUM(R168,R183)</f>
        <v>11210.457043949824</v>
      </c>
      <c r="S188" s="96">
        <f t="shared" si="183"/>
        <v>1200898.2909027976</v>
      </c>
      <c r="T188" s="94"/>
      <c r="U188" s="96">
        <f t="shared" ref="U188:X188" si="184">SUM(U168,U183)</f>
        <v>1539278.341521139</v>
      </c>
      <c r="V188" s="96">
        <f t="shared" si="184"/>
        <v>57832.503269015062</v>
      </c>
      <c r="W188" s="96">
        <f t="shared" ref="W188" si="185">SUM(W168,W183)</f>
        <v>35321.215141709508</v>
      </c>
      <c r="X188" s="96">
        <f t="shared" si="184"/>
        <v>1632432.0599318631</v>
      </c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  <c r="IW188" s="94"/>
      <c r="IX188" s="94"/>
      <c r="IY188" s="94"/>
      <c r="IZ188" s="94"/>
      <c r="JA188" s="94"/>
      <c r="JB188" s="94"/>
      <c r="JC188" s="94"/>
      <c r="JD188" s="94"/>
      <c r="JE188" s="94"/>
      <c r="JF188" s="94"/>
      <c r="JG188" s="94"/>
      <c r="JH188" s="94"/>
      <c r="JI188" s="94"/>
      <c r="JJ188" s="94"/>
      <c r="JK188" s="94"/>
      <c r="JL188" s="94"/>
      <c r="JM188" s="94"/>
      <c r="JN188" s="94"/>
      <c r="JO188" s="94"/>
      <c r="JP188" s="94"/>
      <c r="JQ188" s="94"/>
      <c r="JR188" s="9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  <c r="KY188" s="94"/>
      <c r="KZ188" s="94"/>
      <c r="LA188" s="94"/>
      <c r="LB188" s="94"/>
      <c r="LC188" s="94"/>
      <c r="LD188" s="94"/>
      <c r="LE188" s="94"/>
      <c r="LF188" s="94"/>
      <c r="LG188" s="94"/>
      <c r="LH188" s="94"/>
      <c r="LI188" s="94"/>
      <c r="LJ188" s="94"/>
      <c r="LK188" s="94"/>
      <c r="LL188" s="94"/>
      <c r="LM188" s="94"/>
      <c r="LN188" s="94"/>
      <c r="LO188" s="94"/>
      <c r="LP188" s="94"/>
      <c r="LQ188" s="94"/>
      <c r="LR188" s="94"/>
      <c r="LS188" s="94"/>
      <c r="LT188" s="94"/>
      <c r="LU188" s="94"/>
      <c r="LV188" s="94"/>
      <c r="LW188" s="94"/>
      <c r="LX188" s="94"/>
      <c r="LY188" s="94"/>
      <c r="LZ188" s="94"/>
      <c r="MA188" s="94"/>
      <c r="MB188" s="94"/>
      <c r="MC188" s="94"/>
      <c r="MD188" s="94"/>
      <c r="ME188" s="94"/>
      <c r="MF188" s="94"/>
      <c r="MG188" s="94"/>
      <c r="MH188" s="94"/>
      <c r="MI188" s="94"/>
      <c r="MJ188" s="94"/>
      <c r="MK188" s="94"/>
      <c r="ML188" s="94"/>
      <c r="MM188" s="94"/>
      <c r="MN188" s="94"/>
      <c r="MO188" s="94"/>
      <c r="MP188" s="94"/>
      <c r="MQ188" s="94"/>
      <c r="MR188" s="94"/>
      <c r="MS188" s="94"/>
      <c r="MT188" s="94"/>
      <c r="MU188" s="94"/>
      <c r="MV188" s="94"/>
      <c r="MW188" s="94"/>
      <c r="MX188" s="94"/>
      <c r="MY188" s="94"/>
      <c r="MZ188" s="94"/>
      <c r="NA188" s="94"/>
      <c r="NB188" s="94"/>
      <c r="NC188" s="94"/>
      <c r="ND188" s="94"/>
      <c r="NE188" s="94"/>
      <c r="NF188" s="94"/>
      <c r="NG188" s="94"/>
      <c r="NH188" s="94"/>
      <c r="NI188" s="94"/>
      <c r="NJ188" s="94"/>
      <c r="NK188" s="94"/>
      <c r="NL188" s="94"/>
      <c r="NM188" s="94"/>
      <c r="NN188" s="94"/>
      <c r="NO188" s="94"/>
      <c r="NP188" s="94"/>
      <c r="NQ188" s="94"/>
      <c r="NR188" s="94"/>
      <c r="NS188" s="94"/>
      <c r="NT188" s="94"/>
      <c r="NU188" s="94"/>
      <c r="NV188" s="94"/>
      <c r="NW188" s="94"/>
      <c r="NX188" s="94"/>
      <c r="NY188" s="94"/>
      <c r="NZ188" s="94"/>
      <c r="OA188" s="94"/>
      <c r="OB188" s="94"/>
      <c r="OC188" s="94"/>
      <c r="OD188" s="94"/>
      <c r="OE188" s="94"/>
      <c r="OF188" s="94"/>
      <c r="OG188" s="94"/>
      <c r="OH188" s="94"/>
      <c r="OI188" s="94"/>
      <c r="OJ188" s="94"/>
      <c r="OK188" s="94"/>
      <c r="OL188" s="94"/>
      <c r="OM188" s="94"/>
      <c r="ON188" s="94"/>
      <c r="OO188" s="94"/>
      <c r="OP188" s="94"/>
      <c r="OQ188" s="94"/>
      <c r="OR188" s="94"/>
      <c r="OS188" s="94"/>
      <c r="OT188" s="94"/>
      <c r="OU188" s="94"/>
      <c r="OV188" s="94"/>
      <c r="OW188" s="94"/>
      <c r="OX188" s="94"/>
      <c r="OY188" s="94"/>
      <c r="OZ188" s="94"/>
      <c r="PA188" s="94"/>
      <c r="PB188" s="94"/>
      <c r="PC188" s="94"/>
      <c r="PD188" s="94"/>
      <c r="PE188" s="94"/>
      <c r="PF188" s="94"/>
      <c r="PG188" s="94"/>
      <c r="PH188" s="94"/>
      <c r="PI188" s="94"/>
      <c r="PJ188" s="94"/>
      <c r="PK188" s="94"/>
      <c r="PL188" s="94"/>
      <c r="PM188" s="94"/>
      <c r="PN188" s="94"/>
      <c r="PO188" s="94"/>
      <c r="PP188" s="94"/>
      <c r="PQ188" s="94"/>
      <c r="PR188" s="94"/>
      <c r="PS188" s="94"/>
      <c r="PT188" s="94"/>
      <c r="PU188" s="94"/>
      <c r="PV188" s="94"/>
      <c r="PW188" s="94"/>
      <c r="PX188" s="94"/>
      <c r="PY188" s="94"/>
      <c r="PZ188" s="94"/>
      <c r="QA188" s="94"/>
      <c r="QB188" s="94"/>
      <c r="QC188" s="94"/>
      <c r="QD188" s="94"/>
      <c r="QE188" s="94"/>
      <c r="QF188" s="94"/>
      <c r="QG188" s="94"/>
      <c r="QH188" s="94"/>
      <c r="QI188" s="94"/>
      <c r="QJ188" s="94"/>
      <c r="QK188" s="94"/>
      <c r="QL188" s="94"/>
      <c r="QM188" s="94"/>
      <c r="QN188" s="94"/>
      <c r="QO188" s="94"/>
      <c r="QP188" s="94"/>
      <c r="QQ188" s="94"/>
      <c r="QR188" s="94"/>
      <c r="QS188" s="94"/>
      <c r="QT188" s="94"/>
      <c r="QU188" s="94"/>
      <c r="QV188" s="94"/>
      <c r="QW188" s="94"/>
      <c r="QX188" s="94"/>
      <c r="QY188" s="94"/>
      <c r="QZ188" s="94"/>
      <c r="RA188" s="94"/>
      <c r="RB188" s="94"/>
      <c r="RC188" s="94"/>
      <c r="RD188" s="94"/>
      <c r="RE188" s="94"/>
      <c r="RF188" s="94"/>
      <c r="RG188" s="94"/>
      <c r="RH188" s="94"/>
      <c r="RI188" s="94"/>
      <c r="RJ188" s="94"/>
      <c r="RK188" s="94"/>
      <c r="RL188" s="94"/>
      <c r="RM188" s="94"/>
      <c r="RN188" s="94"/>
      <c r="RO188" s="94"/>
      <c r="RP188" s="94"/>
      <c r="RQ188" s="94"/>
      <c r="RR188" s="94"/>
      <c r="RS188" s="94"/>
      <c r="RT188" s="94"/>
      <c r="RU188" s="94"/>
      <c r="RV188" s="94"/>
      <c r="RW188" s="94"/>
      <c r="RX188" s="94"/>
      <c r="RY188" s="94"/>
      <c r="RZ188" s="94"/>
      <c r="SA188" s="94"/>
      <c r="SB188" s="94"/>
      <c r="SC188" s="94"/>
      <c r="SD188" s="94"/>
      <c r="SE188" s="94"/>
      <c r="SF188" s="94"/>
      <c r="SG188" s="94"/>
      <c r="SH188" s="94"/>
      <c r="SI188" s="94"/>
      <c r="SJ188" s="94"/>
      <c r="SK188" s="94"/>
      <c r="SL188" s="94"/>
      <c r="SM188" s="94"/>
      <c r="SN188" s="94"/>
      <c r="SO188" s="94"/>
      <c r="SP188" s="94"/>
      <c r="SQ188" s="94"/>
      <c r="SR188" s="94"/>
      <c r="SS188" s="94"/>
      <c r="ST188" s="94"/>
      <c r="SU188" s="94"/>
      <c r="SV188" s="94"/>
      <c r="SW188" s="94"/>
      <c r="SX188" s="94"/>
      <c r="SY188" s="94"/>
      <c r="SZ188" s="94"/>
      <c r="TA188" s="94"/>
      <c r="TB188" s="94"/>
      <c r="TC188" s="94"/>
      <c r="TD188" s="94"/>
      <c r="TE188" s="94"/>
      <c r="TF188" s="94"/>
      <c r="TG188" s="94"/>
      <c r="TH188" s="94"/>
      <c r="TI188" s="94"/>
      <c r="TJ188" s="94"/>
      <c r="TK188" s="94"/>
      <c r="TL188" s="94"/>
      <c r="TM188" s="94"/>
      <c r="TN188" s="94"/>
      <c r="TO188" s="94"/>
      <c r="TP188" s="94"/>
      <c r="TQ188" s="94"/>
      <c r="TR188" s="94"/>
      <c r="TS188" s="94"/>
      <c r="TT188" s="94"/>
      <c r="TU188" s="94"/>
      <c r="TV188" s="94"/>
      <c r="TW188" s="94"/>
      <c r="TX188" s="94"/>
      <c r="TY188" s="94"/>
      <c r="TZ188" s="94"/>
      <c r="UA188" s="94"/>
      <c r="UB188" s="94"/>
      <c r="UC188" s="94"/>
      <c r="UD188" s="94"/>
      <c r="UE188" s="94"/>
      <c r="UF188" s="94"/>
      <c r="UG188" s="94"/>
      <c r="UH188" s="94"/>
      <c r="UI188" s="94"/>
      <c r="UJ188" s="94"/>
      <c r="UK188" s="94"/>
      <c r="UL188" s="94"/>
      <c r="UM188" s="94"/>
      <c r="UN188" s="94"/>
      <c r="UO188" s="94"/>
      <c r="UP188" s="94"/>
      <c r="UQ188" s="94"/>
      <c r="UR188" s="94"/>
      <c r="US188" s="94"/>
      <c r="UT188" s="94"/>
      <c r="UU188" s="94"/>
      <c r="UV188" s="94"/>
      <c r="UW188" s="94"/>
      <c r="UX188" s="94"/>
      <c r="UY188" s="94"/>
      <c r="UZ188" s="94"/>
      <c r="VA188" s="94"/>
      <c r="VB188" s="94"/>
      <c r="VC188" s="94"/>
      <c r="VD188" s="94"/>
      <c r="VE188" s="94"/>
      <c r="VF188" s="94"/>
      <c r="VG188" s="94"/>
      <c r="VH188" s="94"/>
      <c r="VI188" s="94"/>
      <c r="VJ188" s="94"/>
      <c r="VK188" s="94"/>
      <c r="VL188" s="94"/>
      <c r="VM188" s="94"/>
      <c r="VN188" s="94"/>
      <c r="VO188" s="94"/>
      <c r="VP188" s="94"/>
      <c r="VQ188" s="94"/>
      <c r="VR188" s="94"/>
      <c r="VS188" s="94"/>
      <c r="VT188" s="94"/>
      <c r="VU188" s="94"/>
      <c r="VV188" s="94"/>
      <c r="VW188" s="94"/>
      <c r="VX188" s="94"/>
      <c r="VY188" s="94"/>
      <c r="VZ188" s="94"/>
      <c r="WA188" s="94"/>
      <c r="WB188" s="94"/>
      <c r="WC188" s="94"/>
      <c r="WD188" s="94"/>
      <c r="WE188" s="94"/>
      <c r="WF188" s="94"/>
      <c r="WG188" s="94"/>
      <c r="WH188" s="94"/>
      <c r="WI188" s="94"/>
      <c r="WJ188" s="94"/>
      <c r="WK188" s="94"/>
      <c r="WL188" s="94"/>
      <c r="WM188" s="94"/>
      <c r="WN188" s="94"/>
      <c r="WO188" s="94"/>
      <c r="WP188" s="94"/>
      <c r="WQ188" s="94"/>
      <c r="WR188" s="94"/>
      <c r="WS188" s="94"/>
      <c r="WT188" s="94"/>
      <c r="WU188" s="94"/>
      <c r="WV188" s="94"/>
      <c r="WW188" s="94"/>
      <c r="WX188" s="94"/>
      <c r="WY188" s="94"/>
      <c r="WZ188" s="94"/>
      <c r="XA188" s="94"/>
      <c r="XB188" s="94"/>
      <c r="XC188" s="94"/>
      <c r="XD188" s="94"/>
      <c r="XE188" s="94"/>
      <c r="XF188" s="94"/>
      <c r="XG188" s="94"/>
      <c r="XH188" s="94"/>
      <c r="XI188" s="94"/>
      <c r="XJ188" s="94"/>
      <c r="XK188" s="94"/>
      <c r="XL188" s="94"/>
      <c r="XM188" s="94"/>
      <c r="XN188" s="94"/>
      <c r="XO188" s="94"/>
      <c r="XP188" s="94"/>
      <c r="XQ188" s="94"/>
      <c r="XR188" s="94"/>
      <c r="XS188" s="94"/>
      <c r="XT188" s="94"/>
      <c r="XU188" s="94"/>
      <c r="XV188" s="94"/>
      <c r="XW188" s="94"/>
      <c r="XX188" s="94"/>
      <c r="XY188" s="94"/>
      <c r="XZ188" s="94"/>
      <c r="YA188" s="94"/>
      <c r="YB188" s="94"/>
      <c r="YC188" s="94"/>
      <c r="YD188" s="94"/>
      <c r="YE188" s="94"/>
      <c r="YF188" s="94"/>
      <c r="YG188" s="94"/>
      <c r="YH188" s="94"/>
      <c r="YI188" s="94"/>
      <c r="YJ188" s="94"/>
      <c r="YK188" s="94"/>
      <c r="YL188" s="94"/>
      <c r="YM188" s="94"/>
      <c r="YN188" s="94"/>
      <c r="YO188" s="94"/>
      <c r="YP188" s="94"/>
      <c r="YQ188" s="94"/>
      <c r="YR188" s="94"/>
      <c r="YS188" s="94"/>
      <c r="YT188" s="94"/>
      <c r="YU188" s="94"/>
      <c r="YV188" s="94"/>
      <c r="YW188" s="94"/>
      <c r="YX188" s="94"/>
      <c r="YY188" s="94"/>
      <c r="YZ188" s="94"/>
      <c r="ZA188" s="94"/>
      <c r="ZB188" s="94"/>
      <c r="ZC188" s="94"/>
      <c r="ZD188" s="94"/>
    </row>
    <row r="190" spans="1:680" x14ac:dyDescent="0.2">
      <c r="A190" s="27" t="s">
        <v>230</v>
      </c>
      <c r="K190" s="102"/>
      <c r="N190" s="102">
        <f>SUM(N187:N188)-SUM('Original Proposal'!P182:P183)</f>
        <v>0</v>
      </c>
      <c r="S190" s="102">
        <f>SUM(S187:S188)-SUM('Draft Decision'!P182:P183)</f>
        <v>0</v>
      </c>
      <c r="X190" s="102">
        <f>SUM(X187:X188)-SUM('Revised Proposal'!P183:P184)</f>
        <v>0</v>
      </c>
    </row>
    <row r="192" spans="1:680" x14ac:dyDescent="0.2">
      <c r="F192" s="131"/>
      <c r="G192" s="131"/>
      <c r="H192" s="131"/>
      <c r="I192" s="131"/>
      <c r="J192" s="131"/>
    </row>
    <row r="194" spans="6:10" x14ac:dyDescent="0.2">
      <c r="F194" s="131"/>
      <c r="G194" s="131"/>
      <c r="H194" s="131"/>
      <c r="I194" s="131"/>
      <c r="J194" s="131"/>
    </row>
    <row r="491" spans="1:680" s="103" customFormat="1" x14ac:dyDescent="0.2">
      <c r="A491" s="27"/>
      <c r="B491" s="27"/>
      <c r="C491" s="4"/>
      <c r="D491" s="7"/>
      <c r="E491" s="4"/>
      <c r="F491" s="6"/>
      <c r="G491" s="6"/>
      <c r="H491" s="6"/>
      <c r="I491" s="6"/>
      <c r="J491" s="6"/>
      <c r="K491" s="101"/>
      <c r="L491" s="101"/>
      <c r="M491" s="101"/>
      <c r="N491" s="101"/>
      <c r="O491" s="7"/>
      <c r="P491" s="101"/>
      <c r="Q491" s="101"/>
      <c r="R491" s="101"/>
      <c r="S491" s="101"/>
      <c r="T491" s="7"/>
      <c r="U491" s="101"/>
      <c r="V491" s="101"/>
      <c r="W491" s="101"/>
      <c r="X491" s="101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  <c r="JV491" s="7"/>
      <c r="JW491" s="7"/>
      <c r="JX491" s="7"/>
      <c r="JY491" s="7"/>
      <c r="JZ491" s="7"/>
      <c r="KA491" s="7"/>
      <c r="KB491" s="7"/>
      <c r="KC491" s="7"/>
      <c r="KD491" s="7"/>
      <c r="KE491" s="7"/>
      <c r="KF491" s="7"/>
      <c r="KG491" s="7"/>
      <c r="KH491" s="7"/>
      <c r="KI491" s="7"/>
      <c r="KJ491" s="7"/>
      <c r="KK491" s="7"/>
      <c r="KL491" s="7"/>
      <c r="KM491" s="7"/>
      <c r="KN491" s="7"/>
      <c r="KO491" s="7"/>
      <c r="KP491" s="7"/>
      <c r="KQ491" s="7"/>
      <c r="KR491" s="7"/>
      <c r="KS491" s="7"/>
      <c r="KT491" s="7"/>
      <c r="KU491" s="7"/>
      <c r="KV491" s="7"/>
      <c r="KW491" s="7"/>
      <c r="KX491" s="7"/>
      <c r="KY491" s="7"/>
      <c r="KZ491" s="7"/>
      <c r="LA491" s="7"/>
      <c r="LB491" s="7"/>
      <c r="LC491" s="7"/>
      <c r="LD491" s="7"/>
      <c r="LE491" s="7"/>
      <c r="LF491" s="7"/>
      <c r="LG491" s="7"/>
      <c r="LH491" s="7"/>
      <c r="LI491" s="7"/>
      <c r="LJ491" s="7"/>
      <c r="LK491" s="7"/>
      <c r="LL491" s="7"/>
      <c r="LM491" s="7"/>
      <c r="LN491" s="7"/>
      <c r="LO491" s="7"/>
      <c r="LP491" s="7"/>
      <c r="LQ491" s="7"/>
      <c r="LR491" s="7"/>
      <c r="LS491" s="7"/>
      <c r="LT491" s="7"/>
      <c r="LU491" s="7"/>
      <c r="LV491" s="7"/>
      <c r="LW491" s="7"/>
      <c r="LX491" s="7"/>
      <c r="LY491" s="7"/>
      <c r="LZ491" s="7"/>
      <c r="MA491" s="7"/>
      <c r="MB491" s="7"/>
      <c r="MC491" s="7"/>
      <c r="MD491" s="7"/>
      <c r="ME491" s="7"/>
      <c r="MF491" s="7"/>
      <c r="MG491" s="7"/>
      <c r="MH491" s="7"/>
      <c r="MI491" s="7"/>
      <c r="MJ491" s="7"/>
      <c r="MK491" s="7"/>
      <c r="ML491" s="7"/>
      <c r="MM491" s="7"/>
      <c r="MN491" s="7"/>
      <c r="MO491" s="7"/>
      <c r="MP491" s="7"/>
      <c r="MQ491" s="7"/>
      <c r="MR491" s="7"/>
      <c r="MS491" s="7"/>
      <c r="MT491" s="7"/>
      <c r="MU491" s="7"/>
      <c r="MV491" s="7"/>
      <c r="MW491" s="7"/>
      <c r="MX491" s="7"/>
      <c r="MY491" s="7"/>
      <c r="MZ491" s="7"/>
      <c r="NA491" s="7"/>
      <c r="NB491" s="7"/>
      <c r="NC491" s="7"/>
      <c r="ND491" s="7"/>
      <c r="NE491" s="7"/>
      <c r="NF491" s="7"/>
      <c r="NG491" s="7"/>
      <c r="NH491" s="7"/>
      <c r="NI491" s="7"/>
      <c r="NJ491" s="7"/>
      <c r="NK491" s="7"/>
      <c r="NL491" s="7"/>
      <c r="NM491" s="7"/>
      <c r="NN491" s="7"/>
      <c r="NO491" s="7"/>
      <c r="NP491" s="7"/>
      <c r="NQ491" s="7"/>
      <c r="NR491" s="7"/>
      <c r="NS491" s="7"/>
      <c r="NT491" s="7"/>
      <c r="NU491" s="7"/>
      <c r="NV491" s="7"/>
      <c r="NW491" s="7"/>
      <c r="NX491" s="7"/>
      <c r="NY491" s="7"/>
      <c r="NZ491" s="7"/>
      <c r="OA491" s="7"/>
      <c r="OB491" s="7"/>
      <c r="OC491" s="7"/>
      <c r="OD491" s="7"/>
      <c r="OE491" s="7"/>
      <c r="OF491" s="7"/>
      <c r="OG491" s="7"/>
      <c r="OH491" s="7"/>
      <c r="OI491" s="7"/>
      <c r="OJ491" s="7"/>
      <c r="OK491" s="7"/>
      <c r="OL491" s="7"/>
      <c r="OM491" s="7"/>
      <c r="ON491" s="7"/>
      <c r="OO491" s="7"/>
      <c r="OP491" s="7"/>
      <c r="OQ491" s="7"/>
      <c r="OR491" s="7"/>
      <c r="OS491" s="7"/>
      <c r="OT491" s="7"/>
      <c r="OU491" s="7"/>
      <c r="OV491" s="7"/>
      <c r="OW491" s="7"/>
      <c r="OX491" s="7"/>
      <c r="OY491" s="7"/>
      <c r="OZ491" s="7"/>
      <c r="PA491" s="7"/>
      <c r="PB491" s="7"/>
      <c r="PC491" s="7"/>
      <c r="PD491" s="7"/>
      <c r="PE491" s="7"/>
      <c r="PF491" s="7"/>
      <c r="PG491" s="7"/>
      <c r="PH491" s="7"/>
      <c r="PI491" s="7"/>
      <c r="PJ491" s="7"/>
      <c r="PK491" s="7"/>
      <c r="PL491" s="7"/>
      <c r="PM491" s="7"/>
      <c r="PN491" s="7"/>
      <c r="PO491" s="7"/>
      <c r="PP491" s="7"/>
      <c r="PQ491" s="7"/>
      <c r="PR491" s="7"/>
      <c r="PS491" s="7"/>
      <c r="PT491" s="7"/>
      <c r="PU491" s="7"/>
      <c r="PV491" s="7"/>
      <c r="PW491" s="7"/>
      <c r="PX491" s="7"/>
      <c r="PY491" s="7"/>
      <c r="PZ491" s="7"/>
      <c r="QA491" s="7"/>
      <c r="QB491" s="7"/>
      <c r="QC491" s="7"/>
      <c r="QD491" s="7"/>
      <c r="QE491" s="7"/>
      <c r="QF491" s="7"/>
      <c r="QG491" s="7"/>
      <c r="QH491" s="7"/>
      <c r="QI491" s="7"/>
      <c r="QJ491" s="7"/>
      <c r="QK491" s="7"/>
      <c r="QL491" s="7"/>
      <c r="QM491" s="7"/>
      <c r="QN491" s="7"/>
      <c r="QO491" s="7"/>
      <c r="QP491" s="7"/>
      <c r="QQ491" s="7"/>
      <c r="QR491" s="7"/>
      <c r="QS491" s="7"/>
      <c r="QT491" s="7"/>
      <c r="QU491" s="7"/>
      <c r="QV491" s="7"/>
      <c r="QW491" s="7"/>
      <c r="QX491" s="7"/>
      <c r="QY491" s="7"/>
      <c r="QZ491" s="7"/>
      <c r="RA491" s="7"/>
      <c r="RB491" s="7"/>
      <c r="RC491" s="7"/>
      <c r="RD491" s="7"/>
      <c r="RE491" s="7"/>
      <c r="RF491" s="7"/>
      <c r="RG491" s="7"/>
      <c r="RH491" s="7"/>
      <c r="RI491" s="7"/>
      <c r="RJ491" s="7"/>
      <c r="RK491" s="7"/>
      <c r="RL491" s="7"/>
      <c r="RM491" s="7"/>
      <c r="RN491" s="7"/>
      <c r="RO491" s="7"/>
      <c r="RP491" s="7"/>
      <c r="RQ491" s="7"/>
      <c r="RR491" s="7"/>
      <c r="RS491" s="7"/>
      <c r="RT491" s="7"/>
      <c r="RU491" s="7"/>
      <c r="RV491" s="7"/>
      <c r="RW491" s="7"/>
      <c r="RX491" s="7"/>
      <c r="RY491" s="7"/>
      <c r="RZ491" s="7"/>
      <c r="SA491" s="7"/>
      <c r="SB491" s="7"/>
      <c r="SC491" s="7"/>
      <c r="SD491" s="7"/>
      <c r="SE491" s="7"/>
      <c r="SF491" s="7"/>
      <c r="SG491" s="7"/>
      <c r="SH491" s="7"/>
      <c r="SI491" s="7"/>
      <c r="SJ491" s="7"/>
      <c r="SK491" s="7"/>
      <c r="SL491" s="7"/>
      <c r="SM491" s="7"/>
      <c r="SN491" s="7"/>
      <c r="SO491" s="7"/>
      <c r="SP491" s="7"/>
      <c r="SQ491" s="7"/>
      <c r="SR491" s="7"/>
      <c r="SS491" s="7"/>
      <c r="ST491" s="7"/>
      <c r="SU491" s="7"/>
      <c r="SV491" s="7"/>
      <c r="SW491" s="7"/>
      <c r="SX491" s="7"/>
      <c r="SY491" s="7"/>
      <c r="SZ491" s="7"/>
      <c r="TA491" s="7"/>
      <c r="TB491" s="7"/>
      <c r="TC491" s="7"/>
      <c r="TD491" s="7"/>
      <c r="TE491" s="7"/>
      <c r="TF491" s="7"/>
      <c r="TG491" s="7"/>
      <c r="TH491" s="7"/>
      <c r="TI491" s="7"/>
      <c r="TJ491" s="7"/>
      <c r="TK491" s="7"/>
      <c r="TL491" s="7"/>
      <c r="TM491" s="7"/>
      <c r="TN491" s="7"/>
      <c r="TO491" s="7"/>
      <c r="TP491" s="7"/>
      <c r="TQ491" s="7"/>
      <c r="TR491" s="7"/>
      <c r="TS491" s="7"/>
      <c r="TT491" s="7"/>
      <c r="TU491" s="7"/>
      <c r="TV491" s="7"/>
      <c r="TW491" s="7"/>
      <c r="TX491" s="7"/>
      <c r="TY491" s="7"/>
      <c r="TZ491" s="7"/>
      <c r="UA491" s="7"/>
      <c r="UB491" s="7"/>
      <c r="UC491" s="7"/>
      <c r="UD491" s="7"/>
      <c r="UE491" s="7"/>
      <c r="UF491" s="7"/>
      <c r="UG491" s="7"/>
      <c r="UH491" s="7"/>
      <c r="UI491" s="7"/>
      <c r="UJ491" s="7"/>
      <c r="UK491" s="7"/>
      <c r="UL491" s="7"/>
      <c r="UM491" s="7"/>
      <c r="UN491" s="7"/>
      <c r="UO491" s="7"/>
      <c r="UP491" s="7"/>
      <c r="UQ491" s="7"/>
      <c r="UR491" s="7"/>
      <c r="US491" s="7"/>
      <c r="UT491" s="7"/>
      <c r="UU491" s="7"/>
      <c r="UV491" s="7"/>
      <c r="UW491" s="7"/>
      <c r="UX491" s="7"/>
      <c r="UY491" s="7"/>
      <c r="UZ491" s="7"/>
      <c r="VA491" s="7"/>
      <c r="VB491" s="7"/>
      <c r="VC491" s="7"/>
      <c r="VD491" s="7"/>
      <c r="VE491" s="7"/>
      <c r="VF491" s="7"/>
      <c r="VG491" s="7"/>
      <c r="VH491" s="7"/>
      <c r="VI491" s="7"/>
      <c r="VJ491" s="7"/>
      <c r="VK491" s="7"/>
      <c r="VL491" s="7"/>
      <c r="VM491" s="7"/>
      <c r="VN491" s="7"/>
      <c r="VO491" s="7"/>
      <c r="VP491" s="7"/>
      <c r="VQ491" s="7"/>
      <c r="VR491" s="7"/>
      <c r="VS491" s="7"/>
      <c r="VT491" s="7"/>
      <c r="VU491" s="7"/>
      <c r="VV491" s="7"/>
      <c r="VW491" s="7"/>
      <c r="VX491" s="7"/>
      <c r="VY491" s="7"/>
      <c r="VZ491" s="7"/>
      <c r="WA491" s="7"/>
      <c r="WB491" s="7"/>
      <c r="WC491" s="7"/>
      <c r="WD491" s="7"/>
      <c r="WE491" s="7"/>
      <c r="WF491" s="7"/>
      <c r="WG491" s="7"/>
      <c r="WH491" s="7"/>
      <c r="WI491" s="7"/>
      <c r="WJ491" s="7"/>
      <c r="WK491" s="7"/>
      <c r="WL491" s="7"/>
      <c r="WM491" s="7"/>
      <c r="WN491" s="7"/>
      <c r="WO491" s="7"/>
      <c r="WP491" s="7"/>
      <c r="WQ491" s="7"/>
      <c r="WR491" s="7"/>
      <c r="WS491" s="7"/>
      <c r="WT491" s="7"/>
      <c r="WU491" s="7"/>
      <c r="WV491" s="7"/>
      <c r="WW491" s="7"/>
      <c r="WX491" s="7"/>
      <c r="WY491" s="7"/>
      <c r="WZ491" s="7"/>
      <c r="XA491" s="7"/>
      <c r="XB491" s="7"/>
      <c r="XC491" s="7"/>
      <c r="XD491" s="7"/>
      <c r="XE491" s="7"/>
      <c r="XF491" s="7"/>
      <c r="XG491" s="7"/>
      <c r="XH491" s="7"/>
      <c r="XI491" s="7"/>
      <c r="XJ491" s="7"/>
      <c r="XK491" s="7"/>
      <c r="XL491" s="7"/>
      <c r="XM491" s="7"/>
      <c r="XN491" s="7"/>
      <c r="XO491" s="7"/>
      <c r="XP491" s="7"/>
      <c r="XQ491" s="7"/>
      <c r="XR491" s="7"/>
      <c r="XS491" s="7"/>
      <c r="XT491" s="7"/>
      <c r="XU491" s="7"/>
      <c r="XV491" s="7"/>
      <c r="XW491" s="7"/>
      <c r="XX491" s="7"/>
      <c r="XY491" s="7"/>
      <c r="XZ491" s="7"/>
      <c r="YA491" s="7"/>
      <c r="YB491" s="7"/>
      <c r="YC491" s="7"/>
      <c r="YD491" s="7"/>
      <c r="YE491" s="7"/>
      <c r="YF491" s="7"/>
      <c r="YG491" s="7"/>
      <c r="YH491" s="7"/>
      <c r="YI491" s="7"/>
      <c r="YJ491" s="7"/>
      <c r="YK491" s="7"/>
      <c r="YL491" s="7"/>
      <c r="YM491" s="7"/>
      <c r="YN491" s="7"/>
      <c r="YO491" s="7"/>
      <c r="YP491" s="7"/>
      <c r="YQ491" s="7"/>
      <c r="YR491" s="7"/>
      <c r="YS491" s="7"/>
      <c r="YT491" s="7"/>
      <c r="YU491" s="7"/>
      <c r="YV491" s="7"/>
      <c r="YW491" s="7"/>
      <c r="YX491" s="7"/>
      <c r="YY491" s="7"/>
      <c r="YZ491" s="7"/>
      <c r="ZA491" s="7"/>
      <c r="ZB491" s="7"/>
      <c r="ZC491" s="7"/>
      <c r="ZD491" s="7"/>
    </row>
    <row r="492" spans="1:680" s="103" customFormat="1" x14ac:dyDescent="0.2">
      <c r="A492" s="27"/>
      <c r="B492" s="27"/>
      <c r="C492" s="4"/>
      <c r="D492" s="7"/>
      <c r="E492" s="4"/>
      <c r="F492" s="6"/>
      <c r="G492" s="6"/>
      <c r="H492" s="6"/>
      <c r="I492" s="6"/>
      <c r="J492" s="6"/>
      <c r="K492" s="101"/>
      <c r="L492" s="101"/>
      <c r="M492" s="101"/>
      <c r="N492" s="101"/>
      <c r="O492" s="7"/>
      <c r="P492" s="101"/>
      <c r="Q492" s="101"/>
      <c r="R492" s="101"/>
      <c r="S492" s="101"/>
      <c r="T492" s="7"/>
      <c r="U492" s="101"/>
      <c r="V492" s="101"/>
      <c r="W492" s="101"/>
      <c r="X492" s="101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  <c r="JV492" s="7"/>
      <c r="JW492" s="7"/>
      <c r="JX492" s="7"/>
      <c r="JY492" s="7"/>
      <c r="JZ492" s="7"/>
      <c r="KA492" s="7"/>
      <c r="KB492" s="7"/>
      <c r="KC492" s="7"/>
      <c r="KD492" s="7"/>
      <c r="KE492" s="7"/>
      <c r="KF492" s="7"/>
      <c r="KG492" s="7"/>
      <c r="KH492" s="7"/>
      <c r="KI492" s="7"/>
      <c r="KJ492" s="7"/>
      <c r="KK492" s="7"/>
      <c r="KL492" s="7"/>
      <c r="KM492" s="7"/>
      <c r="KN492" s="7"/>
      <c r="KO492" s="7"/>
      <c r="KP492" s="7"/>
      <c r="KQ492" s="7"/>
      <c r="KR492" s="7"/>
      <c r="KS492" s="7"/>
      <c r="KT492" s="7"/>
      <c r="KU492" s="7"/>
      <c r="KV492" s="7"/>
      <c r="KW492" s="7"/>
      <c r="KX492" s="7"/>
      <c r="KY492" s="7"/>
      <c r="KZ492" s="7"/>
      <c r="LA492" s="7"/>
      <c r="LB492" s="7"/>
      <c r="LC492" s="7"/>
      <c r="LD492" s="7"/>
      <c r="LE492" s="7"/>
      <c r="LF492" s="7"/>
      <c r="LG492" s="7"/>
      <c r="LH492" s="7"/>
      <c r="LI492" s="7"/>
      <c r="LJ492" s="7"/>
      <c r="LK492" s="7"/>
      <c r="LL492" s="7"/>
      <c r="LM492" s="7"/>
      <c r="LN492" s="7"/>
      <c r="LO492" s="7"/>
      <c r="LP492" s="7"/>
      <c r="LQ492" s="7"/>
      <c r="LR492" s="7"/>
      <c r="LS492" s="7"/>
      <c r="LT492" s="7"/>
      <c r="LU492" s="7"/>
      <c r="LV492" s="7"/>
      <c r="LW492" s="7"/>
      <c r="LX492" s="7"/>
      <c r="LY492" s="7"/>
      <c r="LZ492" s="7"/>
      <c r="MA492" s="7"/>
      <c r="MB492" s="7"/>
      <c r="MC492" s="7"/>
      <c r="MD492" s="7"/>
      <c r="ME492" s="7"/>
      <c r="MF492" s="7"/>
      <c r="MG492" s="7"/>
      <c r="MH492" s="7"/>
      <c r="MI492" s="7"/>
      <c r="MJ492" s="7"/>
      <c r="MK492" s="7"/>
      <c r="ML492" s="7"/>
      <c r="MM492" s="7"/>
      <c r="MN492" s="7"/>
      <c r="MO492" s="7"/>
      <c r="MP492" s="7"/>
      <c r="MQ492" s="7"/>
      <c r="MR492" s="7"/>
      <c r="MS492" s="7"/>
      <c r="MT492" s="7"/>
      <c r="MU492" s="7"/>
      <c r="MV492" s="7"/>
      <c r="MW492" s="7"/>
      <c r="MX492" s="7"/>
      <c r="MY492" s="7"/>
      <c r="MZ492" s="7"/>
      <c r="NA492" s="7"/>
      <c r="NB492" s="7"/>
      <c r="NC492" s="7"/>
      <c r="ND492" s="7"/>
      <c r="NE492" s="7"/>
      <c r="NF492" s="7"/>
      <c r="NG492" s="7"/>
      <c r="NH492" s="7"/>
      <c r="NI492" s="7"/>
      <c r="NJ492" s="7"/>
      <c r="NK492" s="7"/>
      <c r="NL492" s="7"/>
      <c r="NM492" s="7"/>
      <c r="NN492" s="7"/>
      <c r="NO492" s="7"/>
      <c r="NP492" s="7"/>
      <c r="NQ492" s="7"/>
      <c r="NR492" s="7"/>
      <c r="NS492" s="7"/>
      <c r="NT492" s="7"/>
      <c r="NU492" s="7"/>
      <c r="NV492" s="7"/>
      <c r="NW492" s="7"/>
      <c r="NX492" s="7"/>
      <c r="NY492" s="7"/>
      <c r="NZ492" s="7"/>
      <c r="OA492" s="7"/>
      <c r="OB492" s="7"/>
      <c r="OC492" s="7"/>
      <c r="OD492" s="7"/>
      <c r="OE492" s="7"/>
      <c r="OF492" s="7"/>
      <c r="OG492" s="7"/>
      <c r="OH492" s="7"/>
      <c r="OI492" s="7"/>
      <c r="OJ492" s="7"/>
      <c r="OK492" s="7"/>
      <c r="OL492" s="7"/>
      <c r="OM492" s="7"/>
      <c r="ON492" s="7"/>
      <c r="OO492" s="7"/>
      <c r="OP492" s="7"/>
      <c r="OQ492" s="7"/>
      <c r="OR492" s="7"/>
      <c r="OS492" s="7"/>
      <c r="OT492" s="7"/>
      <c r="OU492" s="7"/>
      <c r="OV492" s="7"/>
      <c r="OW492" s="7"/>
      <c r="OX492" s="7"/>
      <c r="OY492" s="7"/>
      <c r="OZ492" s="7"/>
      <c r="PA492" s="7"/>
      <c r="PB492" s="7"/>
      <c r="PC492" s="7"/>
      <c r="PD492" s="7"/>
      <c r="PE492" s="7"/>
      <c r="PF492" s="7"/>
      <c r="PG492" s="7"/>
      <c r="PH492" s="7"/>
      <c r="PI492" s="7"/>
      <c r="PJ492" s="7"/>
      <c r="PK492" s="7"/>
      <c r="PL492" s="7"/>
      <c r="PM492" s="7"/>
      <c r="PN492" s="7"/>
      <c r="PO492" s="7"/>
      <c r="PP492" s="7"/>
      <c r="PQ492" s="7"/>
      <c r="PR492" s="7"/>
      <c r="PS492" s="7"/>
      <c r="PT492" s="7"/>
      <c r="PU492" s="7"/>
      <c r="PV492" s="7"/>
      <c r="PW492" s="7"/>
      <c r="PX492" s="7"/>
      <c r="PY492" s="7"/>
      <c r="PZ492" s="7"/>
      <c r="QA492" s="7"/>
      <c r="QB492" s="7"/>
      <c r="QC492" s="7"/>
      <c r="QD492" s="7"/>
      <c r="QE492" s="7"/>
      <c r="QF492" s="7"/>
      <c r="QG492" s="7"/>
      <c r="QH492" s="7"/>
      <c r="QI492" s="7"/>
      <c r="QJ492" s="7"/>
      <c r="QK492" s="7"/>
      <c r="QL492" s="7"/>
      <c r="QM492" s="7"/>
      <c r="QN492" s="7"/>
      <c r="QO492" s="7"/>
      <c r="QP492" s="7"/>
      <c r="QQ492" s="7"/>
      <c r="QR492" s="7"/>
      <c r="QS492" s="7"/>
      <c r="QT492" s="7"/>
      <c r="QU492" s="7"/>
      <c r="QV492" s="7"/>
      <c r="QW492" s="7"/>
      <c r="QX492" s="7"/>
      <c r="QY492" s="7"/>
      <c r="QZ492" s="7"/>
      <c r="RA492" s="7"/>
      <c r="RB492" s="7"/>
      <c r="RC492" s="7"/>
      <c r="RD492" s="7"/>
      <c r="RE492" s="7"/>
      <c r="RF492" s="7"/>
      <c r="RG492" s="7"/>
      <c r="RH492" s="7"/>
      <c r="RI492" s="7"/>
      <c r="RJ492" s="7"/>
      <c r="RK492" s="7"/>
      <c r="RL492" s="7"/>
      <c r="RM492" s="7"/>
      <c r="RN492" s="7"/>
      <c r="RO492" s="7"/>
      <c r="RP492" s="7"/>
      <c r="RQ492" s="7"/>
      <c r="RR492" s="7"/>
      <c r="RS492" s="7"/>
      <c r="RT492" s="7"/>
      <c r="RU492" s="7"/>
      <c r="RV492" s="7"/>
      <c r="RW492" s="7"/>
      <c r="RX492" s="7"/>
      <c r="RY492" s="7"/>
      <c r="RZ492" s="7"/>
      <c r="SA492" s="7"/>
      <c r="SB492" s="7"/>
      <c r="SC492" s="7"/>
      <c r="SD492" s="7"/>
      <c r="SE492" s="7"/>
      <c r="SF492" s="7"/>
      <c r="SG492" s="7"/>
      <c r="SH492" s="7"/>
      <c r="SI492" s="7"/>
      <c r="SJ492" s="7"/>
      <c r="SK492" s="7"/>
      <c r="SL492" s="7"/>
      <c r="SM492" s="7"/>
      <c r="SN492" s="7"/>
      <c r="SO492" s="7"/>
      <c r="SP492" s="7"/>
      <c r="SQ492" s="7"/>
      <c r="SR492" s="7"/>
      <c r="SS492" s="7"/>
      <c r="ST492" s="7"/>
      <c r="SU492" s="7"/>
      <c r="SV492" s="7"/>
      <c r="SW492" s="7"/>
      <c r="SX492" s="7"/>
      <c r="SY492" s="7"/>
      <c r="SZ492" s="7"/>
      <c r="TA492" s="7"/>
      <c r="TB492" s="7"/>
      <c r="TC492" s="7"/>
      <c r="TD492" s="7"/>
      <c r="TE492" s="7"/>
      <c r="TF492" s="7"/>
      <c r="TG492" s="7"/>
      <c r="TH492" s="7"/>
      <c r="TI492" s="7"/>
      <c r="TJ492" s="7"/>
      <c r="TK492" s="7"/>
      <c r="TL492" s="7"/>
      <c r="TM492" s="7"/>
      <c r="TN492" s="7"/>
      <c r="TO492" s="7"/>
      <c r="TP492" s="7"/>
      <c r="TQ492" s="7"/>
      <c r="TR492" s="7"/>
      <c r="TS492" s="7"/>
      <c r="TT492" s="7"/>
      <c r="TU492" s="7"/>
      <c r="TV492" s="7"/>
      <c r="TW492" s="7"/>
      <c r="TX492" s="7"/>
      <c r="TY492" s="7"/>
      <c r="TZ492" s="7"/>
      <c r="UA492" s="7"/>
      <c r="UB492" s="7"/>
      <c r="UC492" s="7"/>
      <c r="UD492" s="7"/>
      <c r="UE492" s="7"/>
      <c r="UF492" s="7"/>
      <c r="UG492" s="7"/>
      <c r="UH492" s="7"/>
      <c r="UI492" s="7"/>
      <c r="UJ492" s="7"/>
      <c r="UK492" s="7"/>
      <c r="UL492" s="7"/>
      <c r="UM492" s="7"/>
      <c r="UN492" s="7"/>
      <c r="UO492" s="7"/>
      <c r="UP492" s="7"/>
      <c r="UQ492" s="7"/>
      <c r="UR492" s="7"/>
      <c r="US492" s="7"/>
      <c r="UT492" s="7"/>
      <c r="UU492" s="7"/>
      <c r="UV492" s="7"/>
      <c r="UW492" s="7"/>
      <c r="UX492" s="7"/>
      <c r="UY492" s="7"/>
      <c r="UZ492" s="7"/>
      <c r="VA492" s="7"/>
      <c r="VB492" s="7"/>
      <c r="VC492" s="7"/>
      <c r="VD492" s="7"/>
      <c r="VE492" s="7"/>
      <c r="VF492" s="7"/>
      <c r="VG492" s="7"/>
      <c r="VH492" s="7"/>
      <c r="VI492" s="7"/>
      <c r="VJ492" s="7"/>
      <c r="VK492" s="7"/>
      <c r="VL492" s="7"/>
      <c r="VM492" s="7"/>
      <c r="VN492" s="7"/>
      <c r="VO492" s="7"/>
      <c r="VP492" s="7"/>
      <c r="VQ492" s="7"/>
      <c r="VR492" s="7"/>
      <c r="VS492" s="7"/>
      <c r="VT492" s="7"/>
      <c r="VU492" s="7"/>
      <c r="VV492" s="7"/>
      <c r="VW492" s="7"/>
      <c r="VX492" s="7"/>
      <c r="VY492" s="7"/>
      <c r="VZ492" s="7"/>
      <c r="WA492" s="7"/>
      <c r="WB492" s="7"/>
      <c r="WC492" s="7"/>
      <c r="WD492" s="7"/>
      <c r="WE492" s="7"/>
      <c r="WF492" s="7"/>
      <c r="WG492" s="7"/>
      <c r="WH492" s="7"/>
      <c r="WI492" s="7"/>
      <c r="WJ492" s="7"/>
      <c r="WK492" s="7"/>
      <c r="WL492" s="7"/>
      <c r="WM492" s="7"/>
      <c r="WN492" s="7"/>
      <c r="WO492" s="7"/>
      <c r="WP492" s="7"/>
      <c r="WQ492" s="7"/>
      <c r="WR492" s="7"/>
      <c r="WS492" s="7"/>
      <c r="WT492" s="7"/>
      <c r="WU492" s="7"/>
      <c r="WV492" s="7"/>
      <c r="WW492" s="7"/>
      <c r="WX492" s="7"/>
      <c r="WY492" s="7"/>
      <c r="WZ492" s="7"/>
      <c r="XA492" s="7"/>
      <c r="XB492" s="7"/>
      <c r="XC492" s="7"/>
      <c r="XD492" s="7"/>
      <c r="XE492" s="7"/>
      <c r="XF492" s="7"/>
      <c r="XG492" s="7"/>
      <c r="XH492" s="7"/>
      <c r="XI492" s="7"/>
      <c r="XJ492" s="7"/>
      <c r="XK492" s="7"/>
      <c r="XL492" s="7"/>
      <c r="XM492" s="7"/>
      <c r="XN492" s="7"/>
      <c r="XO492" s="7"/>
      <c r="XP492" s="7"/>
      <c r="XQ492" s="7"/>
      <c r="XR492" s="7"/>
      <c r="XS492" s="7"/>
      <c r="XT492" s="7"/>
      <c r="XU492" s="7"/>
      <c r="XV492" s="7"/>
      <c r="XW492" s="7"/>
      <c r="XX492" s="7"/>
      <c r="XY492" s="7"/>
      <c r="XZ492" s="7"/>
      <c r="YA492" s="7"/>
      <c r="YB492" s="7"/>
      <c r="YC492" s="7"/>
      <c r="YD492" s="7"/>
      <c r="YE492" s="7"/>
      <c r="YF492" s="7"/>
      <c r="YG492" s="7"/>
      <c r="YH492" s="7"/>
      <c r="YI492" s="7"/>
      <c r="YJ492" s="7"/>
      <c r="YK492" s="7"/>
      <c r="YL492" s="7"/>
      <c r="YM492" s="7"/>
      <c r="YN492" s="7"/>
      <c r="YO492" s="7"/>
      <c r="YP492" s="7"/>
      <c r="YQ492" s="7"/>
      <c r="YR492" s="7"/>
      <c r="YS492" s="7"/>
      <c r="YT492" s="7"/>
      <c r="YU492" s="7"/>
      <c r="YV492" s="7"/>
      <c r="YW492" s="7"/>
      <c r="YX492" s="7"/>
      <c r="YY492" s="7"/>
      <c r="YZ492" s="7"/>
      <c r="ZA492" s="7"/>
      <c r="ZB492" s="7"/>
      <c r="ZC492" s="7"/>
      <c r="ZD492" s="7"/>
    </row>
    <row r="493" spans="1:680" s="103" customFormat="1" x14ac:dyDescent="0.2">
      <c r="A493" s="27"/>
      <c r="B493" s="27"/>
      <c r="C493" s="4"/>
      <c r="D493" s="7"/>
      <c r="E493" s="4"/>
      <c r="F493" s="6"/>
      <c r="G493" s="6"/>
      <c r="H493" s="6"/>
      <c r="I493" s="6"/>
      <c r="J493" s="6"/>
      <c r="K493" s="101"/>
      <c r="L493" s="101"/>
      <c r="M493" s="101"/>
      <c r="N493" s="101"/>
      <c r="O493" s="7"/>
      <c r="P493" s="101"/>
      <c r="Q493" s="101"/>
      <c r="R493" s="101"/>
      <c r="S493" s="101"/>
      <c r="T493" s="7"/>
      <c r="U493" s="101"/>
      <c r="V493" s="101"/>
      <c r="W493" s="101"/>
      <c r="X493" s="101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  <c r="JV493" s="7"/>
      <c r="JW493" s="7"/>
      <c r="JX493" s="7"/>
      <c r="JY493" s="7"/>
      <c r="JZ493" s="7"/>
      <c r="KA493" s="7"/>
      <c r="KB493" s="7"/>
      <c r="KC493" s="7"/>
      <c r="KD493" s="7"/>
      <c r="KE493" s="7"/>
      <c r="KF493" s="7"/>
      <c r="KG493" s="7"/>
      <c r="KH493" s="7"/>
      <c r="KI493" s="7"/>
      <c r="KJ493" s="7"/>
      <c r="KK493" s="7"/>
      <c r="KL493" s="7"/>
      <c r="KM493" s="7"/>
      <c r="KN493" s="7"/>
      <c r="KO493" s="7"/>
      <c r="KP493" s="7"/>
      <c r="KQ493" s="7"/>
      <c r="KR493" s="7"/>
      <c r="KS493" s="7"/>
      <c r="KT493" s="7"/>
      <c r="KU493" s="7"/>
      <c r="KV493" s="7"/>
      <c r="KW493" s="7"/>
      <c r="KX493" s="7"/>
      <c r="KY493" s="7"/>
      <c r="KZ493" s="7"/>
      <c r="LA493" s="7"/>
      <c r="LB493" s="7"/>
      <c r="LC493" s="7"/>
      <c r="LD493" s="7"/>
      <c r="LE493" s="7"/>
      <c r="LF493" s="7"/>
      <c r="LG493" s="7"/>
      <c r="LH493" s="7"/>
      <c r="LI493" s="7"/>
      <c r="LJ493" s="7"/>
      <c r="LK493" s="7"/>
      <c r="LL493" s="7"/>
      <c r="LM493" s="7"/>
      <c r="LN493" s="7"/>
      <c r="LO493" s="7"/>
      <c r="LP493" s="7"/>
      <c r="LQ493" s="7"/>
      <c r="LR493" s="7"/>
      <c r="LS493" s="7"/>
      <c r="LT493" s="7"/>
      <c r="LU493" s="7"/>
      <c r="LV493" s="7"/>
      <c r="LW493" s="7"/>
      <c r="LX493" s="7"/>
      <c r="LY493" s="7"/>
      <c r="LZ493" s="7"/>
      <c r="MA493" s="7"/>
      <c r="MB493" s="7"/>
      <c r="MC493" s="7"/>
      <c r="MD493" s="7"/>
      <c r="ME493" s="7"/>
      <c r="MF493" s="7"/>
      <c r="MG493" s="7"/>
      <c r="MH493" s="7"/>
      <c r="MI493" s="7"/>
      <c r="MJ493" s="7"/>
      <c r="MK493" s="7"/>
      <c r="ML493" s="7"/>
      <c r="MM493" s="7"/>
      <c r="MN493" s="7"/>
      <c r="MO493" s="7"/>
      <c r="MP493" s="7"/>
      <c r="MQ493" s="7"/>
      <c r="MR493" s="7"/>
      <c r="MS493" s="7"/>
      <c r="MT493" s="7"/>
      <c r="MU493" s="7"/>
      <c r="MV493" s="7"/>
      <c r="MW493" s="7"/>
      <c r="MX493" s="7"/>
      <c r="MY493" s="7"/>
      <c r="MZ493" s="7"/>
      <c r="NA493" s="7"/>
      <c r="NB493" s="7"/>
      <c r="NC493" s="7"/>
      <c r="ND493" s="7"/>
      <c r="NE493" s="7"/>
      <c r="NF493" s="7"/>
      <c r="NG493" s="7"/>
      <c r="NH493" s="7"/>
      <c r="NI493" s="7"/>
      <c r="NJ493" s="7"/>
      <c r="NK493" s="7"/>
      <c r="NL493" s="7"/>
      <c r="NM493" s="7"/>
      <c r="NN493" s="7"/>
      <c r="NO493" s="7"/>
      <c r="NP493" s="7"/>
      <c r="NQ493" s="7"/>
      <c r="NR493" s="7"/>
      <c r="NS493" s="7"/>
      <c r="NT493" s="7"/>
      <c r="NU493" s="7"/>
      <c r="NV493" s="7"/>
      <c r="NW493" s="7"/>
      <c r="NX493" s="7"/>
      <c r="NY493" s="7"/>
      <c r="NZ493" s="7"/>
      <c r="OA493" s="7"/>
      <c r="OB493" s="7"/>
      <c r="OC493" s="7"/>
      <c r="OD493" s="7"/>
      <c r="OE493" s="7"/>
      <c r="OF493" s="7"/>
      <c r="OG493" s="7"/>
      <c r="OH493" s="7"/>
      <c r="OI493" s="7"/>
      <c r="OJ493" s="7"/>
      <c r="OK493" s="7"/>
      <c r="OL493" s="7"/>
      <c r="OM493" s="7"/>
      <c r="ON493" s="7"/>
      <c r="OO493" s="7"/>
      <c r="OP493" s="7"/>
      <c r="OQ493" s="7"/>
      <c r="OR493" s="7"/>
      <c r="OS493" s="7"/>
      <c r="OT493" s="7"/>
      <c r="OU493" s="7"/>
      <c r="OV493" s="7"/>
      <c r="OW493" s="7"/>
      <c r="OX493" s="7"/>
      <c r="OY493" s="7"/>
      <c r="OZ493" s="7"/>
      <c r="PA493" s="7"/>
      <c r="PB493" s="7"/>
      <c r="PC493" s="7"/>
      <c r="PD493" s="7"/>
      <c r="PE493" s="7"/>
      <c r="PF493" s="7"/>
      <c r="PG493" s="7"/>
      <c r="PH493" s="7"/>
      <c r="PI493" s="7"/>
      <c r="PJ493" s="7"/>
      <c r="PK493" s="7"/>
      <c r="PL493" s="7"/>
      <c r="PM493" s="7"/>
      <c r="PN493" s="7"/>
      <c r="PO493" s="7"/>
      <c r="PP493" s="7"/>
      <c r="PQ493" s="7"/>
      <c r="PR493" s="7"/>
      <c r="PS493" s="7"/>
      <c r="PT493" s="7"/>
      <c r="PU493" s="7"/>
      <c r="PV493" s="7"/>
      <c r="PW493" s="7"/>
      <c r="PX493" s="7"/>
      <c r="PY493" s="7"/>
      <c r="PZ493" s="7"/>
      <c r="QA493" s="7"/>
      <c r="QB493" s="7"/>
      <c r="QC493" s="7"/>
      <c r="QD493" s="7"/>
      <c r="QE493" s="7"/>
      <c r="QF493" s="7"/>
      <c r="QG493" s="7"/>
      <c r="QH493" s="7"/>
      <c r="QI493" s="7"/>
      <c r="QJ493" s="7"/>
      <c r="QK493" s="7"/>
      <c r="QL493" s="7"/>
      <c r="QM493" s="7"/>
      <c r="QN493" s="7"/>
      <c r="QO493" s="7"/>
      <c r="QP493" s="7"/>
      <c r="QQ493" s="7"/>
      <c r="QR493" s="7"/>
      <c r="QS493" s="7"/>
      <c r="QT493" s="7"/>
      <c r="QU493" s="7"/>
      <c r="QV493" s="7"/>
      <c r="QW493" s="7"/>
      <c r="QX493" s="7"/>
      <c r="QY493" s="7"/>
      <c r="QZ493" s="7"/>
      <c r="RA493" s="7"/>
      <c r="RB493" s="7"/>
      <c r="RC493" s="7"/>
      <c r="RD493" s="7"/>
      <c r="RE493" s="7"/>
      <c r="RF493" s="7"/>
      <c r="RG493" s="7"/>
      <c r="RH493" s="7"/>
      <c r="RI493" s="7"/>
      <c r="RJ493" s="7"/>
      <c r="RK493" s="7"/>
      <c r="RL493" s="7"/>
      <c r="RM493" s="7"/>
      <c r="RN493" s="7"/>
      <c r="RO493" s="7"/>
      <c r="RP493" s="7"/>
      <c r="RQ493" s="7"/>
      <c r="RR493" s="7"/>
      <c r="RS493" s="7"/>
      <c r="RT493" s="7"/>
      <c r="RU493" s="7"/>
      <c r="RV493" s="7"/>
      <c r="RW493" s="7"/>
      <c r="RX493" s="7"/>
      <c r="RY493" s="7"/>
      <c r="RZ493" s="7"/>
      <c r="SA493" s="7"/>
      <c r="SB493" s="7"/>
      <c r="SC493" s="7"/>
      <c r="SD493" s="7"/>
      <c r="SE493" s="7"/>
      <c r="SF493" s="7"/>
      <c r="SG493" s="7"/>
      <c r="SH493" s="7"/>
      <c r="SI493" s="7"/>
      <c r="SJ493" s="7"/>
      <c r="SK493" s="7"/>
      <c r="SL493" s="7"/>
      <c r="SM493" s="7"/>
      <c r="SN493" s="7"/>
      <c r="SO493" s="7"/>
      <c r="SP493" s="7"/>
      <c r="SQ493" s="7"/>
      <c r="SR493" s="7"/>
      <c r="SS493" s="7"/>
      <c r="ST493" s="7"/>
      <c r="SU493" s="7"/>
      <c r="SV493" s="7"/>
      <c r="SW493" s="7"/>
      <c r="SX493" s="7"/>
      <c r="SY493" s="7"/>
      <c r="SZ493" s="7"/>
      <c r="TA493" s="7"/>
      <c r="TB493" s="7"/>
      <c r="TC493" s="7"/>
      <c r="TD493" s="7"/>
      <c r="TE493" s="7"/>
      <c r="TF493" s="7"/>
      <c r="TG493" s="7"/>
      <c r="TH493" s="7"/>
      <c r="TI493" s="7"/>
      <c r="TJ493" s="7"/>
      <c r="TK493" s="7"/>
      <c r="TL493" s="7"/>
      <c r="TM493" s="7"/>
      <c r="TN493" s="7"/>
      <c r="TO493" s="7"/>
      <c r="TP493" s="7"/>
      <c r="TQ493" s="7"/>
      <c r="TR493" s="7"/>
      <c r="TS493" s="7"/>
      <c r="TT493" s="7"/>
      <c r="TU493" s="7"/>
      <c r="TV493" s="7"/>
      <c r="TW493" s="7"/>
      <c r="TX493" s="7"/>
      <c r="TY493" s="7"/>
      <c r="TZ493" s="7"/>
      <c r="UA493" s="7"/>
      <c r="UB493" s="7"/>
      <c r="UC493" s="7"/>
      <c r="UD493" s="7"/>
      <c r="UE493" s="7"/>
      <c r="UF493" s="7"/>
      <c r="UG493" s="7"/>
      <c r="UH493" s="7"/>
      <c r="UI493" s="7"/>
      <c r="UJ493" s="7"/>
      <c r="UK493" s="7"/>
      <c r="UL493" s="7"/>
      <c r="UM493" s="7"/>
      <c r="UN493" s="7"/>
      <c r="UO493" s="7"/>
      <c r="UP493" s="7"/>
      <c r="UQ493" s="7"/>
      <c r="UR493" s="7"/>
      <c r="US493" s="7"/>
      <c r="UT493" s="7"/>
      <c r="UU493" s="7"/>
      <c r="UV493" s="7"/>
      <c r="UW493" s="7"/>
      <c r="UX493" s="7"/>
      <c r="UY493" s="7"/>
      <c r="UZ493" s="7"/>
      <c r="VA493" s="7"/>
      <c r="VB493" s="7"/>
      <c r="VC493" s="7"/>
      <c r="VD493" s="7"/>
      <c r="VE493" s="7"/>
      <c r="VF493" s="7"/>
      <c r="VG493" s="7"/>
      <c r="VH493" s="7"/>
      <c r="VI493" s="7"/>
      <c r="VJ493" s="7"/>
      <c r="VK493" s="7"/>
      <c r="VL493" s="7"/>
      <c r="VM493" s="7"/>
      <c r="VN493" s="7"/>
      <c r="VO493" s="7"/>
      <c r="VP493" s="7"/>
      <c r="VQ493" s="7"/>
      <c r="VR493" s="7"/>
      <c r="VS493" s="7"/>
      <c r="VT493" s="7"/>
      <c r="VU493" s="7"/>
      <c r="VV493" s="7"/>
      <c r="VW493" s="7"/>
      <c r="VX493" s="7"/>
      <c r="VY493" s="7"/>
      <c r="VZ493" s="7"/>
      <c r="WA493" s="7"/>
      <c r="WB493" s="7"/>
      <c r="WC493" s="7"/>
      <c r="WD493" s="7"/>
      <c r="WE493" s="7"/>
      <c r="WF493" s="7"/>
      <c r="WG493" s="7"/>
      <c r="WH493" s="7"/>
      <c r="WI493" s="7"/>
      <c r="WJ493" s="7"/>
      <c r="WK493" s="7"/>
      <c r="WL493" s="7"/>
      <c r="WM493" s="7"/>
      <c r="WN493" s="7"/>
      <c r="WO493" s="7"/>
      <c r="WP493" s="7"/>
      <c r="WQ493" s="7"/>
      <c r="WR493" s="7"/>
      <c r="WS493" s="7"/>
      <c r="WT493" s="7"/>
      <c r="WU493" s="7"/>
      <c r="WV493" s="7"/>
      <c r="WW493" s="7"/>
      <c r="WX493" s="7"/>
      <c r="WY493" s="7"/>
      <c r="WZ493" s="7"/>
      <c r="XA493" s="7"/>
      <c r="XB493" s="7"/>
      <c r="XC493" s="7"/>
      <c r="XD493" s="7"/>
      <c r="XE493" s="7"/>
      <c r="XF493" s="7"/>
      <c r="XG493" s="7"/>
      <c r="XH493" s="7"/>
      <c r="XI493" s="7"/>
      <c r="XJ493" s="7"/>
      <c r="XK493" s="7"/>
      <c r="XL493" s="7"/>
      <c r="XM493" s="7"/>
      <c r="XN493" s="7"/>
      <c r="XO493" s="7"/>
      <c r="XP493" s="7"/>
      <c r="XQ493" s="7"/>
      <c r="XR493" s="7"/>
      <c r="XS493" s="7"/>
      <c r="XT493" s="7"/>
      <c r="XU493" s="7"/>
      <c r="XV493" s="7"/>
      <c r="XW493" s="7"/>
      <c r="XX493" s="7"/>
      <c r="XY493" s="7"/>
      <c r="XZ493" s="7"/>
      <c r="YA493" s="7"/>
      <c r="YB493" s="7"/>
      <c r="YC493" s="7"/>
      <c r="YD493" s="7"/>
      <c r="YE493" s="7"/>
      <c r="YF493" s="7"/>
      <c r="YG493" s="7"/>
      <c r="YH493" s="7"/>
      <c r="YI493" s="7"/>
      <c r="YJ493" s="7"/>
      <c r="YK493" s="7"/>
      <c r="YL493" s="7"/>
      <c r="YM493" s="7"/>
      <c r="YN493" s="7"/>
      <c r="YO493" s="7"/>
      <c r="YP493" s="7"/>
      <c r="YQ493" s="7"/>
      <c r="YR493" s="7"/>
      <c r="YS493" s="7"/>
      <c r="YT493" s="7"/>
      <c r="YU493" s="7"/>
      <c r="YV493" s="7"/>
      <c r="YW493" s="7"/>
      <c r="YX493" s="7"/>
      <c r="YY493" s="7"/>
      <c r="YZ493" s="7"/>
      <c r="ZA493" s="7"/>
      <c r="ZB493" s="7"/>
      <c r="ZC493" s="7"/>
      <c r="ZD493" s="7"/>
    </row>
    <row r="494" spans="1:680" s="103" customFormat="1" x14ac:dyDescent="0.2">
      <c r="A494" s="27"/>
      <c r="B494" s="27"/>
      <c r="C494" s="4"/>
      <c r="D494" s="7"/>
      <c r="E494" s="4"/>
      <c r="F494" s="6"/>
      <c r="G494" s="6"/>
      <c r="H494" s="6"/>
      <c r="I494" s="6"/>
      <c r="J494" s="6"/>
      <c r="K494" s="101"/>
      <c r="L494" s="101"/>
      <c r="M494" s="101"/>
      <c r="N494" s="101"/>
      <c r="O494" s="7"/>
      <c r="P494" s="101"/>
      <c r="Q494" s="101"/>
      <c r="R494" s="101"/>
      <c r="S494" s="101"/>
      <c r="T494" s="7"/>
      <c r="U494" s="101"/>
      <c r="V494" s="101"/>
      <c r="W494" s="101"/>
      <c r="X494" s="101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  <c r="JV494" s="7"/>
      <c r="JW494" s="7"/>
      <c r="JX494" s="7"/>
      <c r="JY494" s="7"/>
      <c r="JZ494" s="7"/>
      <c r="KA494" s="7"/>
      <c r="KB494" s="7"/>
      <c r="KC494" s="7"/>
      <c r="KD494" s="7"/>
      <c r="KE494" s="7"/>
      <c r="KF494" s="7"/>
      <c r="KG494" s="7"/>
      <c r="KH494" s="7"/>
      <c r="KI494" s="7"/>
      <c r="KJ494" s="7"/>
      <c r="KK494" s="7"/>
      <c r="KL494" s="7"/>
      <c r="KM494" s="7"/>
      <c r="KN494" s="7"/>
      <c r="KO494" s="7"/>
      <c r="KP494" s="7"/>
      <c r="KQ494" s="7"/>
      <c r="KR494" s="7"/>
      <c r="KS494" s="7"/>
      <c r="KT494" s="7"/>
      <c r="KU494" s="7"/>
      <c r="KV494" s="7"/>
      <c r="KW494" s="7"/>
      <c r="KX494" s="7"/>
      <c r="KY494" s="7"/>
      <c r="KZ494" s="7"/>
      <c r="LA494" s="7"/>
      <c r="LB494" s="7"/>
      <c r="LC494" s="7"/>
      <c r="LD494" s="7"/>
      <c r="LE494" s="7"/>
      <c r="LF494" s="7"/>
      <c r="LG494" s="7"/>
      <c r="LH494" s="7"/>
      <c r="LI494" s="7"/>
      <c r="LJ494" s="7"/>
      <c r="LK494" s="7"/>
      <c r="LL494" s="7"/>
      <c r="LM494" s="7"/>
      <c r="LN494" s="7"/>
      <c r="LO494" s="7"/>
      <c r="LP494" s="7"/>
      <c r="LQ494" s="7"/>
      <c r="LR494" s="7"/>
      <c r="LS494" s="7"/>
      <c r="LT494" s="7"/>
      <c r="LU494" s="7"/>
      <c r="LV494" s="7"/>
      <c r="LW494" s="7"/>
      <c r="LX494" s="7"/>
      <c r="LY494" s="7"/>
      <c r="LZ494" s="7"/>
      <c r="MA494" s="7"/>
      <c r="MB494" s="7"/>
      <c r="MC494" s="7"/>
      <c r="MD494" s="7"/>
      <c r="ME494" s="7"/>
      <c r="MF494" s="7"/>
      <c r="MG494" s="7"/>
      <c r="MH494" s="7"/>
      <c r="MI494" s="7"/>
      <c r="MJ494" s="7"/>
      <c r="MK494" s="7"/>
      <c r="ML494" s="7"/>
      <c r="MM494" s="7"/>
      <c r="MN494" s="7"/>
      <c r="MO494" s="7"/>
      <c r="MP494" s="7"/>
      <c r="MQ494" s="7"/>
      <c r="MR494" s="7"/>
      <c r="MS494" s="7"/>
      <c r="MT494" s="7"/>
      <c r="MU494" s="7"/>
      <c r="MV494" s="7"/>
      <c r="MW494" s="7"/>
      <c r="MX494" s="7"/>
      <c r="MY494" s="7"/>
      <c r="MZ494" s="7"/>
      <c r="NA494" s="7"/>
      <c r="NB494" s="7"/>
      <c r="NC494" s="7"/>
      <c r="ND494" s="7"/>
      <c r="NE494" s="7"/>
      <c r="NF494" s="7"/>
      <c r="NG494" s="7"/>
      <c r="NH494" s="7"/>
      <c r="NI494" s="7"/>
      <c r="NJ494" s="7"/>
      <c r="NK494" s="7"/>
      <c r="NL494" s="7"/>
      <c r="NM494" s="7"/>
      <c r="NN494" s="7"/>
      <c r="NO494" s="7"/>
      <c r="NP494" s="7"/>
      <c r="NQ494" s="7"/>
      <c r="NR494" s="7"/>
      <c r="NS494" s="7"/>
      <c r="NT494" s="7"/>
      <c r="NU494" s="7"/>
      <c r="NV494" s="7"/>
      <c r="NW494" s="7"/>
      <c r="NX494" s="7"/>
      <c r="NY494" s="7"/>
      <c r="NZ494" s="7"/>
      <c r="OA494" s="7"/>
      <c r="OB494" s="7"/>
      <c r="OC494" s="7"/>
      <c r="OD494" s="7"/>
      <c r="OE494" s="7"/>
      <c r="OF494" s="7"/>
      <c r="OG494" s="7"/>
      <c r="OH494" s="7"/>
      <c r="OI494" s="7"/>
      <c r="OJ494" s="7"/>
      <c r="OK494" s="7"/>
      <c r="OL494" s="7"/>
      <c r="OM494" s="7"/>
      <c r="ON494" s="7"/>
      <c r="OO494" s="7"/>
      <c r="OP494" s="7"/>
      <c r="OQ494" s="7"/>
      <c r="OR494" s="7"/>
      <c r="OS494" s="7"/>
      <c r="OT494" s="7"/>
      <c r="OU494" s="7"/>
      <c r="OV494" s="7"/>
      <c r="OW494" s="7"/>
      <c r="OX494" s="7"/>
      <c r="OY494" s="7"/>
      <c r="OZ494" s="7"/>
      <c r="PA494" s="7"/>
      <c r="PB494" s="7"/>
      <c r="PC494" s="7"/>
      <c r="PD494" s="7"/>
      <c r="PE494" s="7"/>
      <c r="PF494" s="7"/>
      <c r="PG494" s="7"/>
      <c r="PH494" s="7"/>
      <c r="PI494" s="7"/>
      <c r="PJ494" s="7"/>
      <c r="PK494" s="7"/>
      <c r="PL494" s="7"/>
      <c r="PM494" s="7"/>
      <c r="PN494" s="7"/>
      <c r="PO494" s="7"/>
      <c r="PP494" s="7"/>
      <c r="PQ494" s="7"/>
      <c r="PR494" s="7"/>
      <c r="PS494" s="7"/>
      <c r="PT494" s="7"/>
      <c r="PU494" s="7"/>
      <c r="PV494" s="7"/>
      <c r="PW494" s="7"/>
      <c r="PX494" s="7"/>
      <c r="PY494" s="7"/>
      <c r="PZ494" s="7"/>
      <c r="QA494" s="7"/>
      <c r="QB494" s="7"/>
      <c r="QC494" s="7"/>
      <c r="QD494" s="7"/>
      <c r="QE494" s="7"/>
      <c r="QF494" s="7"/>
      <c r="QG494" s="7"/>
      <c r="QH494" s="7"/>
      <c r="QI494" s="7"/>
      <c r="QJ494" s="7"/>
      <c r="QK494" s="7"/>
      <c r="QL494" s="7"/>
      <c r="QM494" s="7"/>
      <c r="QN494" s="7"/>
      <c r="QO494" s="7"/>
      <c r="QP494" s="7"/>
      <c r="QQ494" s="7"/>
      <c r="QR494" s="7"/>
      <c r="QS494" s="7"/>
      <c r="QT494" s="7"/>
      <c r="QU494" s="7"/>
      <c r="QV494" s="7"/>
      <c r="QW494" s="7"/>
      <c r="QX494" s="7"/>
      <c r="QY494" s="7"/>
      <c r="QZ494" s="7"/>
      <c r="RA494" s="7"/>
      <c r="RB494" s="7"/>
      <c r="RC494" s="7"/>
      <c r="RD494" s="7"/>
      <c r="RE494" s="7"/>
      <c r="RF494" s="7"/>
      <c r="RG494" s="7"/>
      <c r="RH494" s="7"/>
      <c r="RI494" s="7"/>
      <c r="RJ494" s="7"/>
      <c r="RK494" s="7"/>
      <c r="RL494" s="7"/>
      <c r="RM494" s="7"/>
      <c r="RN494" s="7"/>
      <c r="RO494" s="7"/>
      <c r="RP494" s="7"/>
      <c r="RQ494" s="7"/>
      <c r="RR494" s="7"/>
      <c r="RS494" s="7"/>
      <c r="RT494" s="7"/>
      <c r="RU494" s="7"/>
      <c r="RV494" s="7"/>
      <c r="RW494" s="7"/>
      <c r="RX494" s="7"/>
      <c r="RY494" s="7"/>
      <c r="RZ494" s="7"/>
      <c r="SA494" s="7"/>
      <c r="SB494" s="7"/>
      <c r="SC494" s="7"/>
      <c r="SD494" s="7"/>
      <c r="SE494" s="7"/>
      <c r="SF494" s="7"/>
      <c r="SG494" s="7"/>
      <c r="SH494" s="7"/>
      <c r="SI494" s="7"/>
      <c r="SJ494" s="7"/>
      <c r="SK494" s="7"/>
      <c r="SL494" s="7"/>
      <c r="SM494" s="7"/>
      <c r="SN494" s="7"/>
      <c r="SO494" s="7"/>
      <c r="SP494" s="7"/>
      <c r="SQ494" s="7"/>
      <c r="SR494" s="7"/>
      <c r="SS494" s="7"/>
      <c r="ST494" s="7"/>
      <c r="SU494" s="7"/>
      <c r="SV494" s="7"/>
      <c r="SW494" s="7"/>
      <c r="SX494" s="7"/>
      <c r="SY494" s="7"/>
      <c r="SZ494" s="7"/>
      <c r="TA494" s="7"/>
      <c r="TB494" s="7"/>
      <c r="TC494" s="7"/>
      <c r="TD494" s="7"/>
      <c r="TE494" s="7"/>
      <c r="TF494" s="7"/>
      <c r="TG494" s="7"/>
      <c r="TH494" s="7"/>
      <c r="TI494" s="7"/>
      <c r="TJ494" s="7"/>
      <c r="TK494" s="7"/>
      <c r="TL494" s="7"/>
      <c r="TM494" s="7"/>
      <c r="TN494" s="7"/>
      <c r="TO494" s="7"/>
      <c r="TP494" s="7"/>
      <c r="TQ494" s="7"/>
      <c r="TR494" s="7"/>
      <c r="TS494" s="7"/>
      <c r="TT494" s="7"/>
      <c r="TU494" s="7"/>
      <c r="TV494" s="7"/>
      <c r="TW494" s="7"/>
      <c r="TX494" s="7"/>
      <c r="TY494" s="7"/>
      <c r="TZ494" s="7"/>
      <c r="UA494" s="7"/>
      <c r="UB494" s="7"/>
      <c r="UC494" s="7"/>
      <c r="UD494" s="7"/>
      <c r="UE494" s="7"/>
      <c r="UF494" s="7"/>
      <c r="UG494" s="7"/>
      <c r="UH494" s="7"/>
      <c r="UI494" s="7"/>
      <c r="UJ494" s="7"/>
      <c r="UK494" s="7"/>
      <c r="UL494" s="7"/>
      <c r="UM494" s="7"/>
      <c r="UN494" s="7"/>
      <c r="UO494" s="7"/>
      <c r="UP494" s="7"/>
      <c r="UQ494" s="7"/>
      <c r="UR494" s="7"/>
      <c r="US494" s="7"/>
      <c r="UT494" s="7"/>
      <c r="UU494" s="7"/>
      <c r="UV494" s="7"/>
      <c r="UW494" s="7"/>
      <c r="UX494" s="7"/>
      <c r="UY494" s="7"/>
      <c r="UZ494" s="7"/>
      <c r="VA494" s="7"/>
      <c r="VB494" s="7"/>
      <c r="VC494" s="7"/>
      <c r="VD494" s="7"/>
      <c r="VE494" s="7"/>
      <c r="VF494" s="7"/>
      <c r="VG494" s="7"/>
      <c r="VH494" s="7"/>
      <c r="VI494" s="7"/>
      <c r="VJ494" s="7"/>
      <c r="VK494" s="7"/>
      <c r="VL494" s="7"/>
      <c r="VM494" s="7"/>
      <c r="VN494" s="7"/>
      <c r="VO494" s="7"/>
      <c r="VP494" s="7"/>
      <c r="VQ494" s="7"/>
      <c r="VR494" s="7"/>
      <c r="VS494" s="7"/>
      <c r="VT494" s="7"/>
      <c r="VU494" s="7"/>
      <c r="VV494" s="7"/>
      <c r="VW494" s="7"/>
      <c r="VX494" s="7"/>
      <c r="VY494" s="7"/>
      <c r="VZ494" s="7"/>
      <c r="WA494" s="7"/>
      <c r="WB494" s="7"/>
      <c r="WC494" s="7"/>
      <c r="WD494" s="7"/>
      <c r="WE494" s="7"/>
      <c r="WF494" s="7"/>
      <c r="WG494" s="7"/>
      <c r="WH494" s="7"/>
      <c r="WI494" s="7"/>
      <c r="WJ494" s="7"/>
      <c r="WK494" s="7"/>
      <c r="WL494" s="7"/>
      <c r="WM494" s="7"/>
      <c r="WN494" s="7"/>
      <c r="WO494" s="7"/>
      <c r="WP494" s="7"/>
      <c r="WQ494" s="7"/>
      <c r="WR494" s="7"/>
      <c r="WS494" s="7"/>
      <c r="WT494" s="7"/>
      <c r="WU494" s="7"/>
      <c r="WV494" s="7"/>
      <c r="WW494" s="7"/>
      <c r="WX494" s="7"/>
      <c r="WY494" s="7"/>
      <c r="WZ494" s="7"/>
      <c r="XA494" s="7"/>
      <c r="XB494" s="7"/>
      <c r="XC494" s="7"/>
      <c r="XD494" s="7"/>
      <c r="XE494" s="7"/>
      <c r="XF494" s="7"/>
      <c r="XG494" s="7"/>
      <c r="XH494" s="7"/>
      <c r="XI494" s="7"/>
      <c r="XJ494" s="7"/>
      <c r="XK494" s="7"/>
      <c r="XL494" s="7"/>
      <c r="XM494" s="7"/>
      <c r="XN494" s="7"/>
      <c r="XO494" s="7"/>
      <c r="XP494" s="7"/>
      <c r="XQ494" s="7"/>
      <c r="XR494" s="7"/>
      <c r="XS494" s="7"/>
      <c r="XT494" s="7"/>
      <c r="XU494" s="7"/>
      <c r="XV494" s="7"/>
      <c r="XW494" s="7"/>
      <c r="XX494" s="7"/>
      <c r="XY494" s="7"/>
      <c r="XZ494" s="7"/>
      <c r="YA494" s="7"/>
      <c r="YB494" s="7"/>
      <c r="YC494" s="7"/>
      <c r="YD494" s="7"/>
      <c r="YE494" s="7"/>
      <c r="YF494" s="7"/>
      <c r="YG494" s="7"/>
      <c r="YH494" s="7"/>
      <c r="YI494" s="7"/>
      <c r="YJ494" s="7"/>
      <c r="YK494" s="7"/>
      <c r="YL494" s="7"/>
      <c r="YM494" s="7"/>
      <c r="YN494" s="7"/>
      <c r="YO494" s="7"/>
      <c r="YP494" s="7"/>
      <c r="YQ494" s="7"/>
      <c r="YR494" s="7"/>
      <c r="YS494" s="7"/>
      <c r="YT494" s="7"/>
      <c r="YU494" s="7"/>
      <c r="YV494" s="7"/>
      <c r="YW494" s="7"/>
      <c r="YX494" s="7"/>
      <c r="YY494" s="7"/>
      <c r="YZ494" s="7"/>
      <c r="ZA494" s="7"/>
      <c r="ZB494" s="7"/>
      <c r="ZC494" s="7"/>
      <c r="ZD494" s="7"/>
    </row>
    <row r="495" spans="1:680" s="103" customFormat="1" x14ac:dyDescent="0.2">
      <c r="A495" s="27"/>
      <c r="B495" s="27"/>
      <c r="C495" s="4"/>
      <c r="D495" s="7"/>
      <c r="E495" s="4"/>
      <c r="F495" s="6"/>
      <c r="G495" s="6"/>
      <c r="H495" s="6"/>
      <c r="I495" s="6"/>
      <c r="J495" s="6"/>
      <c r="K495" s="101"/>
      <c r="L495" s="101"/>
      <c r="M495" s="101"/>
      <c r="N495" s="101"/>
      <c r="O495" s="7"/>
      <c r="P495" s="101"/>
      <c r="Q495" s="101"/>
      <c r="R495" s="101"/>
      <c r="S495" s="101"/>
      <c r="T495" s="7"/>
      <c r="U495" s="101"/>
      <c r="V495" s="101"/>
      <c r="W495" s="101"/>
      <c r="X495" s="101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  <c r="JV495" s="7"/>
      <c r="JW495" s="7"/>
      <c r="JX495" s="7"/>
      <c r="JY495" s="7"/>
      <c r="JZ495" s="7"/>
      <c r="KA495" s="7"/>
      <c r="KB495" s="7"/>
      <c r="KC495" s="7"/>
      <c r="KD495" s="7"/>
      <c r="KE495" s="7"/>
      <c r="KF495" s="7"/>
      <c r="KG495" s="7"/>
      <c r="KH495" s="7"/>
      <c r="KI495" s="7"/>
      <c r="KJ495" s="7"/>
      <c r="KK495" s="7"/>
      <c r="KL495" s="7"/>
      <c r="KM495" s="7"/>
      <c r="KN495" s="7"/>
      <c r="KO495" s="7"/>
      <c r="KP495" s="7"/>
      <c r="KQ495" s="7"/>
      <c r="KR495" s="7"/>
      <c r="KS495" s="7"/>
      <c r="KT495" s="7"/>
      <c r="KU495" s="7"/>
      <c r="KV495" s="7"/>
      <c r="KW495" s="7"/>
      <c r="KX495" s="7"/>
      <c r="KY495" s="7"/>
      <c r="KZ495" s="7"/>
      <c r="LA495" s="7"/>
      <c r="LB495" s="7"/>
      <c r="LC495" s="7"/>
      <c r="LD495" s="7"/>
      <c r="LE495" s="7"/>
      <c r="LF495" s="7"/>
      <c r="LG495" s="7"/>
      <c r="LH495" s="7"/>
      <c r="LI495" s="7"/>
      <c r="LJ495" s="7"/>
      <c r="LK495" s="7"/>
      <c r="LL495" s="7"/>
      <c r="LM495" s="7"/>
      <c r="LN495" s="7"/>
      <c r="LO495" s="7"/>
      <c r="LP495" s="7"/>
      <c r="LQ495" s="7"/>
      <c r="LR495" s="7"/>
      <c r="LS495" s="7"/>
      <c r="LT495" s="7"/>
      <c r="LU495" s="7"/>
      <c r="LV495" s="7"/>
      <c r="LW495" s="7"/>
      <c r="LX495" s="7"/>
      <c r="LY495" s="7"/>
      <c r="LZ495" s="7"/>
      <c r="MA495" s="7"/>
      <c r="MB495" s="7"/>
      <c r="MC495" s="7"/>
      <c r="MD495" s="7"/>
      <c r="ME495" s="7"/>
      <c r="MF495" s="7"/>
      <c r="MG495" s="7"/>
      <c r="MH495" s="7"/>
      <c r="MI495" s="7"/>
      <c r="MJ495" s="7"/>
      <c r="MK495" s="7"/>
      <c r="ML495" s="7"/>
      <c r="MM495" s="7"/>
      <c r="MN495" s="7"/>
      <c r="MO495" s="7"/>
      <c r="MP495" s="7"/>
      <c r="MQ495" s="7"/>
      <c r="MR495" s="7"/>
      <c r="MS495" s="7"/>
      <c r="MT495" s="7"/>
      <c r="MU495" s="7"/>
      <c r="MV495" s="7"/>
      <c r="MW495" s="7"/>
      <c r="MX495" s="7"/>
      <c r="MY495" s="7"/>
      <c r="MZ495" s="7"/>
      <c r="NA495" s="7"/>
      <c r="NB495" s="7"/>
      <c r="NC495" s="7"/>
      <c r="ND495" s="7"/>
      <c r="NE495" s="7"/>
      <c r="NF495" s="7"/>
      <c r="NG495" s="7"/>
      <c r="NH495" s="7"/>
      <c r="NI495" s="7"/>
      <c r="NJ495" s="7"/>
      <c r="NK495" s="7"/>
      <c r="NL495" s="7"/>
      <c r="NM495" s="7"/>
      <c r="NN495" s="7"/>
      <c r="NO495" s="7"/>
      <c r="NP495" s="7"/>
      <c r="NQ495" s="7"/>
      <c r="NR495" s="7"/>
      <c r="NS495" s="7"/>
      <c r="NT495" s="7"/>
      <c r="NU495" s="7"/>
      <c r="NV495" s="7"/>
      <c r="NW495" s="7"/>
      <c r="NX495" s="7"/>
      <c r="NY495" s="7"/>
      <c r="NZ495" s="7"/>
      <c r="OA495" s="7"/>
      <c r="OB495" s="7"/>
      <c r="OC495" s="7"/>
      <c r="OD495" s="7"/>
      <c r="OE495" s="7"/>
      <c r="OF495" s="7"/>
      <c r="OG495" s="7"/>
      <c r="OH495" s="7"/>
      <c r="OI495" s="7"/>
      <c r="OJ495" s="7"/>
      <c r="OK495" s="7"/>
      <c r="OL495" s="7"/>
      <c r="OM495" s="7"/>
      <c r="ON495" s="7"/>
      <c r="OO495" s="7"/>
      <c r="OP495" s="7"/>
      <c r="OQ495" s="7"/>
      <c r="OR495" s="7"/>
      <c r="OS495" s="7"/>
      <c r="OT495" s="7"/>
      <c r="OU495" s="7"/>
      <c r="OV495" s="7"/>
      <c r="OW495" s="7"/>
      <c r="OX495" s="7"/>
      <c r="OY495" s="7"/>
      <c r="OZ495" s="7"/>
      <c r="PA495" s="7"/>
      <c r="PB495" s="7"/>
      <c r="PC495" s="7"/>
      <c r="PD495" s="7"/>
      <c r="PE495" s="7"/>
      <c r="PF495" s="7"/>
      <c r="PG495" s="7"/>
      <c r="PH495" s="7"/>
      <c r="PI495" s="7"/>
      <c r="PJ495" s="7"/>
      <c r="PK495" s="7"/>
      <c r="PL495" s="7"/>
      <c r="PM495" s="7"/>
      <c r="PN495" s="7"/>
      <c r="PO495" s="7"/>
      <c r="PP495" s="7"/>
      <c r="PQ495" s="7"/>
      <c r="PR495" s="7"/>
      <c r="PS495" s="7"/>
      <c r="PT495" s="7"/>
      <c r="PU495" s="7"/>
      <c r="PV495" s="7"/>
      <c r="PW495" s="7"/>
      <c r="PX495" s="7"/>
      <c r="PY495" s="7"/>
      <c r="PZ495" s="7"/>
      <c r="QA495" s="7"/>
      <c r="QB495" s="7"/>
      <c r="QC495" s="7"/>
      <c r="QD495" s="7"/>
      <c r="QE495" s="7"/>
      <c r="QF495" s="7"/>
      <c r="QG495" s="7"/>
      <c r="QH495" s="7"/>
      <c r="QI495" s="7"/>
      <c r="QJ495" s="7"/>
      <c r="QK495" s="7"/>
      <c r="QL495" s="7"/>
      <c r="QM495" s="7"/>
      <c r="QN495" s="7"/>
      <c r="QO495" s="7"/>
      <c r="QP495" s="7"/>
      <c r="QQ495" s="7"/>
      <c r="QR495" s="7"/>
      <c r="QS495" s="7"/>
      <c r="QT495" s="7"/>
      <c r="QU495" s="7"/>
      <c r="QV495" s="7"/>
      <c r="QW495" s="7"/>
      <c r="QX495" s="7"/>
      <c r="QY495" s="7"/>
      <c r="QZ495" s="7"/>
      <c r="RA495" s="7"/>
      <c r="RB495" s="7"/>
      <c r="RC495" s="7"/>
      <c r="RD495" s="7"/>
      <c r="RE495" s="7"/>
      <c r="RF495" s="7"/>
      <c r="RG495" s="7"/>
      <c r="RH495" s="7"/>
      <c r="RI495" s="7"/>
      <c r="RJ495" s="7"/>
      <c r="RK495" s="7"/>
      <c r="RL495" s="7"/>
      <c r="RM495" s="7"/>
      <c r="RN495" s="7"/>
      <c r="RO495" s="7"/>
      <c r="RP495" s="7"/>
      <c r="RQ495" s="7"/>
      <c r="RR495" s="7"/>
      <c r="RS495" s="7"/>
      <c r="RT495" s="7"/>
      <c r="RU495" s="7"/>
      <c r="RV495" s="7"/>
      <c r="RW495" s="7"/>
      <c r="RX495" s="7"/>
      <c r="RY495" s="7"/>
      <c r="RZ495" s="7"/>
      <c r="SA495" s="7"/>
      <c r="SB495" s="7"/>
      <c r="SC495" s="7"/>
      <c r="SD495" s="7"/>
      <c r="SE495" s="7"/>
      <c r="SF495" s="7"/>
      <c r="SG495" s="7"/>
      <c r="SH495" s="7"/>
      <c r="SI495" s="7"/>
      <c r="SJ495" s="7"/>
      <c r="SK495" s="7"/>
      <c r="SL495" s="7"/>
      <c r="SM495" s="7"/>
      <c r="SN495" s="7"/>
      <c r="SO495" s="7"/>
      <c r="SP495" s="7"/>
      <c r="SQ495" s="7"/>
      <c r="SR495" s="7"/>
      <c r="SS495" s="7"/>
      <c r="ST495" s="7"/>
      <c r="SU495" s="7"/>
      <c r="SV495" s="7"/>
      <c r="SW495" s="7"/>
      <c r="SX495" s="7"/>
      <c r="SY495" s="7"/>
      <c r="SZ495" s="7"/>
      <c r="TA495" s="7"/>
      <c r="TB495" s="7"/>
      <c r="TC495" s="7"/>
      <c r="TD495" s="7"/>
      <c r="TE495" s="7"/>
      <c r="TF495" s="7"/>
      <c r="TG495" s="7"/>
      <c r="TH495" s="7"/>
      <c r="TI495" s="7"/>
      <c r="TJ495" s="7"/>
      <c r="TK495" s="7"/>
      <c r="TL495" s="7"/>
      <c r="TM495" s="7"/>
      <c r="TN495" s="7"/>
      <c r="TO495" s="7"/>
      <c r="TP495" s="7"/>
      <c r="TQ495" s="7"/>
      <c r="TR495" s="7"/>
      <c r="TS495" s="7"/>
      <c r="TT495" s="7"/>
      <c r="TU495" s="7"/>
      <c r="TV495" s="7"/>
      <c r="TW495" s="7"/>
      <c r="TX495" s="7"/>
      <c r="TY495" s="7"/>
      <c r="TZ495" s="7"/>
      <c r="UA495" s="7"/>
      <c r="UB495" s="7"/>
      <c r="UC495" s="7"/>
      <c r="UD495" s="7"/>
      <c r="UE495" s="7"/>
      <c r="UF495" s="7"/>
      <c r="UG495" s="7"/>
      <c r="UH495" s="7"/>
      <c r="UI495" s="7"/>
      <c r="UJ495" s="7"/>
      <c r="UK495" s="7"/>
      <c r="UL495" s="7"/>
      <c r="UM495" s="7"/>
      <c r="UN495" s="7"/>
      <c r="UO495" s="7"/>
      <c r="UP495" s="7"/>
      <c r="UQ495" s="7"/>
      <c r="UR495" s="7"/>
      <c r="US495" s="7"/>
      <c r="UT495" s="7"/>
      <c r="UU495" s="7"/>
      <c r="UV495" s="7"/>
      <c r="UW495" s="7"/>
      <c r="UX495" s="7"/>
      <c r="UY495" s="7"/>
      <c r="UZ495" s="7"/>
      <c r="VA495" s="7"/>
      <c r="VB495" s="7"/>
      <c r="VC495" s="7"/>
      <c r="VD495" s="7"/>
      <c r="VE495" s="7"/>
      <c r="VF495" s="7"/>
      <c r="VG495" s="7"/>
      <c r="VH495" s="7"/>
      <c r="VI495" s="7"/>
      <c r="VJ495" s="7"/>
      <c r="VK495" s="7"/>
      <c r="VL495" s="7"/>
      <c r="VM495" s="7"/>
      <c r="VN495" s="7"/>
      <c r="VO495" s="7"/>
      <c r="VP495" s="7"/>
      <c r="VQ495" s="7"/>
      <c r="VR495" s="7"/>
      <c r="VS495" s="7"/>
      <c r="VT495" s="7"/>
      <c r="VU495" s="7"/>
      <c r="VV495" s="7"/>
      <c r="VW495" s="7"/>
      <c r="VX495" s="7"/>
      <c r="VY495" s="7"/>
      <c r="VZ495" s="7"/>
      <c r="WA495" s="7"/>
      <c r="WB495" s="7"/>
      <c r="WC495" s="7"/>
      <c r="WD495" s="7"/>
      <c r="WE495" s="7"/>
      <c r="WF495" s="7"/>
      <c r="WG495" s="7"/>
      <c r="WH495" s="7"/>
      <c r="WI495" s="7"/>
      <c r="WJ495" s="7"/>
      <c r="WK495" s="7"/>
      <c r="WL495" s="7"/>
      <c r="WM495" s="7"/>
      <c r="WN495" s="7"/>
      <c r="WO495" s="7"/>
      <c r="WP495" s="7"/>
      <c r="WQ495" s="7"/>
      <c r="WR495" s="7"/>
      <c r="WS495" s="7"/>
      <c r="WT495" s="7"/>
      <c r="WU495" s="7"/>
      <c r="WV495" s="7"/>
      <c r="WW495" s="7"/>
      <c r="WX495" s="7"/>
      <c r="WY495" s="7"/>
      <c r="WZ495" s="7"/>
      <c r="XA495" s="7"/>
      <c r="XB495" s="7"/>
      <c r="XC495" s="7"/>
      <c r="XD495" s="7"/>
      <c r="XE495" s="7"/>
      <c r="XF495" s="7"/>
      <c r="XG495" s="7"/>
      <c r="XH495" s="7"/>
      <c r="XI495" s="7"/>
      <c r="XJ495" s="7"/>
      <c r="XK495" s="7"/>
      <c r="XL495" s="7"/>
      <c r="XM495" s="7"/>
      <c r="XN495" s="7"/>
      <c r="XO495" s="7"/>
      <c r="XP495" s="7"/>
      <c r="XQ495" s="7"/>
      <c r="XR495" s="7"/>
      <c r="XS495" s="7"/>
      <c r="XT495" s="7"/>
      <c r="XU495" s="7"/>
      <c r="XV495" s="7"/>
      <c r="XW495" s="7"/>
      <c r="XX495" s="7"/>
      <c r="XY495" s="7"/>
      <c r="XZ495" s="7"/>
      <c r="YA495" s="7"/>
      <c r="YB495" s="7"/>
      <c r="YC495" s="7"/>
      <c r="YD495" s="7"/>
      <c r="YE495" s="7"/>
      <c r="YF495" s="7"/>
      <c r="YG495" s="7"/>
      <c r="YH495" s="7"/>
      <c r="YI495" s="7"/>
      <c r="YJ495" s="7"/>
      <c r="YK495" s="7"/>
      <c r="YL495" s="7"/>
      <c r="YM495" s="7"/>
      <c r="YN495" s="7"/>
      <c r="YO495" s="7"/>
      <c r="YP495" s="7"/>
      <c r="YQ495" s="7"/>
      <c r="YR495" s="7"/>
      <c r="YS495" s="7"/>
      <c r="YT495" s="7"/>
      <c r="YU495" s="7"/>
      <c r="YV495" s="7"/>
      <c r="YW495" s="7"/>
      <c r="YX495" s="7"/>
      <c r="YY495" s="7"/>
      <c r="YZ495" s="7"/>
      <c r="ZA495" s="7"/>
      <c r="ZB495" s="7"/>
      <c r="ZC495" s="7"/>
      <c r="ZD495" s="7"/>
    </row>
    <row r="496" spans="1:680" s="103" customFormat="1" x14ac:dyDescent="0.2">
      <c r="A496" s="27"/>
      <c r="B496" s="27"/>
      <c r="C496" s="4"/>
      <c r="D496" s="7"/>
      <c r="E496" s="4"/>
      <c r="F496" s="6"/>
      <c r="G496" s="6"/>
      <c r="H496" s="6"/>
      <c r="I496" s="6"/>
      <c r="J496" s="6"/>
      <c r="K496" s="101"/>
      <c r="L496" s="101"/>
      <c r="M496" s="101"/>
      <c r="N496" s="101"/>
      <c r="O496" s="7"/>
      <c r="P496" s="101"/>
      <c r="Q496" s="101"/>
      <c r="R496" s="101"/>
      <c r="S496" s="101"/>
      <c r="T496" s="7"/>
      <c r="U496" s="101"/>
      <c r="V496" s="101"/>
      <c r="W496" s="101"/>
      <c r="X496" s="101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  <c r="JV496" s="7"/>
      <c r="JW496" s="7"/>
      <c r="JX496" s="7"/>
      <c r="JY496" s="7"/>
      <c r="JZ496" s="7"/>
      <c r="KA496" s="7"/>
      <c r="KB496" s="7"/>
      <c r="KC496" s="7"/>
      <c r="KD496" s="7"/>
      <c r="KE496" s="7"/>
      <c r="KF496" s="7"/>
      <c r="KG496" s="7"/>
      <c r="KH496" s="7"/>
      <c r="KI496" s="7"/>
      <c r="KJ496" s="7"/>
      <c r="KK496" s="7"/>
      <c r="KL496" s="7"/>
      <c r="KM496" s="7"/>
      <c r="KN496" s="7"/>
      <c r="KO496" s="7"/>
      <c r="KP496" s="7"/>
      <c r="KQ496" s="7"/>
      <c r="KR496" s="7"/>
      <c r="KS496" s="7"/>
      <c r="KT496" s="7"/>
      <c r="KU496" s="7"/>
      <c r="KV496" s="7"/>
      <c r="KW496" s="7"/>
      <c r="KX496" s="7"/>
      <c r="KY496" s="7"/>
      <c r="KZ496" s="7"/>
      <c r="LA496" s="7"/>
      <c r="LB496" s="7"/>
      <c r="LC496" s="7"/>
      <c r="LD496" s="7"/>
      <c r="LE496" s="7"/>
      <c r="LF496" s="7"/>
      <c r="LG496" s="7"/>
      <c r="LH496" s="7"/>
      <c r="LI496" s="7"/>
      <c r="LJ496" s="7"/>
      <c r="LK496" s="7"/>
      <c r="LL496" s="7"/>
      <c r="LM496" s="7"/>
      <c r="LN496" s="7"/>
      <c r="LO496" s="7"/>
      <c r="LP496" s="7"/>
      <c r="LQ496" s="7"/>
      <c r="LR496" s="7"/>
      <c r="LS496" s="7"/>
      <c r="LT496" s="7"/>
      <c r="LU496" s="7"/>
      <c r="LV496" s="7"/>
      <c r="LW496" s="7"/>
      <c r="LX496" s="7"/>
      <c r="LY496" s="7"/>
      <c r="LZ496" s="7"/>
      <c r="MA496" s="7"/>
      <c r="MB496" s="7"/>
      <c r="MC496" s="7"/>
      <c r="MD496" s="7"/>
      <c r="ME496" s="7"/>
      <c r="MF496" s="7"/>
      <c r="MG496" s="7"/>
      <c r="MH496" s="7"/>
      <c r="MI496" s="7"/>
      <c r="MJ496" s="7"/>
      <c r="MK496" s="7"/>
      <c r="ML496" s="7"/>
      <c r="MM496" s="7"/>
      <c r="MN496" s="7"/>
      <c r="MO496" s="7"/>
      <c r="MP496" s="7"/>
      <c r="MQ496" s="7"/>
      <c r="MR496" s="7"/>
      <c r="MS496" s="7"/>
      <c r="MT496" s="7"/>
      <c r="MU496" s="7"/>
      <c r="MV496" s="7"/>
      <c r="MW496" s="7"/>
      <c r="MX496" s="7"/>
      <c r="MY496" s="7"/>
      <c r="MZ496" s="7"/>
      <c r="NA496" s="7"/>
      <c r="NB496" s="7"/>
      <c r="NC496" s="7"/>
      <c r="ND496" s="7"/>
      <c r="NE496" s="7"/>
      <c r="NF496" s="7"/>
      <c r="NG496" s="7"/>
      <c r="NH496" s="7"/>
      <c r="NI496" s="7"/>
      <c r="NJ496" s="7"/>
      <c r="NK496" s="7"/>
      <c r="NL496" s="7"/>
      <c r="NM496" s="7"/>
      <c r="NN496" s="7"/>
      <c r="NO496" s="7"/>
      <c r="NP496" s="7"/>
      <c r="NQ496" s="7"/>
      <c r="NR496" s="7"/>
      <c r="NS496" s="7"/>
      <c r="NT496" s="7"/>
      <c r="NU496" s="7"/>
      <c r="NV496" s="7"/>
      <c r="NW496" s="7"/>
      <c r="NX496" s="7"/>
      <c r="NY496" s="7"/>
      <c r="NZ496" s="7"/>
      <c r="OA496" s="7"/>
      <c r="OB496" s="7"/>
      <c r="OC496" s="7"/>
      <c r="OD496" s="7"/>
      <c r="OE496" s="7"/>
      <c r="OF496" s="7"/>
      <c r="OG496" s="7"/>
      <c r="OH496" s="7"/>
      <c r="OI496" s="7"/>
      <c r="OJ496" s="7"/>
      <c r="OK496" s="7"/>
      <c r="OL496" s="7"/>
      <c r="OM496" s="7"/>
      <c r="ON496" s="7"/>
      <c r="OO496" s="7"/>
      <c r="OP496" s="7"/>
      <c r="OQ496" s="7"/>
      <c r="OR496" s="7"/>
      <c r="OS496" s="7"/>
      <c r="OT496" s="7"/>
      <c r="OU496" s="7"/>
      <c r="OV496" s="7"/>
      <c r="OW496" s="7"/>
      <c r="OX496" s="7"/>
      <c r="OY496" s="7"/>
      <c r="OZ496" s="7"/>
      <c r="PA496" s="7"/>
      <c r="PB496" s="7"/>
      <c r="PC496" s="7"/>
      <c r="PD496" s="7"/>
      <c r="PE496" s="7"/>
      <c r="PF496" s="7"/>
      <c r="PG496" s="7"/>
      <c r="PH496" s="7"/>
      <c r="PI496" s="7"/>
      <c r="PJ496" s="7"/>
      <c r="PK496" s="7"/>
      <c r="PL496" s="7"/>
      <c r="PM496" s="7"/>
      <c r="PN496" s="7"/>
      <c r="PO496" s="7"/>
      <c r="PP496" s="7"/>
      <c r="PQ496" s="7"/>
      <c r="PR496" s="7"/>
      <c r="PS496" s="7"/>
      <c r="PT496" s="7"/>
      <c r="PU496" s="7"/>
      <c r="PV496" s="7"/>
      <c r="PW496" s="7"/>
      <c r="PX496" s="7"/>
      <c r="PY496" s="7"/>
      <c r="PZ496" s="7"/>
      <c r="QA496" s="7"/>
      <c r="QB496" s="7"/>
      <c r="QC496" s="7"/>
      <c r="QD496" s="7"/>
      <c r="QE496" s="7"/>
      <c r="QF496" s="7"/>
      <c r="QG496" s="7"/>
      <c r="QH496" s="7"/>
      <c r="QI496" s="7"/>
      <c r="QJ496" s="7"/>
      <c r="QK496" s="7"/>
      <c r="QL496" s="7"/>
      <c r="QM496" s="7"/>
      <c r="QN496" s="7"/>
      <c r="QO496" s="7"/>
      <c r="QP496" s="7"/>
      <c r="QQ496" s="7"/>
      <c r="QR496" s="7"/>
      <c r="QS496" s="7"/>
      <c r="QT496" s="7"/>
      <c r="QU496" s="7"/>
      <c r="QV496" s="7"/>
      <c r="QW496" s="7"/>
      <c r="QX496" s="7"/>
      <c r="QY496" s="7"/>
      <c r="QZ496" s="7"/>
      <c r="RA496" s="7"/>
      <c r="RB496" s="7"/>
      <c r="RC496" s="7"/>
      <c r="RD496" s="7"/>
      <c r="RE496" s="7"/>
      <c r="RF496" s="7"/>
      <c r="RG496" s="7"/>
      <c r="RH496" s="7"/>
      <c r="RI496" s="7"/>
      <c r="RJ496" s="7"/>
      <c r="RK496" s="7"/>
      <c r="RL496" s="7"/>
      <c r="RM496" s="7"/>
      <c r="RN496" s="7"/>
      <c r="RO496" s="7"/>
      <c r="RP496" s="7"/>
      <c r="RQ496" s="7"/>
      <c r="RR496" s="7"/>
      <c r="RS496" s="7"/>
      <c r="RT496" s="7"/>
      <c r="RU496" s="7"/>
      <c r="RV496" s="7"/>
      <c r="RW496" s="7"/>
      <c r="RX496" s="7"/>
      <c r="RY496" s="7"/>
      <c r="RZ496" s="7"/>
      <c r="SA496" s="7"/>
      <c r="SB496" s="7"/>
      <c r="SC496" s="7"/>
      <c r="SD496" s="7"/>
      <c r="SE496" s="7"/>
      <c r="SF496" s="7"/>
      <c r="SG496" s="7"/>
      <c r="SH496" s="7"/>
      <c r="SI496" s="7"/>
      <c r="SJ496" s="7"/>
      <c r="SK496" s="7"/>
      <c r="SL496" s="7"/>
      <c r="SM496" s="7"/>
      <c r="SN496" s="7"/>
      <c r="SO496" s="7"/>
      <c r="SP496" s="7"/>
      <c r="SQ496" s="7"/>
      <c r="SR496" s="7"/>
      <c r="SS496" s="7"/>
      <c r="ST496" s="7"/>
      <c r="SU496" s="7"/>
      <c r="SV496" s="7"/>
      <c r="SW496" s="7"/>
      <c r="SX496" s="7"/>
      <c r="SY496" s="7"/>
      <c r="SZ496" s="7"/>
      <c r="TA496" s="7"/>
      <c r="TB496" s="7"/>
      <c r="TC496" s="7"/>
      <c r="TD496" s="7"/>
      <c r="TE496" s="7"/>
      <c r="TF496" s="7"/>
      <c r="TG496" s="7"/>
      <c r="TH496" s="7"/>
      <c r="TI496" s="7"/>
      <c r="TJ496" s="7"/>
      <c r="TK496" s="7"/>
      <c r="TL496" s="7"/>
      <c r="TM496" s="7"/>
      <c r="TN496" s="7"/>
      <c r="TO496" s="7"/>
      <c r="TP496" s="7"/>
      <c r="TQ496" s="7"/>
      <c r="TR496" s="7"/>
      <c r="TS496" s="7"/>
      <c r="TT496" s="7"/>
      <c r="TU496" s="7"/>
      <c r="TV496" s="7"/>
      <c r="TW496" s="7"/>
      <c r="TX496" s="7"/>
      <c r="TY496" s="7"/>
      <c r="TZ496" s="7"/>
      <c r="UA496" s="7"/>
      <c r="UB496" s="7"/>
      <c r="UC496" s="7"/>
      <c r="UD496" s="7"/>
      <c r="UE496" s="7"/>
      <c r="UF496" s="7"/>
      <c r="UG496" s="7"/>
      <c r="UH496" s="7"/>
      <c r="UI496" s="7"/>
      <c r="UJ496" s="7"/>
      <c r="UK496" s="7"/>
      <c r="UL496" s="7"/>
      <c r="UM496" s="7"/>
      <c r="UN496" s="7"/>
      <c r="UO496" s="7"/>
      <c r="UP496" s="7"/>
      <c r="UQ496" s="7"/>
      <c r="UR496" s="7"/>
      <c r="US496" s="7"/>
      <c r="UT496" s="7"/>
      <c r="UU496" s="7"/>
      <c r="UV496" s="7"/>
      <c r="UW496" s="7"/>
      <c r="UX496" s="7"/>
      <c r="UY496" s="7"/>
      <c r="UZ496" s="7"/>
      <c r="VA496" s="7"/>
      <c r="VB496" s="7"/>
      <c r="VC496" s="7"/>
      <c r="VD496" s="7"/>
      <c r="VE496" s="7"/>
      <c r="VF496" s="7"/>
      <c r="VG496" s="7"/>
      <c r="VH496" s="7"/>
      <c r="VI496" s="7"/>
      <c r="VJ496" s="7"/>
      <c r="VK496" s="7"/>
      <c r="VL496" s="7"/>
      <c r="VM496" s="7"/>
      <c r="VN496" s="7"/>
      <c r="VO496" s="7"/>
      <c r="VP496" s="7"/>
      <c r="VQ496" s="7"/>
      <c r="VR496" s="7"/>
      <c r="VS496" s="7"/>
      <c r="VT496" s="7"/>
      <c r="VU496" s="7"/>
      <c r="VV496" s="7"/>
      <c r="VW496" s="7"/>
      <c r="VX496" s="7"/>
      <c r="VY496" s="7"/>
      <c r="VZ496" s="7"/>
      <c r="WA496" s="7"/>
      <c r="WB496" s="7"/>
      <c r="WC496" s="7"/>
      <c r="WD496" s="7"/>
      <c r="WE496" s="7"/>
      <c r="WF496" s="7"/>
      <c r="WG496" s="7"/>
      <c r="WH496" s="7"/>
      <c r="WI496" s="7"/>
      <c r="WJ496" s="7"/>
      <c r="WK496" s="7"/>
      <c r="WL496" s="7"/>
      <c r="WM496" s="7"/>
      <c r="WN496" s="7"/>
      <c r="WO496" s="7"/>
      <c r="WP496" s="7"/>
      <c r="WQ496" s="7"/>
      <c r="WR496" s="7"/>
      <c r="WS496" s="7"/>
      <c r="WT496" s="7"/>
      <c r="WU496" s="7"/>
      <c r="WV496" s="7"/>
      <c r="WW496" s="7"/>
      <c r="WX496" s="7"/>
      <c r="WY496" s="7"/>
      <c r="WZ496" s="7"/>
      <c r="XA496" s="7"/>
      <c r="XB496" s="7"/>
      <c r="XC496" s="7"/>
      <c r="XD496" s="7"/>
      <c r="XE496" s="7"/>
      <c r="XF496" s="7"/>
      <c r="XG496" s="7"/>
      <c r="XH496" s="7"/>
      <c r="XI496" s="7"/>
      <c r="XJ496" s="7"/>
      <c r="XK496" s="7"/>
      <c r="XL496" s="7"/>
      <c r="XM496" s="7"/>
      <c r="XN496" s="7"/>
      <c r="XO496" s="7"/>
      <c r="XP496" s="7"/>
      <c r="XQ496" s="7"/>
      <c r="XR496" s="7"/>
      <c r="XS496" s="7"/>
      <c r="XT496" s="7"/>
      <c r="XU496" s="7"/>
      <c r="XV496" s="7"/>
      <c r="XW496" s="7"/>
      <c r="XX496" s="7"/>
      <c r="XY496" s="7"/>
      <c r="XZ496" s="7"/>
      <c r="YA496" s="7"/>
      <c r="YB496" s="7"/>
      <c r="YC496" s="7"/>
      <c r="YD496" s="7"/>
      <c r="YE496" s="7"/>
      <c r="YF496" s="7"/>
      <c r="YG496" s="7"/>
      <c r="YH496" s="7"/>
      <c r="YI496" s="7"/>
      <c r="YJ496" s="7"/>
      <c r="YK496" s="7"/>
      <c r="YL496" s="7"/>
      <c r="YM496" s="7"/>
      <c r="YN496" s="7"/>
      <c r="YO496" s="7"/>
      <c r="YP496" s="7"/>
      <c r="YQ496" s="7"/>
      <c r="YR496" s="7"/>
      <c r="YS496" s="7"/>
      <c r="YT496" s="7"/>
      <c r="YU496" s="7"/>
      <c r="YV496" s="7"/>
      <c r="YW496" s="7"/>
      <c r="YX496" s="7"/>
      <c r="YY496" s="7"/>
      <c r="YZ496" s="7"/>
      <c r="ZA496" s="7"/>
      <c r="ZB496" s="7"/>
      <c r="ZC496" s="7"/>
      <c r="ZD496" s="7"/>
    </row>
    <row r="497" spans="1:680" s="103" customFormat="1" x14ac:dyDescent="0.2">
      <c r="A497" s="27"/>
      <c r="B497" s="27"/>
      <c r="C497" s="4"/>
      <c r="D497" s="7"/>
      <c r="E497" s="4"/>
      <c r="F497" s="6"/>
      <c r="G497" s="6"/>
      <c r="H497" s="6"/>
      <c r="I497" s="6"/>
      <c r="J497" s="6"/>
      <c r="K497" s="101"/>
      <c r="L497" s="101"/>
      <c r="M497" s="101"/>
      <c r="N497" s="101"/>
      <c r="O497" s="7"/>
      <c r="P497" s="101"/>
      <c r="Q497" s="101"/>
      <c r="R497" s="101"/>
      <c r="S497" s="101"/>
      <c r="T497" s="7"/>
      <c r="U497" s="101"/>
      <c r="V497" s="101"/>
      <c r="W497" s="101"/>
      <c r="X497" s="101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  <c r="JW497" s="7"/>
      <c r="JX497" s="7"/>
      <c r="JY497" s="7"/>
      <c r="JZ497" s="7"/>
      <c r="KA497" s="7"/>
      <c r="KB497" s="7"/>
      <c r="KC497" s="7"/>
      <c r="KD497" s="7"/>
      <c r="KE497" s="7"/>
      <c r="KF497" s="7"/>
      <c r="KG497" s="7"/>
      <c r="KH497" s="7"/>
      <c r="KI497" s="7"/>
      <c r="KJ497" s="7"/>
      <c r="KK497" s="7"/>
      <c r="KL497" s="7"/>
      <c r="KM497" s="7"/>
      <c r="KN497" s="7"/>
      <c r="KO497" s="7"/>
      <c r="KP497" s="7"/>
      <c r="KQ497" s="7"/>
      <c r="KR497" s="7"/>
      <c r="KS497" s="7"/>
      <c r="KT497" s="7"/>
      <c r="KU497" s="7"/>
      <c r="KV497" s="7"/>
      <c r="KW497" s="7"/>
      <c r="KX497" s="7"/>
      <c r="KY497" s="7"/>
      <c r="KZ497" s="7"/>
      <c r="LA497" s="7"/>
      <c r="LB497" s="7"/>
      <c r="LC497" s="7"/>
      <c r="LD497" s="7"/>
      <c r="LE497" s="7"/>
      <c r="LF497" s="7"/>
      <c r="LG497" s="7"/>
      <c r="LH497" s="7"/>
      <c r="LI497" s="7"/>
      <c r="LJ497" s="7"/>
      <c r="LK497" s="7"/>
      <c r="LL497" s="7"/>
      <c r="LM497" s="7"/>
      <c r="LN497" s="7"/>
      <c r="LO497" s="7"/>
      <c r="LP497" s="7"/>
      <c r="LQ497" s="7"/>
      <c r="LR497" s="7"/>
      <c r="LS497" s="7"/>
      <c r="LT497" s="7"/>
      <c r="LU497" s="7"/>
      <c r="LV497" s="7"/>
      <c r="LW497" s="7"/>
      <c r="LX497" s="7"/>
      <c r="LY497" s="7"/>
      <c r="LZ497" s="7"/>
      <c r="MA497" s="7"/>
      <c r="MB497" s="7"/>
      <c r="MC497" s="7"/>
      <c r="MD497" s="7"/>
      <c r="ME497" s="7"/>
      <c r="MF497" s="7"/>
      <c r="MG497" s="7"/>
      <c r="MH497" s="7"/>
      <c r="MI497" s="7"/>
      <c r="MJ497" s="7"/>
      <c r="MK497" s="7"/>
      <c r="ML497" s="7"/>
      <c r="MM497" s="7"/>
      <c r="MN497" s="7"/>
      <c r="MO497" s="7"/>
      <c r="MP497" s="7"/>
      <c r="MQ497" s="7"/>
      <c r="MR497" s="7"/>
      <c r="MS497" s="7"/>
      <c r="MT497" s="7"/>
      <c r="MU497" s="7"/>
      <c r="MV497" s="7"/>
      <c r="MW497" s="7"/>
      <c r="MX497" s="7"/>
      <c r="MY497" s="7"/>
      <c r="MZ497" s="7"/>
      <c r="NA497" s="7"/>
      <c r="NB497" s="7"/>
      <c r="NC497" s="7"/>
      <c r="ND497" s="7"/>
      <c r="NE497" s="7"/>
      <c r="NF497" s="7"/>
      <c r="NG497" s="7"/>
      <c r="NH497" s="7"/>
      <c r="NI497" s="7"/>
      <c r="NJ497" s="7"/>
      <c r="NK497" s="7"/>
      <c r="NL497" s="7"/>
      <c r="NM497" s="7"/>
      <c r="NN497" s="7"/>
      <c r="NO497" s="7"/>
      <c r="NP497" s="7"/>
      <c r="NQ497" s="7"/>
      <c r="NR497" s="7"/>
      <c r="NS497" s="7"/>
      <c r="NT497" s="7"/>
      <c r="NU497" s="7"/>
      <c r="NV497" s="7"/>
      <c r="NW497" s="7"/>
      <c r="NX497" s="7"/>
      <c r="NY497" s="7"/>
      <c r="NZ497" s="7"/>
      <c r="OA497" s="7"/>
      <c r="OB497" s="7"/>
      <c r="OC497" s="7"/>
      <c r="OD497" s="7"/>
      <c r="OE497" s="7"/>
      <c r="OF497" s="7"/>
      <c r="OG497" s="7"/>
      <c r="OH497" s="7"/>
      <c r="OI497" s="7"/>
      <c r="OJ497" s="7"/>
      <c r="OK497" s="7"/>
      <c r="OL497" s="7"/>
      <c r="OM497" s="7"/>
      <c r="ON497" s="7"/>
      <c r="OO497" s="7"/>
      <c r="OP497" s="7"/>
      <c r="OQ497" s="7"/>
      <c r="OR497" s="7"/>
      <c r="OS497" s="7"/>
      <c r="OT497" s="7"/>
      <c r="OU497" s="7"/>
      <c r="OV497" s="7"/>
      <c r="OW497" s="7"/>
      <c r="OX497" s="7"/>
      <c r="OY497" s="7"/>
      <c r="OZ497" s="7"/>
      <c r="PA497" s="7"/>
      <c r="PB497" s="7"/>
      <c r="PC497" s="7"/>
      <c r="PD497" s="7"/>
      <c r="PE497" s="7"/>
      <c r="PF497" s="7"/>
      <c r="PG497" s="7"/>
      <c r="PH497" s="7"/>
      <c r="PI497" s="7"/>
      <c r="PJ497" s="7"/>
      <c r="PK497" s="7"/>
      <c r="PL497" s="7"/>
      <c r="PM497" s="7"/>
      <c r="PN497" s="7"/>
      <c r="PO497" s="7"/>
      <c r="PP497" s="7"/>
      <c r="PQ497" s="7"/>
      <c r="PR497" s="7"/>
      <c r="PS497" s="7"/>
      <c r="PT497" s="7"/>
      <c r="PU497" s="7"/>
      <c r="PV497" s="7"/>
      <c r="PW497" s="7"/>
      <c r="PX497" s="7"/>
      <c r="PY497" s="7"/>
      <c r="PZ497" s="7"/>
      <c r="QA497" s="7"/>
      <c r="QB497" s="7"/>
      <c r="QC497" s="7"/>
      <c r="QD497" s="7"/>
      <c r="QE497" s="7"/>
      <c r="QF497" s="7"/>
      <c r="QG497" s="7"/>
      <c r="QH497" s="7"/>
      <c r="QI497" s="7"/>
      <c r="QJ497" s="7"/>
      <c r="QK497" s="7"/>
      <c r="QL497" s="7"/>
      <c r="QM497" s="7"/>
      <c r="QN497" s="7"/>
      <c r="QO497" s="7"/>
      <c r="QP497" s="7"/>
      <c r="QQ497" s="7"/>
      <c r="QR497" s="7"/>
      <c r="QS497" s="7"/>
      <c r="QT497" s="7"/>
      <c r="QU497" s="7"/>
      <c r="QV497" s="7"/>
      <c r="QW497" s="7"/>
      <c r="QX497" s="7"/>
      <c r="QY497" s="7"/>
      <c r="QZ497" s="7"/>
      <c r="RA497" s="7"/>
      <c r="RB497" s="7"/>
      <c r="RC497" s="7"/>
      <c r="RD497" s="7"/>
      <c r="RE497" s="7"/>
      <c r="RF497" s="7"/>
      <c r="RG497" s="7"/>
      <c r="RH497" s="7"/>
      <c r="RI497" s="7"/>
      <c r="RJ497" s="7"/>
      <c r="RK497" s="7"/>
      <c r="RL497" s="7"/>
      <c r="RM497" s="7"/>
      <c r="RN497" s="7"/>
      <c r="RO497" s="7"/>
      <c r="RP497" s="7"/>
      <c r="RQ497" s="7"/>
      <c r="RR497" s="7"/>
      <c r="RS497" s="7"/>
      <c r="RT497" s="7"/>
      <c r="RU497" s="7"/>
      <c r="RV497" s="7"/>
      <c r="RW497" s="7"/>
      <c r="RX497" s="7"/>
      <c r="RY497" s="7"/>
      <c r="RZ497" s="7"/>
      <c r="SA497" s="7"/>
      <c r="SB497" s="7"/>
      <c r="SC497" s="7"/>
      <c r="SD497" s="7"/>
      <c r="SE497" s="7"/>
      <c r="SF497" s="7"/>
      <c r="SG497" s="7"/>
      <c r="SH497" s="7"/>
      <c r="SI497" s="7"/>
      <c r="SJ497" s="7"/>
      <c r="SK497" s="7"/>
      <c r="SL497" s="7"/>
      <c r="SM497" s="7"/>
      <c r="SN497" s="7"/>
      <c r="SO497" s="7"/>
      <c r="SP497" s="7"/>
      <c r="SQ497" s="7"/>
      <c r="SR497" s="7"/>
      <c r="SS497" s="7"/>
      <c r="ST497" s="7"/>
      <c r="SU497" s="7"/>
      <c r="SV497" s="7"/>
      <c r="SW497" s="7"/>
      <c r="SX497" s="7"/>
      <c r="SY497" s="7"/>
      <c r="SZ497" s="7"/>
      <c r="TA497" s="7"/>
      <c r="TB497" s="7"/>
      <c r="TC497" s="7"/>
      <c r="TD497" s="7"/>
      <c r="TE497" s="7"/>
      <c r="TF497" s="7"/>
      <c r="TG497" s="7"/>
      <c r="TH497" s="7"/>
      <c r="TI497" s="7"/>
      <c r="TJ497" s="7"/>
      <c r="TK497" s="7"/>
      <c r="TL497" s="7"/>
      <c r="TM497" s="7"/>
      <c r="TN497" s="7"/>
      <c r="TO497" s="7"/>
      <c r="TP497" s="7"/>
      <c r="TQ497" s="7"/>
      <c r="TR497" s="7"/>
      <c r="TS497" s="7"/>
      <c r="TT497" s="7"/>
      <c r="TU497" s="7"/>
      <c r="TV497" s="7"/>
      <c r="TW497" s="7"/>
      <c r="TX497" s="7"/>
      <c r="TY497" s="7"/>
      <c r="TZ497" s="7"/>
      <c r="UA497" s="7"/>
      <c r="UB497" s="7"/>
      <c r="UC497" s="7"/>
      <c r="UD497" s="7"/>
      <c r="UE497" s="7"/>
      <c r="UF497" s="7"/>
      <c r="UG497" s="7"/>
      <c r="UH497" s="7"/>
      <c r="UI497" s="7"/>
      <c r="UJ497" s="7"/>
      <c r="UK497" s="7"/>
      <c r="UL497" s="7"/>
      <c r="UM497" s="7"/>
      <c r="UN497" s="7"/>
      <c r="UO497" s="7"/>
      <c r="UP497" s="7"/>
      <c r="UQ497" s="7"/>
      <c r="UR497" s="7"/>
      <c r="US497" s="7"/>
      <c r="UT497" s="7"/>
      <c r="UU497" s="7"/>
      <c r="UV497" s="7"/>
      <c r="UW497" s="7"/>
      <c r="UX497" s="7"/>
      <c r="UY497" s="7"/>
      <c r="UZ497" s="7"/>
      <c r="VA497" s="7"/>
      <c r="VB497" s="7"/>
      <c r="VC497" s="7"/>
      <c r="VD497" s="7"/>
      <c r="VE497" s="7"/>
      <c r="VF497" s="7"/>
      <c r="VG497" s="7"/>
      <c r="VH497" s="7"/>
      <c r="VI497" s="7"/>
      <c r="VJ497" s="7"/>
      <c r="VK497" s="7"/>
      <c r="VL497" s="7"/>
      <c r="VM497" s="7"/>
      <c r="VN497" s="7"/>
      <c r="VO497" s="7"/>
      <c r="VP497" s="7"/>
      <c r="VQ497" s="7"/>
      <c r="VR497" s="7"/>
      <c r="VS497" s="7"/>
      <c r="VT497" s="7"/>
      <c r="VU497" s="7"/>
      <c r="VV497" s="7"/>
      <c r="VW497" s="7"/>
      <c r="VX497" s="7"/>
      <c r="VY497" s="7"/>
      <c r="VZ497" s="7"/>
      <c r="WA497" s="7"/>
      <c r="WB497" s="7"/>
      <c r="WC497" s="7"/>
      <c r="WD497" s="7"/>
      <c r="WE497" s="7"/>
      <c r="WF497" s="7"/>
      <c r="WG497" s="7"/>
      <c r="WH497" s="7"/>
      <c r="WI497" s="7"/>
      <c r="WJ497" s="7"/>
      <c r="WK497" s="7"/>
      <c r="WL497" s="7"/>
      <c r="WM497" s="7"/>
      <c r="WN497" s="7"/>
      <c r="WO497" s="7"/>
      <c r="WP497" s="7"/>
      <c r="WQ497" s="7"/>
      <c r="WR497" s="7"/>
      <c r="WS497" s="7"/>
      <c r="WT497" s="7"/>
      <c r="WU497" s="7"/>
      <c r="WV497" s="7"/>
      <c r="WW497" s="7"/>
      <c r="WX497" s="7"/>
      <c r="WY497" s="7"/>
      <c r="WZ497" s="7"/>
      <c r="XA497" s="7"/>
      <c r="XB497" s="7"/>
      <c r="XC497" s="7"/>
      <c r="XD497" s="7"/>
      <c r="XE497" s="7"/>
      <c r="XF497" s="7"/>
      <c r="XG497" s="7"/>
      <c r="XH497" s="7"/>
      <c r="XI497" s="7"/>
      <c r="XJ497" s="7"/>
      <c r="XK497" s="7"/>
      <c r="XL497" s="7"/>
      <c r="XM497" s="7"/>
      <c r="XN497" s="7"/>
      <c r="XO497" s="7"/>
      <c r="XP497" s="7"/>
      <c r="XQ497" s="7"/>
      <c r="XR497" s="7"/>
      <c r="XS497" s="7"/>
      <c r="XT497" s="7"/>
      <c r="XU497" s="7"/>
      <c r="XV497" s="7"/>
      <c r="XW497" s="7"/>
      <c r="XX497" s="7"/>
      <c r="XY497" s="7"/>
      <c r="XZ497" s="7"/>
      <c r="YA497" s="7"/>
      <c r="YB497" s="7"/>
      <c r="YC497" s="7"/>
      <c r="YD497" s="7"/>
      <c r="YE497" s="7"/>
      <c r="YF497" s="7"/>
      <c r="YG497" s="7"/>
      <c r="YH497" s="7"/>
      <c r="YI497" s="7"/>
      <c r="YJ497" s="7"/>
      <c r="YK497" s="7"/>
      <c r="YL497" s="7"/>
      <c r="YM497" s="7"/>
      <c r="YN497" s="7"/>
      <c r="YO497" s="7"/>
      <c r="YP497" s="7"/>
      <c r="YQ497" s="7"/>
      <c r="YR497" s="7"/>
      <c r="YS497" s="7"/>
      <c r="YT497" s="7"/>
      <c r="YU497" s="7"/>
      <c r="YV497" s="7"/>
      <c r="YW497" s="7"/>
      <c r="YX497" s="7"/>
      <c r="YY497" s="7"/>
      <c r="YZ497" s="7"/>
      <c r="ZA497" s="7"/>
      <c r="ZB497" s="7"/>
      <c r="ZC497" s="7"/>
      <c r="ZD497" s="7"/>
    </row>
    <row r="498" spans="1:680" s="103" customFormat="1" x14ac:dyDescent="0.2">
      <c r="A498" s="27"/>
      <c r="B498" s="27"/>
      <c r="C498" s="4"/>
      <c r="D498" s="7"/>
      <c r="E498" s="4"/>
      <c r="F498" s="6"/>
      <c r="G498" s="6"/>
      <c r="H498" s="6"/>
      <c r="I498" s="6"/>
      <c r="J498" s="6"/>
      <c r="K498" s="101"/>
      <c r="L498" s="101"/>
      <c r="M498" s="101"/>
      <c r="N498" s="101"/>
      <c r="O498" s="7"/>
      <c r="P498" s="101"/>
      <c r="Q498" s="101"/>
      <c r="R498" s="101"/>
      <c r="S498" s="101"/>
      <c r="T498" s="7"/>
      <c r="U498" s="101"/>
      <c r="V498" s="101"/>
      <c r="W498" s="101"/>
      <c r="X498" s="101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  <c r="JV498" s="7"/>
      <c r="JW498" s="7"/>
      <c r="JX498" s="7"/>
      <c r="JY498" s="7"/>
      <c r="JZ498" s="7"/>
      <c r="KA498" s="7"/>
      <c r="KB498" s="7"/>
      <c r="KC498" s="7"/>
      <c r="KD498" s="7"/>
      <c r="KE498" s="7"/>
      <c r="KF498" s="7"/>
      <c r="KG498" s="7"/>
      <c r="KH498" s="7"/>
      <c r="KI498" s="7"/>
      <c r="KJ498" s="7"/>
      <c r="KK498" s="7"/>
      <c r="KL498" s="7"/>
      <c r="KM498" s="7"/>
      <c r="KN498" s="7"/>
      <c r="KO498" s="7"/>
      <c r="KP498" s="7"/>
      <c r="KQ498" s="7"/>
      <c r="KR498" s="7"/>
      <c r="KS498" s="7"/>
      <c r="KT498" s="7"/>
      <c r="KU498" s="7"/>
      <c r="KV498" s="7"/>
      <c r="KW498" s="7"/>
      <c r="KX498" s="7"/>
      <c r="KY498" s="7"/>
      <c r="KZ498" s="7"/>
      <c r="LA498" s="7"/>
      <c r="LB498" s="7"/>
      <c r="LC498" s="7"/>
      <c r="LD498" s="7"/>
      <c r="LE498" s="7"/>
      <c r="LF498" s="7"/>
      <c r="LG498" s="7"/>
      <c r="LH498" s="7"/>
      <c r="LI498" s="7"/>
      <c r="LJ498" s="7"/>
      <c r="LK498" s="7"/>
      <c r="LL498" s="7"/>
      <c r="LM498" s="7"/>
      <c r="LN498" s="7"/>
      <c r="LO498" s="7"/>
      <c r="LP498" s="7"/>
      <c r="LQ498" s="7"/>
      <c r="LR498" s="7"/>
      <c r="LS498" s="7"/>
      <c r="LT498" s="7"/>
      <c r="LU498" s="7"/>
      <c r="LV498" s="7"/>
      <c r="LW498" s="7"/>
      <c r="LX498" s="7"/>
      <c r="LY498" s="7"/>
      <c r="LZ498" s="7"/>
      <c r="MA498" s="7"/>
      <c r="MB498" s="7"/>
      <c r="MC498" s="7"/>
      <c r="MD498" s="7"/>
      <c r="ME498" s="7"/>
      <c r="MF498" s="7"/>
      <c r="MG498" s="7"/>
      <c r="MH498" s="7"/>
      <c r="MI498" s="7"/>
      <c r="MJ498" s="7"/>
      <c r="MK498" s="7"/>
      <c r="ML498" s="7"/>
      <c r="MM498" s="7"/>
      <c r="MN498" s="7"/>
      <c r="MO498" s="7"/>
      <c r="MP498" s="7"/>
      <c r="MQ498" s="7"/>
      <c r="MR498" s="7"/>
      <c r="MS498" s="7"/>
      <c r="MT498" s="7"/>
      <c r="MU498" s="7"/>
      <c r="MV498" s="7"/>
      <c r="MW498" s="7"/>
      <c r="MX498" s="7"/>
      <c r="MY498" s="7"/>
      <c r="MZ498" s="7"/>
      <c r="NA498" s="7"/>
      <c r="NB498" s="7"/>
      <c r="NC498" s="7"/>
      <c r="ND498" s="7"/>
      <c r="NE498" s="7"/>
      <c r="NF498" s="7"/>
      <c r="NG498" s="7"/>
      <c r="NH498" s="7"/>
      <c r="NI498" s="7"/>
      <c r="NJ498" s="7"/>
      <c r="NK498" s="7"/>
      <c r="NL498" s="7"/>
      <c r="NM498" s="7"/>
      <c r="NN498" s="7"/>
      <c r="NO498" s="7"/>
      <c r="NP498" s="7"/>
      <c r="NQ498" s="7"/>
      <c r="NR498" s="7"/>
      <c r="NS498" s="7"/>
      <c r="NT498" s="7"/>
      <c r="NU498" s="7"/>
      <c r="NV498" s="7"/>
      <c r="NW498" s="7"/>
      <c r="NX498" s="7"/>
      <c r="NY498" s="7"/>
      <c r="NZ498" s="7"/>
      <c r="OA498" s="7"/>
      <c r="OB498" s="7"/>
      <c r="OC498" s="7"/>
      <c r="OD498" s="7"/>
      <c r="OE498" s="7"/>
      <c r="OF498" s="7"/>
      <c r="OG498" s="7"/>
      <c r="OH498" s="7"/>
      <c r="OI498" s="7"/>
      <c r="OJ498" s="7"/>
      <c r="OK498" s="7"/>
      <c r="OL498" s="7"/>
      <c r="OM498" s="7"/>
      <c r="ON498" s="7"/>
      <c r="OO498" s="7"/>
      <c r="OP498" s="7"/>
      <c r="OQ498" s="7"/>
      <c r="OR498" s="7"/>
      <c r="OS498" s="7"/>
      <c r="OT498" s="7"/>
      <c r="OU498" s="7"/>
      <c r="OV498" s="7"/>
      <c r="OW498" s="7"/>
      <c r="OX498" s="7"/>
      <c r="OY498" s="7"/>
      <c r="OZ498" s="7"/>
      <c r="PA498" s="7"/>
      <c r="PB498" s="7"/>
      <c r="PC498" s="7"/>
      <c r="PD498" s="7"/>
      <c r="PE498" s="7"/>
      <c r="PF498" s="7"/>
      <c r="PG498" s="7"/>
      <c r="PH498" s="7"/>
      <c r="PI498" s="7"/>
      <c r="PJ498" s="7"/>
      <c r="PK498" s="7"/>
      <c r="PL498" s="7"/>
      <c r="PM498" s="7"/>
      <c r="PN498" s="7"/>
      <c r="PO498" s="7"/>
      <c r="PP498" s="7"/>
      <c r="PQ498" s="7"/>
      <c r="PR498" s="7"/>
      <c r="PS498" s="7"/>
      <c r="PT498" s="7"/>
      <c r="PU498" s="7"/>
      <c r="PV498" s="7"/>
      <c r="PW498" s="7"/>
      <c r="PX498" s="7"/>
      <c r="PY498" s="7"/>
      <c r="PZ498" s="7"/>
      <c r="QA498" s="7"/>
      <c r="QB498" s="7"/>
      <c r="QC498" s="7"/>
      <c r="QD498" s="7"/>
      <c r="QE498" s="7"/>
      <c r="QF498" s="7"/>
      <c r="QG498" s="7"/>
      <c r="QH498" s="7"/>
      <c r="QI498" s="7"/>
      <c r="QJ498" s="7"/>
      <c r="QK498" s="7"/>
      <c r="QL498" s="7"/>
      <c r="QM498" s="7"/>
      <c r="QN498" s="7"/>
      <c r="QO498" s="7"/>
      <c r="QP498" s="7"/>
      <c r="QQ498" s="7"/>
      <c r="QR498" s="7"/>
      <c r="QS498" s="7"/>
      <c r="QT498" s="7"/>
      <c r="QU498" s="7"/>
      <c r="QV498" s="7"/>
      <c r="QW498" s="7"/>
      <c r="QX498" s="7"/>
      <c r="QY498" s="7"/>
      <c r="QZ498" s="7"/>
      <c r="RA498" s="7"/>
      <c r="RB498" s="7"/>
      <c r="RC498" s="7"/>
      <c r="RD498" s="7"/>
      <c r="RE498" s="7"/>
      <c r="RF498" s="7"/>
      <c r="RG498" s="7"/>
      <c r="RH498" s="7"/>
      <c r="RI498" s="7"/>
      <c r="RJ498" s="7"/>
      <c r="RK498" s="7"/>
      <c r="RL498" s="7"/>
      <c r="RM498" s="7"/>
      <c r="RN498" s="7"/>
      <c r="RO498" s="7"/>
      <c r="RP498" s="7"/>
      <c r="RQ498" s="7"/>
      <c r="RR498" s="7"/>
      <c r="RS498" s="7"/>
      <c r="RT498" s="7"/>
      <c r="RU498" s="7"/>
      <c r="RV498" s="7"/>
      <c r="RW498" s="7"/>
      <c r="RX498" s="7"/>
      <c r="RY498" s="7"/>
      <c r="RZ498" s="7"/>
      <c r="SA498" s="7"/>
      <c r="SB498" s="7"/>
      <c r="SC498" s="7"/>
      <c r="SD498" s="7"/>
      <c r="SE498" s="7"/>
      <c r="SF498" s="7"/>
      <c r="SG498" s="7"/>
      <c r="SH498" s="7"/>
      <c r="SI498" s="7"/>
      <c r="SJ498" s="7"/>
      <c r="SK498" s="7"/>
      <c r="SL498" s="7"/>
      <c r="SM498" s="7"/>
      <c r="SN498" s="7"/>
      <c r="SO498" s="7"/>
      <c r="SP498" s="7"/>
      <c r="SQ498" s="7"/>
      <c r="SR498" s="7"/>
      <c r="SS498" s="7"/>
      <c r="ST498" s="7"/>
      <c r="SU498" s="7"/>
      <c r="SV498" s="7"/>
      <c r="SW498" s="7"/>
      <c r="SX498" s="7"/>
      <c r="SY498" s="7"/>
      <c r="SZ498" s="7"/>
      <c r="TA498" s="7"/>
      <c r="TB498" s="7"/>
      <c r="TC498" s="7"/>
      <c r="TD498" s="7"/>
      <c r="TE498" s="7"/>
      <c r="TF498" s="7"/>
      <c r="TG498" s="7"/>
      <c r="TH498" s="7"/>
      <c r="TI498" s="7"/>
      <c r="TJ498" s="7"/>
      <c r="TK498" s="7"/>
      <c r="TL498" s="7"/>
      <c r="TM498" s="7"/>
      <c r="TN498" s="7"/>
      <c r="TO498" s="7"/>
      <c r="TP498" s="7"/>
      <c r="TQ498" s="7"/>
      <c r="TR498" s="7"/>
      <c r="TS498" s="7"/>
      <c r="TT498" s="7"/>
      <c r="TU498" s="7"/>
      <c r="TV498" s="7"/>
      <c r="TW498" s="7"/>
      <c r="TX498" s="7"/>
      <c r="TY498" s="7"/>
      <c r="TZ498" s="7"/>
      <c r="UA498" s="7"/>
      <c r="UB498" s="7"/>
      <c r="UC498" s="7"/>
      <c r="UD498" s="7"/>
      <c r="UE498" s="7"/>
      <c r="UF498" s="7"/>
      <c r="UG498" s="7"/>
      <c r="UH498" s="7"/>
      <c r="UI498" s="7"/>
      <c r="UJ498" s="7"/>
      <c r="UK498" s="7"/>
      <c r="UL498" s="7"/>
      <c r="UM498" s="7"/>
      <c r="UN498" s="7"/>
      <c r="UO498" s="7"/>
      <c r="UP498" s="7"/>
      <c r="UQ498" s="7"/>
      <c r="UR498" s="7"/>
      <c r="US498" s="7"/>
      <c r="UT498" s="7"/>
      <c r="UU498" s="7"/>
      <c r="UV498" s="7"/>
      <c r="UW498" s="7"/>
      <c r="UX498" s="7"/>
      <c r="UY498" s="7"/>
      <c r="UZ498" s="7"/>
      <c r="VA498" s="7"/>
      <c r="VB498" s="7"/>
      <c r="VC498" s="7"/>
      <c r="VD498" s="7"/>
      <c r="VE498" s="7"/>
      <c r="VF498" s="7"/>
      <c r="VG498" s="7"/>
      <c r="VH498" s="7"/>
      <c r="VI498" s="7"/>
      <c r="VJ498" s="7"/>
      <c r="VK498" s="7"/>
      <c r="VL498" s="7"/>
      <c r="VM498" s="7"/>
      <c r="VN498" s="7"/>
      <c r="VO498" s="7"/>
      <c r="VP498" s="7"/>
      <c r="VQ498" s="7"/>
      <c r="VR498" s="7"/>
      <c r="VS498" s="7"/>
      <c r="VT498" s="7"/>
      <c r="VU498" s="7"/>
      <c r="VV498" s="7"/>
      <c r="VW498" s="7"/>
      <c r="VX498" s="7"/>
      <c r="VY498" s="7"/>
      <c r="VZ498" s="7"/>
      <c r="WA498" s="7"/>
      <c r="WB498" s="7"/>
      <c r="WC498" s="7"/>
      <c r="WD498" s="7"/>
      <c r="WE498" s="7"/>
      <c r="WF498" s="7"/>
      <c r="WG498" s="7"/>
      <c r="WH498" s="7"/>
      <c r="WI498" s="7"/>
      <c r="WJ498" s="7"/>
      <c r="WK498" s="7"/>
      <c r="WL498" s="7"/>
      <c r="WM498" s="7"/>
      <c r="WN498" s="7"/>
      <c r="WO498" s="7"/>
      <c r="WP498" s="7"/>
      <c r="WQ498" s="7"/>
      <c r="WR498" s="7"/>
      <c r="WS498" s="7"/>
      <c r="WT498" s="7"/>
      <c r="WU498" s="7"/>
      <c r="WV498" s="7"/>
      <c r="WW498" s="7"/>
      <c r="WX498" s="7"/>
      <c r="WY498" s="7"/>
      <c r="WZ498" s="7"/>
      <c r="XA498" s="7"/>
      <c r="XB498" s="7"/>
      <c r="XC498" s="7"/>
      <c r="XD498" s="7"/>
      <c r="XE498" s="7"/>
      <c r="XF498" s="7"/>
      <c r="XG498" s="7"/>
      <c r="XH498" s="7"/>
      <c r="XI498" s="7"/>
      <c r="XJ498" s="7"/>
      <c r="XK498" s="7"/>
      <c r="XL498" s="7"/>
      <c r="XM498" s="7"/>
      <c r="XN498" s="7"/>
      <c r="XO498" s="7"/>
      <c r="XP498" s="7"/>
      <c r="XQ498" s="7"/>
      <c r="XR498" s="7"/>
      <c r="XS498" s="7"/>
      <c r="XT498" s="7"/>
      <c r="XU498" s="7"/>
      <c r="XV498" s="7"/>
      <c r="XW498" s="7"/>
      <c r="XX498" s="7"/>
      <c r="XY498" s="7"/>
      <c r="XZ498" s="7"/>
      <c r="YA498" s="7"/>
      <c r="YB498" s="7"/>
      <c r="YC498" s="7"/>
      <c r="YD498" s="7"/>
      <c r="YE498" s="7"/>
      <c r="YF498" s="7"/>
      <c r="YG498" s="7"/>
      <c r="YH498" s="7"/>
      <c r="YI498" s="7"/>
      <c r="YJ498" s="7"/>
      <c r="YK498" s="7"/>
      <c r="YL498" s="7"/>
      <c r="YM498" s="7"/>
      <c r="YN498" s="7"/>
      <c r="YO498" s="7"/>
      <c r="YP498" s="7"/>
      <c r="YQ498" s="7"/>
      <c r="YR498" s="7"/>
      <c r="YS498" s="7"/>
      <c r="YT498" s="7"/>
      <c r="YU498" s="7"/>
      <c r="YV498" s="7"/>
      <c r="YW498" s="7"/>
      <c r="YX498" s="7"/>
      <c r="YY498" s="7"/>
      <c r="YZ498" s="7"/>
      <c r="ZA498" s="7"/>
      <c r="ZB498" s="7"/>
      <c r="ZC498" s="7"/>
      <c r="ZD498" s="7"/>
    </row>
    <row r="499" spans="1:680" s="103" customFormat="1" x14ac:dyDescent="0.2">
      <c r="A499" s="27"/>
      <c r="B499" s="27"/>
      <c r="C499" s="4"/>
      <c r="D499" s="7"/>
      <c r="E499" s="4"/>
      <c r="F499" s="6"/>
      <c r="G499" s="6"/>
      <c r="H499" s="6"/>
      <c r="I499" s="6"/>
      <c r="J499" s="6"/>
      <c r="K499" s="101"/>
      <c r="L499" s="101"/>
      <c r="M499" s="101"/>
      <c r="N499" s="101"/>
      <c r="O499" s="7"/>
      <c r="P499" s="101"/>
      <c r="Q499" s="101"/>
      <c r="R499" s="101"/>
      <c r="S499" s="101"/>
      <c r="T499" s="7"/>
      <c r="U499" s="101"/>
      <c r="V499" s="101"/>
      <c r="W499" s="101"/>
      <c r="X499" s="101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  <c r="JV499" s="7"/>
      <c r="JW499" s="7"/>
      <c r="JX499" s="7"/>
      <c r="JY499" s="7"/>
      <c r="JZ499" s="7"/>
      <c r="KA499" s="7"/>
      <c r="KB499" s="7"/>
      <c r="KC499" s="7"/>
      <c r="KD499" s="7"/>
      <c r="KE499" s="7"/>
      <c r="KF499" s="7"/>
      <c r="KG499" s="7"/>
      <c r="KH499" s="7"/>
      <c r="KI499" s="7"/>
      <c r="KJ499" s="7"/>
      <c r="KK499" s="7"/>
      <c r="KL499" s="7"/>
      <c r="KM499" s="7"/>
      <c r="KN499" s="7"/>
      <c r="KO499" s="7"/>
      <c r="KP499" s="7"/>
      <c r="KQ499" s="7"/>
      <c r="KR499" s="7"/>
      <c r="KS499" s="7"/>
      <c r="KT499" s="7"/>
      <c r="KU499" s="7"/>
      <c r="KV499" s="7"/>
      <c r="KW499" s="7"/>
      <c r="KX499" s="7"/>
      <c r="KY499" s="7"/>
      <c r="KZ499" s="7"/>
      <c r="LA499" s="7"/>
      <c r="LB499" s="7"/>
      <c r="LC499" s="7"/>
      <c r="LD499" s="7"/>
      <c r="LE499" s="7"/>
      <c r="LF499" s="7"/>
      <c r="LG499" s="7"/>
      <c r="LH499" s="7"/>
      <c r="LI499" s="7"/>
      <c r="LJ499" s="7"/>
      <c r="LK499" s="7"/>
      <c r="LL499" s="7"/>
      <c r="LM499" s="7"/>
      <c r="LN499" s="7"/>
      <c r="LO499" s="7"/>
      <c r="LP499" s="7"/>
      <c r="LQ499" s="7"/>
      <c r="LR499" s="7"/>
      <c r="LS499" s="7"/>
      <c r="LT499" s="7"/>
      <c r="LU499" s="7"/>
      <c r="LV499" s="7"/>
      <c r="LW499" s="7"/>
      <c r="LX499" s="7"/>
      <c r="LY499" s="7"/>
      <c r="LZ499" s="7"/>
      <c r="MA499" s="7"/>
      <c r="MB499" s="7"/>
      <c r="MC499" s="7"/>
      <c r="MD499" s="7"/>
      <c r="ME499" s="7"/>
      <c r="MF499" s="7"/>
      <c r="MG499" s="7"/>
      <c r="MH499" s="7"/>
      <c r="MI499" s="7"/>
      <c r="MJ499" s="7"/>
      <c r="MK499" s="7"/>
      <c r="ML499" s="7"/>
      <c r="MM499" s="7"/>
      <c r="MN499" s="7"/>
      <c r="MO499" s="7"/>
      <c r="MP499" s="7"/>
      <c r="MQ499" s="7"/>
      <c r="MR499" s="7"/>
      <c r="MS499" s="7"/>
      <c r="MT499" s="7"/>
      <c r="MU499" s="7"/>
      <c r="MV499" s="7"/>
      <c r="MW499" s="7"/>
      <c r="MX499" s="7"/>
      <c r="MY499" s="7"/>
      <c r="MZ499" s="7"/>
      <c r="NA499" s="7"/>
      <c r="NB499" s="7"/>
      <c r="NC499" s="7"/>
      <c r="ND499" s="7"/>
      <c r="NE499" s="7"/>
      <c r="NF499" s="7"/>
      <c r="NG499" s="7"/>
      <c r="NH499" s="7"/>
      <c r="NI499" s="7"/>
      <c r="NJ499" s="7"/>
      <c r="NK499" s="7"/>
      <c r="NL499" s="7"/>
      <c r="NM499" s="7"/>
      <c r="NN499" s="7"/>
      <c r="NO499" s="7"/>
      <c r="NP499" s="7"/>
      <c r="NQ499" s="7"/>
      <c r="NR499" s="7"/>
      <c r="NS499" s="7"/>
      <c r="NT499" s="7"/>
      <c r="NU499" s="7"/>
      <c r="NV499" s="7"/>
      <c r="NW499" s="7"/>
      <c r="NX499" s="7"/>
      <c r="NY499" s="7"/>
      <c r="NZ499" s="7"/>
      <c r="OA499" s="7"/>
      <c r="OB499" s="7"/>
      <c r="OC499" s="7"/>
      <c r="OD499" s="7"/>
      <c r="OE499" s="7"/>
      <c r="OF499" s="7"/>
      <c r="OG499" s="7"/>
      <c r="OH499" s="7"/>
      <c r="OI499" s="7"/>
      <c r="OJ499" s="7"/>
      <c r="OK499" s="7"/>
      <c r="OL499" s="7"/>
      <c r="OM499" s="7"/>
      <c r="ON499" s="7"/>
      <c r="OO499" s="7"/>
      <c r="OP499" s="7"/>
      <c r="OQ499" s="7"/>
      <c r="OR499" s="7"/>
      <c r="OS499" s="7"/>
      <c r="OT499" s="7"/>
      <c r="OU499" s="7"/>
      <c r="OV499" s="7"/>
      <c r="OW499" s="7"/>
      <c r="OX499" s="7"/>
      <c r="OY499" s="7"/>
      <c r="OZ499" s="7"/>
      <c r="PA499" s="7"/>
      <c r="PB499" s="7"/>
      <c r="PC499" s="7"/>
      <c r="PD499" s="7"/>
      <c r="PE499" s="7"/>
      <c r="PF499" s="7"/>
      <c r="PG499" s="7"/>
      <c r="PH499" s="7"/>
      <c r="PI499" s="7"/>
      <c r="PJ499" s="7"/>
      <c r="PK499" s="7"/>
      <c r="PL499" s="7"/>
      <c r="PM499" s="7"/>
      <c r="PN499" s="7"/>
      <c r="PO499" s="7"/>
      <c r="PP499" s="7"/>
      <c r="PQ499" s="7"/>
      <c r="PR499" s="7"/>
      <c r="PS499" s="7"/>
      <c r="PT499" s="7"/>
      <c r="PU499" s="7"/>
      <c r="PV499" s="7"/>
      <c r="PW499" s="7"/>
      <c r="PX499" s="7"/>
      <c r="PY499" s="7"/>
      <c r="PZ499" s="7"/>
      <c r="QA499" s="7"/>
      <c r="QB499" s="7"/>
      <c r="QC499" s="7"/>
      <c r="QD499" s="7"/>
      <c r="QE499" s="7"/>
      <c r="QF499" s="7"/>
      <c r="QG499" s="7"/>
      <c r="QH499" s="7"/>
      <c r="QI499" s="7"/>
      <c r="QJ499" s="7"/>
      <c r="QK499" s="7"/>
      <c r="QL499" s="7"/>
      <c r="QM499" s="7"/>
      <c r="QN499" s="7"/>
      <c r="QO499" s="7"/>
      <c r="QP499" s="7"/>
      <c r="QQ499" s="7"/>
      <c r="QR499" s="7"/>
      <c r="QS499" s="7"/>
      <c r="QT499" s="7"/>
      <c r="QU499" s="7"/>
      <c r="QV499" s="7"/>
      <c r="QW499" s="7"/>
      <c r="QX499" s="7"/>
      <c r="QY499" s="7"/>
      <c r="QZ499" s="7"/>
      <c r="RA499" s="7"/>
      <c r="RB499" s="7"/>
      <c r="RC499" s="7"/>
      <c r="RD499" s="7"/>
      <c r="RE499" s="7"/>
      <c r="RF499" s="7"/>
      <c r="RG499" s="7"/>
      <c r="RH499" s="7"/>
      <c r="RI499" s="7"/>
      <c r="RJ499" s="7"/>
      <c r="RK499" s="7"/>
      <c r="RL499" s="7"/>
      <c r="RM499" s="7"/>
      <c r="RN499" s="7"/>
      <c r="RO499" s="7"/>
      <c r="RP499" s="7"/>
      <c r="RQ499" s="7"/>
      <c r="RR499" s="7"/>
      <c r="RS499" s="7"/>
      <c r="RT499" s="7"/>
      <c r="RU499" s="7"/>
      <c r="RV499" s="7"/>
      <c r="RW499" s="7"/>
      <c r="RX499" s="7"/>
      <c r="RY499" s="7"/>
      <c r="RZ499" s="7"/>
      <c r="SA499" s="7"/>
      <c r="SB499" s="7"/>
      <c r="SC499" s="7"/>
      <c r="SD499" s="7"/>
      <c r="SE499" s="7"/>
      <c r="SF499" s="7"/>
      <c r="SG499" s="7"/>
      <c r="SH499" s="7"/>
      <c r="SI499" s="7"/>
      <c r="SJ499" s="7"/>
      <c r="SK499" s="7"/>
      <c r="SL499" s="7"/>
      <c r="SM499" s="7"/>
      <c r="SN499" s="7"/>
      <c r="SO499" s="7"/>
      <c r="SP499" s="7"/>
      <c r="SQ499" s="7"/>
      <c r="SR499" s="7"/>
      <c r="SS499" s="7"/>
      <c r="ST499" s="7"/>
      <c r="SU499" s="7"/>
      <c r="SV499" s="7"/>
      <c r="SW499" s="7"/>
      <c r="SX499" s="7"/>
      <c r="SY499" s="7"/>
      <c r="SZ499" s="7"/>
      <c r="TA499" s="7"/>
      <c r="TB499" s="7"/>
      <c r="TC499" s="7"/>
      <c r="TD499" s="7"/>
      <c r="TE499" s="7"/>
      <c r="TF499" s="7"/>
      <c r="TG499" s="7"/>
      <c r="TH499" s="7"/>
      <c r="TI499" s="7"/>
      <c r="TJ499" s="7"/>
      <c r="TK499" s="7"/>
      <c r="TL499" s="7"/>
      <c r="TM499" s="7"/>
      <c r="TN499" s="7"/>
      <c r="TO499" s="7"/>
      <c r="TP499" s="7"/>
      <c r="TQ499" s="7"/>
      <c r="TR499" s="7"/>
      <c r="TS499" s="7"/>
      <c r="TT499" s="7"/>
      <c r="TU499" s="7"/>
      <c r="TV499" s="7"/>
      <c r="TW499" s="7"/>
      <c r="TX499" s="7"/>
      <c r="TY499" s="7"/>
      <c r="TZ499" s="7"/>
      <c r="UA499" s="7"/>
      <c r="UB499" s="7"/>
      <c r="UC499" s="7"/>
      <c r="UD499" s="7"/>
      <c r="UE499" s="7"/>
      <c r="UF499" s="7"/>
      <c r="UG499" s="7"/>
      <c r="UH499" s="7"/>
      <c r="UI499" s="7"/>
      <c r="UJ499" s="7"/>
      <c r="UK499" s="7"/>
      <c r="UL499" s="7"/>
      <c r="UM499" s="7"/>
      <c r="UN499" s="7"/>
      <c r="UO499" s="7"/>
      <c r="UP499" s="7"/>
      <c r="UQ499" s="7"/>
      <c r="UR499" s="7"/>
      <c r="US499" s="7"/>
      <c r="UT499" s="7"/>
      <c r="UU499" s="7"/>
      <c r="UV499" s="7"/>
      <c r="UW499" s="7"/>
      <c r="UX499" s="7"/>
      <c r="UY499" s="7"/>
      <c r="UZ499" s="7"/>
      <c r="VA499" s="7"/>
      <c r="VB499" s="7"/>
      <c r="VC499" s="7"/>
      <c r="VD499" s="7"/>
      <c r="VE499" s="7"/>
      <c r="VF499" s="7"/>
      <c r="VG499" s="7"/>
      <c r="VH499" s="7"/>
      <c r="VI499" s="7"/>
      <c r="VJ499" s="7"/>
      <c r="VK499" s="7"/>
      <c r="VL499" s="7"/>
      <c r="VM499" s="7"/>
      <c r="VN499" s="7"/>
      <c r="VO499" s="7"/>
      <c r="VP499" s="7"/>
      <c r="VQ499" s="7"/>
      <c r="VR499" s="7"/>
      <c r="VS499" s="7"/>
      <c r="VT499" s="7"/>
      <c r="VU499" s="7"/>
      <c r="VV499" s="7"/>
      <c r="VW499" s="7"/>
      <c r="VX499" s="7"/>
      <c r="VY499" s="7"/>
      <c r="VZ499" s="7"/>
      <c r="WA499" s="7"/>
      <c r="WB499" s="7"/>
      <c r="WC499" s="7"/>
      <c r="WD499" s="7"/>
      <c r="WE499" s="7"/>
      <c r="WF499" s="7"/>
      <c r="WG499" s="7"/>
      <c r="WH499" s="7"/>
      <c r="WI499" s="7"/>
      <c r="WJ499" s="7"/>
      <c r="WK499" s="7"/>
      <c r="WL499" s="7"/>
      <c r="WM499" s="7"/>
      <c r="WN499" s="7"/>
      <c r="WO499" s="7"/>
      <c r="WP499" s="7"/>
      <c r="WQ499" s="7"/>
      <c r="WR499" s="7"/>
      <c r="WS499" s="7"/>
      <c r="WT499" s="7"/>
      <c r="WU499" s="7"/>
      <c r="WV499" s="7"/>
      <c r="WW499" s="7"/>
      <c r="WX499" s="7"/>
      <c r="WY499" s="7"/>
      <c r="WZ499" s="7"/>
      <c r="XA499" s="7"/>
      <c r="XB499" s="7"/>
      <c r="XC499" s="7"/>
      <c r="XD499" s="7"/>
      <c r="XE499" s="7"/>
      <c r="XF499" s="7"/>
      <c r="XG499" s="7"/>
      <c r="XH499" s="7"/>
      <c r="XI499" s="7"/>
      <c r="XJ499" s="7"/>
      <c r="XK499" s="7"/>
      <c r="XL499" s="7"/>
      <c r="XM499" s="7"/>
      <c r="XN499" s="7"/>
      <c r="XO499" s="7"/>
      <c r="XP499" s="7"/>
      <c r="XQ499" s="7"/>
      <c r="XR499" s="7"/>
      <c r="XS499" s="7"/>
      <c r="XT499" s="7"/>
      <c r="XU499" s="7"/>
      <c r="XV499" s="7"/>
      <c r="XW499" s="7"/>
      <c r="XX499" s="7"/>
      <c r="XY499" s="7"/>
      <c r="XZ499" s="7"/>
      <c r="YA499" s="7"/>
      <c r="YB499" s="7"/>
      <c r="YC499" s="7"/>
      <c r="YD499" s="7"/>
      <c r="YE499" s="7"/>
      <c r="YF499" s="7"/>
      <c r="YG499" s="7"/>
      <c r="YH499" s="7"/>
      <c r="YI499" s="7"/>
      <c r="YJ499" s="7"/>
      <c r="YK499" s="7"/>
      <c r="YL499" s="7"/>
      <c r="YM499" s="7"/>
      <c r="YN499" s="7"/>
      <c r="YO499" s="7"/>
      <c r="YP499" s="7"/>
      <c r="YQ499" s="7"/>
      <c r="YR499" s="7"/>
      <c r="YS499" s="7"/>
      <c r="YT499" s="7"/>
      <c r="YU499" s="7"/>
      <c r="YV499" s="7"/>
      <c r="YW499" s="7"/>
      <c r="YX499" s="7"/>
      <c r="YY499" s="7"/>
      <c r="YZ499" s="7"/>
      <c r="ZA499" s="7"/>
      <c r="ZB499" s="7"/>
      <c r="ZC499" s="7"/>
      <c r="ZD499" s="7"/>
    </row>
    <row r="500" spans="1:680" s="103" customFormat="1" x14ac:dyDescent="0.2">
      <c r="A500" s="27"/>
      <c r="B500" s="27"/>
      <c r="C500" s="4"/>
      <c r="D500" s="7"/>
      <c r="E500" s="4"/>
      <c r="F500" s="6"/>
      <c r="G500" s="6"/>
      <c r="H500" s="6"/>
      <c r="I500" s="6"/>
      <c r="J500" s="6"/>
      <c r="K500" s="101"/>
      <c r="L500" s="101"/>
      <c r="M500" s="101"/>
      <c r="N500" s="101"/>
      <c r="O500" s="7"/>
      <c r="P500" s="101"/>
      <c r="Q500" s="101"/>
      <c r="R500" s="101"/>
      <c r="S500" s="101"/>
      <c r="T500" s="7"/>
      <c r="U500" s="101"/>
      <c r="V500" s="101"/>
      <c r="W500" s="101"/>
      <c r="X500" s="101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  <c r="JV500" s="7"/>
      <c r="JW500" s="7"/>
      <c r="JX500" s="7"/>
      <c r="JY500" s="7"/>
      <c r="JZ500" s="7"/>
      <c r="KA500" s="7"/>
      <c r="KB500" s="7"/>
      <c r="KC500" s="7"/>
      <c r="KD500" s="7"/>
      <c r="KE500" s="7"/>
      <c r="KF500" s="7"/>
      <c r="KG500" s="7"/>
      <c r="KH500" s="7"/>
      <c r="KI500" s="7"/>
      <c r="KJ500" s="7"/>
      <c r="KK500" s="7"/>
      <c r="KL500" s="7"/>
      <c r="KM500" s="7"/>
      <c r="KN500" s="7"/>
      <c r="KO500" s="7"/>
      <c r="KP500" s="7"/>
      <c r="KQ500" s="7"/>
      <c r="KR500" s="7"/>
      <c r="KS500" s="7"/>
      <c r="KT500" s="7"/>
      <c r="KU500" s="7"/>
      <c r="KV500" s="7"/>
      <c r="KW500" s="7"/>
      <c r="KX500" s="7"/>
      <c r="KY500" s="7"/>
      <c r="KZ500" s="7"/>
      <c r="LA500" s="7"/>
      <c r="LB500" s="7"/>
      <c r="LC500" s="7"/>
      <c r="LD500" s="7"/>
      <c r="LE500" s="7"/>
      <c r="LF500" s="7"/>
      <c r="LG500" s="7"/>
      <c r="LH500" s="7"/>
      <c r="LI500" s="7"/>
      <c r="LJ500" s="7"/>
      <c r="LK500" s="7"/>
      <c r="LL500" s="7"/>
      <c r="LM500" s="7"/>
      <c r="LN500" s="7"/>
      <c r="LO500" s="7"/>
      <c r="LP500" s="7"/>
      <c r="LQ500" s="7"/>
      <c r="LR500" s="7"/>
      <c r="LS500" s="7"/>
      <c r="LT500" s="7"/>
      <c r="LU500" s="7"/>
      <c r="LV500" s="7"/>
      <c r="LW500" s="7"/>
      <c r="LX500" s="7"/>
      <c r="LY500" s="7"/>
      <c r="LZ500" s="7"/>
      <c r="MA500" s="7"/>
      <c r="MB500" s="7"/>
      <c r="MC500" s="7"/>
      <c r="MD500" s="7"/>
      <c r="ME500" s="7"/>
      <c r="MF500" s="7"/>
      <c r="MG500" s="7"/>
      <c r="MH500" s="7"/>
      <c r="MI500" s="7"/>
      <c r="MJ500" s="7"/>
      <c r="MK500" s="7"/>
      <c r="ML500" s="7"/>
      <c r="MM500" s="7"/>
      <c r="MN500" s="7"/>
      <c r="MO500" s="7"/>
      <c r="MP500" s="7"/>
      <c r="MQ500" s="7"/>
      <c r="MR500" s="7"/>
      <c r="MS500" s="7"/>
      <c r="MT500" s="7"/>
      <c r="MU500" s="7"/>
      <c r="MV500" s="7"/>
      <c r="MW500" s="7"/>
      <c r="MX500" s="7"/>
      <c r="MY500" s="7"/>
      <c r="MZ500" s="7"/>
      <c r="NA500" s="7"/>
      <c r="NB500" s="7"/>
      <c r="NC500" s="7"/>
      <c r="ND500" s="7"/>
      <c r="NE500" s="7"/>
      <c r="NF500" s="7"/>
      <c r="NG500" s="7"/>
      <c r="NH500" s="7"/>
      <c r="NI500" s="7"/>
      <c r="NJ500" s="7"/>
      <c r="NK500" s="7"/>
      <c r="NL500" s="7"/>
      <c r="NM500" s="7"/>
      <c r="NN500" s="7"/>
      <c r="NO500" s="7"/>
      <c r="NP500" s="7"/>
      <c r="NQ500" s="7"/>
      <c r="NR500" s="7"/>
      <c r="NS500" s="7"/>
      <c r="NT500" s="7"/>
      <c r="NU500" s="7"/>
      <c r="NV500" s="7"/>
      <c r="NW500" s="7"/>
      <c r="NX500" s="7"/>
      <c r="NY500" s="7"/>
      <c r="NZ500" s="7"/>
      <c r="OA500" s="7"/>
      <c r="OB500" s="7"/>
      <c r="OC500" s="7"/>
      <c r="OD500" s="7"/>
      <c r="OE500" s="7"/>
      <c r="OF500" s="7"/>
      <c r="OG500" s="7"/>
      <c r="OH500" s="7"/>
      <c r="OI500" s="7"/>
      <c r="OJ500" s="7"/>
      <c r="OK500" s="7"/>
      <c r="OL500" s="7"/>
      <c r="OM500" s="7"/>
      <c r="ON500" s="7"/>
      <c r="OO500" s="7"/>
      <c r="OP500" s="7"/>
      <c r="OQ500" s="7"/>
      <c r="OR500" s="7"/>
      <c r="OS500" s="7"/>
      <c r="OT500" s="7"/>
      <c r="OU500" s="7"/>
      <c r="OV500" s="7"/>
      <c r="OW500" s="7"/>
      <c r="OX500" s="7"/>
      <c r="OY500" s="7"/>
      <c r="OZ500" s="7"/>
      <c r="PA500" s="7"/>
      <c r="PB500" s="7"/>
      <c r="PC500" s="7"/>
      <c r="PD500" s="7"/>
      <c r="PE500" s="7"/>
      <c r="PF500" s="7"/>
      <c r="PG500" s="7"/>
      <c r="PH500" s="7"/>
      <c r="PI500" s="7"/>
      <c r="PJ500" s="7"/>
      <c r="PK500" s="7"/>
      <c r="PL500" s="7"/>
      <c r="PM500" s="7"/>
      <c r="PN500" s="7"/>
      <c r="PO500" s="7"/>
      <c r="PP500" s="7"/>
      <c r="PQ500" s="7"/>
      <c r="PR500" s="7"/>
      <c r="PS500" s="7"/>
      <c r="PT500" s="7"/>
      <c r="PU500" s="7"/>
      <c r="PV500" s="7"/>
      <c r="PW500" s="7"/>
      <c r="PX500" s="7"/>
      <c r="PY500" s="7"/>
      <c r="PZ500" s="7"/>
      <c r="QA500" s="7"/>
      <c r="QB500" s="7"/>
      <c r="QC500" s="7"/>
      <c r="QD500" s="7"/>
      <c r="QE500" s="7"/>
      <c r="QF500" s="7"/>
      <c r="QG500" s="7"/>
      <c r="QH500" s="7"/>
      <c r="QI500" s="7"/>
      <c r="QJ500" s="7"/>
      <c r="QK500" s="7"/>
      <c r="QL500" s="7"/>
      <c r="QM500" s="7"/>
      <c r="QN500" s="7"/>
      <c r="QO500" s="7"/>
      <c r="QP500" s="7"/>
      <c r="QQ500" s="7"/>
      <c r="QR500" s="7"/>
      <c r="QS500" s="7"/>
      <c r="QT500" s="7"/>
      <c r="QU500" s="7"/>
      <c r="QV500" s="7"/>
      <c r="QW500" s="7"/>
      <c r="QX500" s="7"/>
      <c r="QY500" s="7"/>
      <c r="QZ500" s="7"/>
      <c r="RA500" s="7"/>
      <c r="RB500" s="7"/>
      <c r="RC500" s="7"/>
      <c r="RD500" s="7"/>
      <c r="RE500" s="7"/>
      <c r="RF500" s="7"/>
      <c r="RG500" s="7"/>
      <c r="RH500" s="7"/>
      <c r="RI500" s="7"/>
      <c r="RJ500" s="7"/>
      <c r="RK500" s="7"/>
      <c r="RL500" s="7"/>
      <c r="RM500" s="7"/>
      <c r="RN500" s="7"/>
      <c r="RO500" s="7"/>
      <c r="RP500" s="7"/>
      <c r="RQ500" s="7"/>
      <c r="RR500" s="7"/>
      <c r="RS500" s="7"/>
      <c r="RT500" s="7"/>
      <c r="RU500" s="7"/>
      <c r="RV500" s="7"/>
      <c r="RW500" s="7"/>
      <c r="RX500" s="7"/>
      <c r="RY500" s="7"/>
      <c r="RZ500" s="7"/>
      <c r="SA500" s="7"/>
      <c r="SB500" s="7"/>
      <c r="SC500" s="7"/>
      <c r="SD500" s="7"/>
      <c r="SE500" s="7"/>
      <c r="SF500" s="7"/>
      <c r="SG500" s="7"/>
      <c r="SH500" s="7"/>
      <c r="SI500" s="7"/>
      <c r="SJ500" s="7"/>
      <c r="SK500" s="7"/>
      <c r="SL500" s="7"/>
      <c r="SM500" s="7"/>
      <c r="SN500" s="7"/>
      <c r="SO500" s="7"/>
      <c r="SP500" s="7"/>
      <c r="SQ500" s="7"/>
      <c r="SR500" s="7"/>
      <c r="SS500" s="7"/>
      <c r="ST500" s="7"/>
      <c r="SU500" s="7"/>
      <c r="SV500" s="7"/>
      <c r="SW500" s="7"/>
      <c r="SX500" s="7"/>
      <c r="SY500" s="7"/>
      <c r="SZ500" s="7"/>
      <c r="TA500" s="7"/>
      <c r="TB500" s="7"/>
      <c r="TC500" s="7"/>
      <c r="TD500" s="7"/>
      <c r="TE500" s="7"/>
      <c r="TF500" s="7"/>
      <c r="TG500" s="7"/>
      <c r="TH500" s="7"/>
      <c r="TI500" s="7"/>
      <c r="TJ500" s="7"/>
      <c r="TK500" s="7"/>
      <c r="TL500" s="7"/>
      <c r="TM500" s="7"/>
      <c r="TN500" s="7"/>
      <c r="TO500" s="7"/>
      <c r="TP500" s="7"/>
      <c r="TQ500" s="7"/>
      <c r="TR500" s="7"/>
      <c r="TS500" s="7"/>
      <c r="TT500" s="7"/>
      <c r="TU500" s="7"/>
      <c r="TV500" s="7"/>
      <c r="TW500" s="7"/>
      <c r="TX500" s="7"/>
      <c r="TY500" s="7"/>
      <c r="TZ500" s="7"/>
      <c r="UA500" s="7"/>
      <c r="UB500" s="7"/>
      <c r="UC500" s="7"/>
      <c r="UD500" s="7"/>
      <c r="UE500" s="7"/>
      <c r="UF500" s="7"/>
      <c r="UG500" s="7"/>
      <c r="UH500" s="7"/>
      <c r="UI500" s="7"/>
      <c r="UJ500" s="7"/>
      <c r="UK500" s="7"/>
      <c r="UL500" s="7"/>
      <c r="UM500" s="7"/>
      <c r="UN500" s="7"/>
      <c r="UO500" s="7"/>
      <c r="UP500" s="7"/>
      <c r="UQ500" s="7"/>
      <c r="UR500" s="7"/>
      <c r="US500" s="7"/>
      <c r="UT500" s="7"/>
      <c r="UU500" s="7"/>
      <c r="UV500" s="7"/>
      <c r="UW500" s="7"/>
      <c r="UX500" s="7"/>
      <c r="UY500" s="7"/>
      <c r="UZ500" s="7"/>
      <c r="VA500" s="7"/>
      <c r="VB500" s="7"/>
      <c r="VC500" s="7"/>
      <c r="VD500" s="7"/>
      <c r="VE500" s="7"/>
      <c r="VF500" s="7"/>
      <c r="VG500" s="7"/>
      <c r="VH500" s="7"/>
      <c r="VI500" s="7"/>
      <c r="VJ500" s="7"/>
      <c r="VK500" s="7"/>
      <c r="VL500" s="7"/>
      <c r="VM500" s="7"/>
      <c r="VN500" s="7"/>
      <c r="VO500" s="7"/>
      <c r="VP500" s="7"/>
      <c r="VQ500" s="7"/>
      <c r="VR500" s="7"/>
      <c r="VS500" s="7"/>
      <c r="VT500" s="7"/>
      <c r="VU500" s="7"/>
      <c r="VV500" s="7"/>
      <c r="VW500" s="7"/>
      <c r="VX500" s="7"/>
      <c r="VY500" s="7"/>
      <c r="VZ500" s="7"/>
      <c r="WA500" s="7"/>
      <c r="WB500" s="7"/>
      <c r="WC500" s="7"/>
      <c r="WD500" s="7"/>
      <c r="WE500" s="7"/>
      <c r="WF500" s="7"/>
      <c r="WG500" s="7"/>
      <c r="WH500" s="7"/>
      <c r="WI500" s="7"/>
      <c r="WJ500" s="7"/>
      <c r="WK500" s="7"/>
      <c r="WL500" s="7"/>
      <c r="WM500" s="7"/>
      <c r="WN500" s="7"/>
      <c r="WO500" s="7"/>
      <c r="WP500" s="7"/>
      <c r="WQ500" s="7"/>
      <c r="WR500" s="7"/>
      <c r="WS500" s="7"/>
      <c r="WT500" s="7"/>
      <c r="WU500" s="7"/>
      <c r="WV500" s="7"/>
      <c r="WW500" s="7"/>
      <c r="WX500" s="7"/>
      <c r="WY500" s="7"/>
      <c r="WZ500" s="7"/>
      <c r="XA500" s="7"/>
      <c r="XB500" s="7"/>
      <c r="XC500" s="7"/>
      <c r="XD500" s="7"/>
      <c r="XE500" s="7"/>
      <c r="XF500" s="7"/>
      <c r="XG500" s="7"/>
      <c r="XH500" s="7"/>
      <c r="XI500" s="7"/>
      <c r="XJ500" s="7"/>
      <c r="XK500" s="7"/>
      <c r="XL500" s="7"/>
      <c r="XM500" s="7"/>
      <c r="XN500" s="7"/>
      <c r="XO500" s="7"/>
      <c r="XP500" s="7"/>
      <c r="XQ500" s="7"/>
      <c r="XR500" s="7"/>
      <c r="XS500" s="7"/>
      <c r="XT500" s="7"/>
      <c r="XU500" s="7"/>
      <c r="XV500" s="7"/>
      <c r="XW500" s="7"/>
      <c r="XX500" s="7"/>
      <c r="XY500" s="7"/>
      <c r="XZ500" s="7"/>
      <c r="YA500" s="7"/>
      <c r="YB500" s="7"/>
      <c r="YC500" s="7"/>
      <c r="YD500" s="7"/>
      <c r="YE500" s="7"/>
      <c r="YF500" s="7"/>
      <c r="YG500" s="7"/>
      <c r="YH500" s="7"/>
      <c r="YI500" s="7"/>
      <c r="YJ500" s="7"/>
      <c r="YK500" s="7"/>
      <c r="YL500" s="7"/>
      <c r="YM500" s="7"/>
      <c r="YN500" s="7"/>
      <c r="YO500" s="7"/>
      <c r="YP500" s="7"/>
      <c r="YQ500" s="7"/>
      <c r="YR500" s="7"/>
      <c r="YS500" s="7"/>
      <c r="YT500" s="7"/>
      <c r="YU500" s="7"/>
      <c r="YV500" s="7"/>
      <c r="YW500" s="7"/>
      <c r="YX500" s="7"/>
      <c r="YY500" s="7"/>
      <c r="YZ500" s="7"/>
      <c r="ZA500" s="7"/>
      <c r="ZB500" s="7"/>
      <c r="ZC500" s="7"/>
      <c r="ZD500" s="7"/>
    </row>
    <row r="501" spans="1:680" s="103" customFormat="1" x14ac:dyDescent="0.2">
      <c r="A501" s="27"/>
      <c r="B501" s="27"/>
      <c r="C501" s="4"/>
      <c r="D501" s="7"/>
      <c r="E501" s="4"/>
      <c r="F501" s="6"/>
      <c r="G501" s="6"/>
      <c r="H501" s="6"/>
      <c r="I501" s="6"/>
      <c r="J501" s="6"/>
      <c r="K501" s="101"/>
      <c r="L501" s="101"/>
      <c r="M501" s="101"/>
      <c r="N501" s="101"/>
      <c r="O501" s="7"/>
      <c r="P501" s="101"/>
      <c r="Q501" s="101"/>
      <c r="R501" s="101"/>
      <c r="S501" s="101"/>
      <c r="T501" s="7"/>
      <c r="U501" s="101"/>
      <c r="V501" s="101"/>
      <c r="W501" s="101"/>
      <c r="X501" s="101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  <c r="JV501" s="7"/>
      <c r="JW501" s="7"/>
      <c r="JX501" s="7"/>
      <c r="JY501" s="7"/>
      <c r="JZ501" s="7"/>
      <c r="KA501" s="7"/>
      <c r="KB501" s="7"/>
      <c r="KC501" s="7"/>
      <c r="KD501" s="7"/>
      <c r="KE501" s="7"/>
      <c r="KF501" s="7"/>
      <c r="KG501" s="7"/>
      <c r="KH501" s="7"/>
      <c r="KI501" s="7"/>
      <c r="KJ501" s="7"/>
      <c r="KK501" s="7"/>
      <c r="KL501" s="7"/>
      <c r="KM501" s="7"/>
      <c r="KN501" s="7"/>
      <c r="KO501" s="7"/>
      <c r="KP501" s="7"/>
      <c r="KQ501" s="7"/>
      <c r="KR501" s="7"/>
      <c r="KS501" s="7"/>
      <c r="KT501" s="7"/>
      <c r="KU501" s="7"/>
      <c r="KV501" s="7"/>
      <c r="KW501" s="7"/>
      <c r="KX501" s="7"/>
      <c r="KY501" s="7"/>
      <c r="KZ501" s="7"/>
      <c r="LA501" s="7"/>
      <c r="LB501" s="7"/>
      <c r="LC501" s="7"/>
      <c r="LD501" s="7"/>
      <c r="LE501" s="7"/>
      <c r="LF501" s="7"/>
      <c r="LG501" s="7"/>
      <c r="LH501" s="7"/>
      <c r="LI501" s="7"/>
      <c r="LJ501" s="7"/>
      <c r="LK501" s="7"/>
      <c r="LL501" s="7"/>
      <c r="LM501" s="7"/>
      <c r="LN501" s="7"/>
      <c r="LO501" s="7"/>
      <c r="LP501" s="7"/>
      <c r="LQ501" s="7"/>
      <c r="LR501" s="7"/>
      <c r="LS501" s="7"/>
      <c r="LT501" s="7"/>
      <c r="LU501" s="7"/>
      <c r="LV501" s="7"/>
      <c r="LW501" s="7"/>
      <c r="LX501" s="7"/>
      <c r="LY501" s="7"/>
      <c r="LZ501" s="7"/>
      <c r="MA501" s="7"/>
      <c r="MB501" s="7"/>
      <c r="MC501" s="7"/>
      <c r="MD501" s="7"/>
      <c r="ME501" s="7"/>
      <c r="MF501" s="7"/>
      <c r="MG501" s="7"/>
      <c r="MH501" s="7"/>
      <c r="MI501" s="7"/>
      <c r="MJ501" s="7"/>
      <c r="MK501" s="7"/>
      <c r="ML501" s="7"/>
      <c r="MM501" s="7"/>
      <c r="MN501" s="7"/>
      <c r="MO501" s="7"/>
      <c r="MP501" s="7"/>
      <c r="MQ501" s="7"/>
      <c r="MR501" s="7"/>
      <c r="MS501" s="7"/>
      <c r="MT501" s="7"/>
      <c r="MU501" s="7"/>
      <c r="MV501" s="7"/>
      <c r="MW501" s="7"/>
      <c r="MX501" s="7"/>
      <c r="MY501" s="7"/>
      <c r="MZ501" s="7"/>
      <c r="NA501" s="7"/>
      <c r="NB501" s="7"/>
      <c r="NC501" s="7"/>
      <c r="ND501" s="7"/>
      <c r="NE501" s="7"/>
      <c r="NF501" s="7"/>
      <c r="NG501" s="7"/>
      <c r="NH501" s="7"/>
      <c r="NI501" s="7"/>
      <c r="NJ501" s="7"/>
      <c r="NK501" s="7"/>
      <c r="NL501" s="7"/>
      <c r="NM501" s="7"/>
      <c r="NN501" s="7"/>
      <c r="NO501" s="7"/>
      <c r="NP501" s="7"/>
      <c r="NQ501" s="7"/>
      <c r="NR501" s="7"/>
      <c r="NS501" s="7"/>
      <c r="NT501" s="7"/>
      <c r="NU501" s="7"/>
      <c r="NV501" s="7"/>
      <c r="NW501" s="7"/>
      <c r="NX501" s="7"/>
      <c r="NY501" s="7"/>
      <c r="NZ501" s="7"/>
      <c r="OA501" s="7"/>
      <c r="OB501" s="7"/>
      <c r="OC501" s="7"/>
      <c r="OD501" s="7"/>
      <c r="OE501" s="7"/>
      <c r="OF501" s="7"/>
      <c r="OG501" s="7"/>
      <c r="OH501" s="7"/>
      <c r="OI501" s="7"/>
      <c r="OJ501" s="7"/>
      <c r="OK501" s="7"/>
      <c r="OL501" s="7"/>
      <c r="OM501" s="7"/>
      <c r="ON501" s="7"/>
      <c r="OO501" s="7"/>
      <c r="OP501" s="7"/>
      <c r="OQ501" s="7"/>
      <c r="OR501" s="7"/>
      <c r="OS501" s="7"/>
      <c r="OT501" s="7"/>
      <c r="OU501" s="7"/>
      <c r="OV501" s="7"/>
      <c r="OW501" s="7"/>
      <c r="OX501" s="7"/>
      <c r="OY501" s="7"/>
      <c r="OZ501" s="7"/>
      <c r="PA501" s="7"/>
      <c r="PB501" s="7"/>
      <c r="PC501" s="7"/>
      <c r="PD501" s="7"/>
      <c r="PE501" s="7"/>
      <c r="PF501" s="7"/>
      <c r="PG501" s="7"/>
      <c r="PH501" s="7"/>
      <c r="PI501" s="7"/>
      <c r="PJ501" s="7"/>
      <c r="PK501" s="7"/>
      <c r="PL501" s="7"/>
      <c r="PM501" s="7"/>
      <c r="PN501" s="7"/>
      <c r="PO501" s="7"/>
      <c r="PP501" s="7"/>
      <c r="PQ501" s="7"/>
      <c r="PR501" s="7"/>
      <c r="PS501" s="7"/>
      <c r="PT501" s="7"/>
      <c r="PU501" s="7"/>
      <c r="PV501" s="7"/>
      <c r="PW501" s="7"/>
      <c r="PX501" s="7"/>
      <c r="PY501" s="7"/>
      <c r="PZ501" s="7"/>
      <c r="QA501" s="7"/>
      <c r="QB501" s="7"/>
      <c r="QC501" s="7"/>
      <c r="QD501" s="7"/>
      <c r="QE501" s="7"/>
      <c r="QF501" s="7"/>
      <c r="QG501" s="7"/>
      <c r="QH501" s="7"/>
      <c r="QI501" s="7"/>
      <c r="QJ501" s="7"/>
      <c r="QK501" s="7"/>
      <c r="QL501" s="7"/>
      <c r="QM501" s="7"/>
      <c r="QN501" s="7"/>
      <c r="QO501" s="7"/>
      <c r="QP501" s="7"/>
      <c r="QQ501" s="7"/>
      <c r="QR501" s="7"/>
      <c r="QS501" s="7"/>
      <c r="QT501" s="7"/>
      <c r="QU501" s="7"/>
      <c r="QV501" s="7"/>
      <c r="QW501" s="7"/>
      <c r="QX501" s="7"/>
      <c r="QY501" s="7"/>
      <c r="QZ501" s="7"/>
      <c r="RA501" s="7"/>
      <c r="RB501" s="7"/>
      <c r="RC501" s="7"/>
      <c r="RD501" s="7"/>
      <c r="RE501" s="7"/>
      <c r="RF501" s="7"/>
      <c r="RG501" s="7"/>
      <c r="RH501" s="7"/>
      <c r="RI501" s="7"/>
      <c r="RJ501" s="7"/>
      <c r="RK501" s="7"/>
      <c r="RL501" s="7"/>
      <c r="RM501" s="7"/>
      <c r="RN501" s="7"/>
      <c r="RO501" s="7"/>
      <c r="RP501" s="7"/>
      <c r="RQ501" s="7"/>
      <c r="RR501" s="7"/>
      <c r="RS501" s="7"/>
      <c r="RT501" s="7"/>
      <c r="RU501" s="7"/>
      <c r="RV501" s="7"/>
      <c r="RW501" s="7"/>
      <c r="RX501" s="7"/>
      <c r="RY501" s="7"/>
      <c r="RZ501" s="7"/>
      <c r="SA501" s="7"/>
      <c r="SB501" s="7"/>
      <c r="SC501" s="7"/>
      <c r="SD501" s="7"/>
      <c r="SE501" s="7"/>
      <c r="SF501" s="7"/>
      <c r="SG501" s="7"/>
      <c r="SH501" s="7"/>
      <c r="SI501" s="7"/>
      <c r="SJ501" s="7"/>
      <c r="SK501" s="7"/>
      <c r="SL501" s="7"/>
      <c r="SM501" s="7"/>
      <c r="SN501" s="7"/>
      <c r="SO501" s="7"/>
      <c r="SP501" s="7"/>
      <c r="SQ501" s="7"/>
      <c r="SR501" s="7"/>
      <c r="SS501" s="7"/>
      <c r="ST501" s="7"/>
      <c r="SU501" s="7"/>
      <c r="SV501" s="7"/>
      <c r="SW501" s="7"/>
      <c r="SX501" s="7"/>
      <c r="SY501" s="7"/>
      <c r="SZ501" s="7"/>
      <c r="TA501" s="7"/>
      <c r="TB501" s="7"/>
      <c r="TC501" s="7"/>
      <c r="TD501" s="7"/>
      <c r="TE501" s="7"/>
      <c r="TF501" s="7"/>
      <c r="TG501" s="7"/>
      <c r="TH501" s="7"/>
      <c r="TI501" s="7"/>
      <c r="TJ501" s="7"/>
      <c r="TK501" s="7"/>
      <c r="TL501" s="7"/>
      <c r="TM501" s="7"/>
      <c r="TN501" s="7"/>
      <c r="TO501" s="7"/>
      <c r="TP501" s="7"/>
      <c r="TQ501" s="7"/>
      <c r="TR501" s="7"/>
      <c r="TS501" s="7"/>
      <c r="TT501" s="7"/>
      <c r="TU501" s="7"/>
      <c r="TV501" s="7"/>
      <c r="TW501" s="7"/>
      <c r="TX501" s="7"/>
      <c r="TY501" s="7"/>
      <c r="TZ501" s="7"/>
      <c r="UA501" s="7"/>
      <c r="UB501" s="7"/>
      <c r="UC501" s="7"/>
      <c r="UD501" s="7"/>
      <c r="UE501" s="7"/>
      <c r="UF501" s="7"/>
      <c r="UG501" s="7"/>
      <c r="UH501" s="7"/>
      <c r="UI501" s="7"/>
      <c r="UJ501" s="7"/>
      <c r="UK501" s="7"/>
      <c r="UL501" s="7"/>
      <c r="UM501" s="7"/>
      <c r="UN501" s="7"/>
      <c r="UO501" s="7"/>
      <c r="UP501" s="7"/>
      <c r="UQ501" s="7"/>
      <c r="UR501" s="7"/>
      <c r="US501" s="7"/>
      <c r="UT501" s="7"/>
      <c r="UU501" s="7"/>
      <c r="UV501" s="7"/>
      <c r="UW501" s="7"/>
      <c r="UX501" s="7"/>
      <c r="UY501" s="7"/>
      <c r="UZ501" s="7"/>
      <c r="VA501" s="7"/>
      <c r="VB501" s="7"/>
      <c r="VC501" s="7"/>
      <c r="VD501" s="7"/>
      <c r="VE501" s="7"/>
      <c r="VF501" s="7"/>
      <c r="VG501" s="7"/>
      <c r="VH501" s="7"/>
      <c r="VI501" s="7"/>
      <c r="VJ501" s="7"/>
      <c r="VK501" s="7"/>
      <c r="VL501" s="7"/>
      <c r="VM501" s="7"/>
      <c r="VN501" s="7"/>
      <c r="VO501" s="7"/>
      <c r="VP501" s="7"/>
      <c r="VQ501" s="7"/>
      <c r="VR501" s="7"/>
      <c r="VS501" s="7"/>
      <c r="VT501" s="7"/>
      <c r="VU501" s="7"/>
      <c r="VV501" s="7"/>
      <c r="VW501" s="7"/>
      <c r="VX501" s="7"/>
      <c r="VY501" s="7"/>
      <c r="VZ501" s="7"/>
      <c r="WA501" s="7"/>
      <c r="WB501" s="7"/>
      <c r="WC501" s="7"/>
      <c r="WD501" s="7"/>
      <c r="WE501" s="7"/>
      <c r="WF501" s="7"/>
      <c r="WG501" s="7"/>
      <c r="WH501" s="7"/>
      <c r="WI501" s="7"/>
      <c r="WJ501" s="7"/>
      <c r="WK501" s="7"/>
      <c r="WL501" s="7"/>
      <c r="WM501" s="7"/>
      <c r="WN501" s="7"/>
      <c r="WO501" s="7"/>
      <c r="WP501" s="7"/>
      <c r="WQ501" s="7"/>
      <c r="WR501" s="7"/>
      <c r="WS501" s="7"/>
      <c r="WT501" s="7"/>
      <c r="WU501" s="7"/>
      <c r="WV501" s="7"/>
      <c r="WW501" s="7"/>
      <c r="WX501" s="7"/>
      <c r="WY501" s="7"/>
      <c r="WZ501" s="7"/>
      <c r="XA501" s="7"/>
      <c r="XB501" s="7"/>
      <c r="XC501" s="7"/>
      <c r="XD501" s="7"/>
      <c r="XE501" s="7"/>
      <c r="XF501" s="7"/>
      <c r="XG501" s="7"/>
      <c r="XH501" s="7"/>
      <c r="XI501" s="7"/>
      <c r="XJ501" s="7"/>
      <c r="XK501" s="7"/>
      <c r="XL501" s="7"/>
      <c r="XM501" s="7"/>
      <c r="XN501" s="7"/>
      <c r="XO501" s="7"/>
      <c r="XP501" s="7"/>
      <c r="XQ501" s="7"/>
      <c r="XR501" s="7"/>
      <c r="XS501" s="7"/>
      <c r="XT501" s="7"/>
      <c r="XU501" s="7"/>
      <c r="XV501" s="7"/>
      <c r="XW501" s="7"/>
      <c r="XX501" s="7"/>
      <c r="XY501" s="7"/>
      <c r="XZ501" s="7"/>
      <c r="YA501" s="7"/>
      <c r="YB501" s="7"/>
      <c r="YC501" s="7"/>
      <c r="YD501" s="7"/>
      <c r="YE501" s="7"/>
      <c r="YF501" s="7"/>
      <c r="YG501" s="7"/>
      <c r="YH501" s="7"/>
      <c r="YI501" s="7"/>
      <c r="YJ501" s="7"/>
      <c r="YK501" s="7"/>
      <c r="YL501" s="7"/>
      <c r="YM501" s="7"/>
      <c r="YN501" s="7"/>
      <c r="YO501" s="7"/>
      <c r="YP501" s="7"/>
      <c r="YQ501" s="7"/>
      <c r="YR501" s="7"/>
      <c r="YS501" s="7"/>
      <c r="YT501" s="7"/>
      <c r="YU501" s="7"/>
      <c r="YV501" s="7"/>
      <c r="YW501" s="7"/>
      <c r="YX501" s="7"/>
      <c r="YY501" s="7"/>
      <c r="YZ501" s="7"/>
      <c r="ZA501" s="7"/>
      <c r="ZB501" s="7"/>
      <c r="ZC501" s="7"/>
      <c r="ZD501" s="7"/>
    </row>
    <row r="502" spans="1:680" s="103" customFormat="1" x14ac:dyDescent="0.2">
      <c r="A502" s="27"/>
      <c r="B502" s="27"/>
      <c r="C502" s="4"/>
      <c r="D502" s="7"/>
      <c r="E502" s="4"/>
      <c r="F502" s="6"/>
      <c r="G502" s="6"/>
      <c r="H502" s="6"/>
      <c r="I502" s="6"/>
      <c r="J502" s="6"/>
      <c r="K502" s="101"/>
      <c r="L502" s="101"/>
      <c r="M502" s="101"/>
      <c r="N502" s="101"/>
      <c r="O502" s="7"/>
      <c r="P502" s="101"/>
      <c r="Q502" s="101"/>
      <c r="R502" s="101"/>
      <c r="S502" s="101"/>
      <c r="T502" s="7"/>
      <c r="U502" s="101"/>
      <c r="V502" s="101"/>
      <c r="W502" s="101"/>
      <c r="X502" s="101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  <c r="JV502" s="7"/>
      <c r="JW502" s="7"/>
      <c r="JX502" s="7"/>
      <c r="JY502" s="7"/>
      <c r="JZ502" s="7"/>
      <c r="KA502" s="7"/>
      <c r="KB502" s="7"/>
      <c r="KC502" s="7"/>
      <c r="KD502" s="7"/>
      <c r="KE502" s="7"/>
      <c r="KF502" s="7"/>
      <c r="KG502" s="7"/>
      <c r="KH502" s="7"/>
      <c r="KI502" s="7"/>
      <c r="KJ502" s="7"/>
      <c r="KK502" s="7"/>
      <c r="KL502" s="7"/>
      <c r="KM502" s="7"/>
      <c r="KN502" s="7"/>
      <c r="KO502" s="7"/>
      <c r="KP502" s="7"/>
      <c r="KQ502" s="7"/>
      <c r="KR502" s="7"/>
      <c r="KS502" s="7"/>
      <c r="KT502" s="7"/>
      <c r="KU502" s="7"/>
      <c r="KV502" s="7"/>
      <c r="KW502" s="7"/>
      <c r="KX502" s="7"/>
      <c r="KY502" s="7"/>
      <c r="KZ502" s="7"/>
      <c r="LA502" s="7"/>
      <c r="LB502" s="7"/>
      <c r="LC502" s="7"/>
      <c r="LD502" s="7"/>
      <c r="LE502" s="7"/>
      <c r="LF502" s="7"/>
      <c r="LG502" s="7"/>
      <c r="LH502" s="7"/>
      <c r="LI502" s="7"/>
      <c r="LJ502" s="7"/>
      <c r="LK502" s="7"/>
      <c r="LL502" s="7"/>
      <c r="LM502" s="7"/>
      <c r="LN502" s="7"/>
      <c r="LO502" s="7"/>
      <c r="LP502" s="7"/>
      <c r="LQ502" s="7"/>
      <c r="LR502" s="7"/>
      <c r="LS502" s="7"/>
      <c r="LT502" s="7"/>
      <c r="LU502" s="7"/>
      <c r="LV502" s="7"/>
      <c r="LW502" s="7"/>
      <c r="LX502" s="7"/>
      <c r="LY502" s="7"/>
      <c r="LZ502" s="7"/>
      <c r="MA502" s="7"/>
      <c r="MB502" s="7"/>
      <c r="MC502" s="7"/>
      <c r="MD502" s="7"/>
      <c r="ME502" s="7"/>
      <c r="MF502" s="7"/>
      <c r="MG502" s="7"/>
      <c r="MH502" s="7"/>
      <c r="MI502" s="7"/>
      <c r="MJ502" s="7"/>
      <c r="MK502" s="7"/>
      <c r="ML502" s="7"/>
      <c r="MM502" s="7"/>
      <c r="MN502" s="7"/>
      <c r="MO502" s="7"/>
      <c r="MP502" s="7"/>
      <c r="MQ502" s="7"/>
      <c r="MR502" s="7"/>
      <c r="MS502" s="7"/>
      <c r="MT502" s="7"/>
      <c r="MU502" s="7"/>
      <c r="MV502" s="7"/>
      <c r="MW502" s="7"/>
      <c r="MX502" s="7"/>
      <c r="MY502" s="7"/>
      <c r="MZ502" s="7"/>
      <c r="NA502" s="7"/>
      <c r="NB502" s="7"/>
      <c r="NC502" s="7"/>
      <c r="ND502" s="7"/>
      <c r="NE502" s="7"/>
      <c r="NF502" s="7"/>
      <c r="NG502" s="7"/>
      <c r="NH502" s="7"/>
      <c r="NI502" s="7"/>
      <c r="NJ502" s="7"/>
      <c r="NK502" s="7"/>
      <c r="NL502" s="7"/>
      <c r="NM502" s="7"/>
      <c r="NN502" s="7"/>
      <c r="NO502" s="7"/>
      <c r="NP502" s="7"/>
      <c r="NQ502" s="7"/>
      <c r="NR502" s="7"/>
      <c r="NS502" s="7"/>
      <c r="NT502" s="7"/>
      <c r="NU502" s="7"/>
      <c r="NV502" s="7"/>
      <c r="NW502" s="7"/>
      <c r="NX502" s="7"/>
      <c r="NY502" s="7"/>
      <c r="NZ502" s="7"/>
      <c r="OA502" s="7"/>
      <c r="OB502" s="7"/>
      <c r="OC502" s="7"/>
      <c r="OD502" s="7"/>
      <c r="OE502" s="7"/>
      <c r="OF502" s="7"/>
      <c r="OG502" s="7"/>
      <c r="OH502" s="7"/>
      <c r="OI502" s="7"/>
      <c r="OJ502" s="7"/>
      <c r="OK502" s="7"/>
      <c r="OL502" s="7"/>
      <c r="OM502" s="7"/>
      <c r="ON502" s="7"/>
      <c r="OO502" s="7"/>
      <c r="OP502" s="7"/>
      <c r="OQ502" s="7"/>
      <c r="OR502" s="7"/>
      <c r="OS502" s="7"/>
      <c r="OT502" s="7"/>
      <c r="OU502" s="7"/>
      <c r="OV502" s="7"/>
      <c r="OW502" s="7"/>
      <c r="OX502" s="7"/>
      <c r="OY502" s="7"/>
      <c r="OZ502" s="7"/>
      <c r="PA502" s="7"/>
      <c r="PB502" s="7"/>
      <c r="PC502" s="7"/>
      <c r="PD502" s="7"/>
      <c r="PE502" s="7"/>
      <c r="PF502" s="7"/>
      <c r="PG502" s="7"/>
      <c r="PH502" s="7"/>
      <c r="PI502" s="7"/>
      <c r="PJ502" s="7"/>
      <c r="PK502" s="7"/>
      <c r="PL502" s="7"/>
      <c r="PM502" s="7"/>
      <c r="PN502" s="7"/>
      <c r="PO502" s="7"/>
      <c r="PP502" s="7"/>
      <c r="PQ502" s="7"/>
      <c r="PR502" s="7"/>
      <c r="PS502" s="7"/>
      <c r="PT502" s="7"/>
      <c r="PU502" s="7"/>
      <c r="PV502" s="7"/>
      <c r="PW502" s="7"/>
      <c r="PX502" s="7"/>
      <c r="PY502" s="7"/>
      <c r="PZ502" s="7"/>
      <c r="QA502" s="7"/>
      <c r="QB502" s="7"/>
      <c r="QC502" s="7"/>
      <c r="QD502" s="7"/>
      <c r="QE502" s="7"/>
      <c r="QF502" s="7"/>
      <c r="QG502" s="7"/>
      <c r="QH502" s="7"/>
      <c r="QI502" s="7"/>
      <c r="QJ502" s="7"/>
      <c r="QK502" s="7"/>
      <c r="QL502" s="7"/>
      <c r="QM502" s="7"/>
      <c r="QN502" s="7"/>
      <c r="QO502" s="7"/>
      <c r="QP502" s="7"/>
      <c r="QQ502" s="7"/>
      <c r="QR502" s="7"/>
      <c r="QS502" s="7"/>
      <c r="QT502" s="7"/>
      <c r="QU502" s="7"/>
      <c r="QV502" s="7"/>
      <c r="QW502" s="7"/>
      <c r="QX502" s="7"/>
      <c r="QY502" s="7"/>
      <c r="QZ502" s="7"/>
      <c r="RA502" s="7"/>
      <c r="RB502" s="7"/>
      <c r="RC502" s="7"/>
      <c r="RD502" s="7"/>
      <c r="RE502" s="7"/>
      <c r="RF502" s="7"/>
      <c r="RG502" s="7"/>
      <c r="RH502" s="7"/>
      <c r="RI502" s="7"/>
      <c r="RJ502" s="7"/>
      <c r="RK502" s="7"/>
      <c r="RL502" s="7"/>
      <c r="RM502" s="7"/>
      <c r="RN502" s="7"/>
      <c r="RO502" s="7"/>
      <c r="RP502" s="7"/>
      <c r="RQ502" s="7"/>
      <c r="RR502" s="7"/>
      <c r="RS502" s="7"/>
      <c r="RT502" s="7"/>
      <c r="RU502" s="7"/>
      <c r="RV502" s="7"/>
      <c r="RW502" s="7"/>
      <c r="RX502" s="7"/>
      <c r="RY502" s="7"/>
      <c r="RZ502" s="7"/>
      <c r="SA502" s="7"/>
      <c r="SB502" s="7"/>
      <c r="SC502" s="7"/>
      <c r="SD502" s="7"/>
      <c r="SE502" s="7"/>
      <c r="SF502" s="7"/>
      <c r="SG502" s="7"/>
      <c r="SH502" s="7"/>
      <c r="SI502" s="7"/>
      <c r="SJ502" s="7"/>
      <c r="SK502" s="7"/>
      <c r="SL502" s="7"/>
      <c r="SM502" s="7"/>
      <c r="SN502" s="7"/>
      <c r="SO502" s="7"/>
      <c r="SP502" s="7"/>
      <c r="SQ502" s="7"/>
      <c r="SR502" s="7"/>
      <c r="SS502" s="7"/>
      <c r="ST502" s="7"/>
      <c r="SU502" s="7"/>
      <c r="SV502" s="7"/>
      <c r="SW502" s="7"/>
      <c r="SX502" s="7"/>
      <c r="SY502" s="7"/>
      <c r="SZ502" s="7"/>
      <c r="TA502" s="7"/>
      <c r="TB502" s="7"/>
      <c r="TC502" s="7"/>
      <c r="TD502" s="7"/>
      <c r="TE502" s="7"/>
      <c r="TF502" s="7"/>
      <c r="TG502" s="7"/>
      <c r="TH502" s="7"/>
      <c r="TI502" s="7"/>
      <c r="TJ502" s="7"/>
      <c r="TK502" s="7"/>
      <c r="TL502" s="7"/>
      <c r="TM502" s="7"/>
      <c r="TN502" s="7"/>
      <c r="TO502" s="7"/>
      <c r="TP502" s="7"/>
      <c r="TQ502" s="7"/>
      <c r="TR502" s="7"/>
      <c r="TS502" s="7"/>
      <c r="TT502" s="7"/>
      <c r="TU502" s="7"/>
      <c r="TV502" s="7"/>
      <c r="TW502" s="7"/>
      <c r="TX502" s="7"/>
      <c r="TY502" s="7"/>
      <c r="TZ502" s="7"/>
      <c r="UA502" s="7"/>
      <c r="UB502" s="7"/>
      <c r="UC502" s="7"/>
      <c r="UD502" s="7"/>
      <c r="UE502" s="7"/>
      <c r="UF502" s="7"/>
      <c r="UG502" s="7"/>
      <c r="UH502" s="7"/>
      <c r="UI502" s="7"/>
      <c r="UJ502" s="7"/>
      <c r="UK502" s="7"/>
      <c r="UL502" s="7"/>
      <c r="UM502" s="7"/>
      <c r="UN502" s="7"/>
      <c r="UO502" s="7"/>
      <c r="UP502" s="7"/>
      <c r="UQ502" s="7"/>
      <c r="UR502" s="7"/>
      <c r="US502" s="7"/>
      <c r="UT502" s="7"/>
      <c r="UU502" s="7"/>
      <c r="UV502" s="7"/>
      <c r="UW502" s="7"/>
      <c r="UX502" s="7"/>
      <c r="UY502" s="7"/>
      <c r="UZ502" s="7"/>
      <c r="VA502" s="7"/>
      <c r="VB502" s="7"/>
      <c r="VC502" s="7"/>
      <c r="VD502" s="7"/>
      <c r="VE502" s="7"/>
      <c r="VF502" s="7"/>
      <c r="VG502" s="7"/>
      <c r="VH502" s="7"/>
      <c r="VI502" s="7"/>
      <c r="VJ502" s="7"/>
      <c r="VK502" s="7"/>
      <c r="VL502" s="7"/>
      <c r="VM502" s="7"/>
      <c r="VN502" s="7"/>
      <c r="VO502" s="7"/>
      <c r="VP502" s="7"/>
      <c r="VQ502" s="7"/>
      <c r="VR502" s="7"/>
      <c r="VS502" s="7"/>
      <c r="VT502" s="7"/>
      <c r="VU502" s="7"/>
      <c r="VV502" s="7"/>
      <c r="VW502" s="7"/>
      <c r="VX502" s="7"/>
      <c r="VY502" s="7"/>
      <c r="VZ502" s="7"/>
      <c r="WA502" s="7"/>
      <c r="WB502" s="7"/>
      <c r="WC502" s="7"/>
      <c r="WD502" s="7"/>
      <c r="WE502" s="7"/>
      <c r="WF502" s="7"/>
      <c r="WG502" s="7"/>
      <c r="WH502" s="7"/>
      <c r="WI502" s="7"/>
      <c r="WJ502" s="7"/>
      <c r="WK502" s="7"/>
      <c r="WL502" s="7"/>
      <c r="WM502" s="7"/>
      <c r="WN502" s="7"/>
      <c r="WO502" s="7"/>
      <c r="WP502" s="7"/>
      <c r="WQ502" s="7"/>
      <c r="WR502" s="7"/>
      <c r="WS502" s="7"/>
      <c r="WT502" s="7"/>
      <c r="WU502" s="7"/>
      <c r="WV502" s="7"/>
      <c r="WW502" s="7"/>
      <c r="WX502" s="7"/>
      <c r="WY502" s="7"/>
      <c r="WZ502" s="7"/>
      <c r="XA502" s="7"/>
      <c r="XB502" s="7"/>
      <c r="XC502" s="7"/>
      <c r="XD502" s="7"/>
      <c r="XE502" s="7"/>
      <c r="XF502" s="7"/>
      <c r="XG502" s="7"/>
      <c r="XH502" s="7"/>
      <c r="XI502" s="7"/>
      <c r="XJ502" s="7"/>
      <c r="XK502" s="7"/>
      <c r="XL502" s="7"/>
      <c r="XM502" s="7"/>
      <c r="XN502" s="7"/>
      <c r="XO502" s="7"/>
      <c r="XP502" s="7"/>
      <c r="XQ502" s="7"/>
      <c r="XR502" s="7"/>
      <c r="XS502" s="7"/>
      <c r="XT502" s="7"/>
      <c r="XU502" s="7"/>
      <c r="XV502" s="7"/>
      <c r="XW502" s="7"/>
      <c r="XX502" s="7"/>
      <c r="XY502" s="7"/>
      <c r="XZ502" s="7"/>
      <c r="YA502" s="7"/>
      <c r="YB502" s="7"/>
      <c r="YC502" s="7"/>
      <c r="YD502" s="7"/>
      <c r="YE502" s="7"/>
      <c r="YF502" s="7"/>
      <c r="YG502" s="7"/>
      <c r="YH502" s="7"/>
      <c r="YI502" s="7"/>
      <c r="YJ502" s="7"/>
      <c r="YK502" s="7"/>
      <c r="YL502" s="7"/>
      <c r="YM502" s="7"/>
      <c r="YN502" s="7"/>
      <c r="YO502" s="7"/>
      <c r="YP502" s="7"/>
      <c r="YQ502" s="7"/>
      <c r="YR502" s="7"/>
      <c r="YS502" s="7"/>
      <c r="YT502" s="7"/>
      <c r="YU502" s="7"/>
      <c r="YV502" s="7"/>
      <c r="YW502" s="7"/>
      <c r="YX502" s="7"/>
      <c r="YY502" s="7"/>
      <c r="YZ502" s="7"/>
      <c r="ZA502" s="7"/>
      <c r="ZB502" s="7"/>
      <c r="ZC502" s="7"/>
      <c r="ZD502" s="7"/>
    </row>
    <row r="503" spans="1:680" s="103" customFormat="1" x14ac:dyDescent="0.2">
      <c r="A503" s="27"/>
      <c r="B503" s="27"/>
      <c r="C503" s="4"/>
      <c r="D503" s="7"/>
      <c r="E503" s="4"/>
      <c r="F503" s="6"/>
      <c r="G503" s="6"/>
      <c r="H503" s="6"/>
      <c r="I503" s="6"/>
      <c r="J503" s="6"/>
      <c r="K503" s="101"/>
      <c r="L503" s="101"/>
      <c r="M503" s="101"/>
      <c r="N503" s="101"/>
      <c r="O503" s="7"/>
      <c r="P503" s="101"/>
      <c r="Q503" s="101"/>
      <c r="R503" s="101"/>
      <c r="S503" s="101"/>
      <c r="T503" s="7"/>
      <c r="U503" s="101"/>
      <c r="V503" s="101"/>
      <c r="W503" s="101"/>
      <c r="X503" s="101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  <c r="JV503" s="7"/>
      <c r="JW503" s="7"/>
      <c r="JX503" s="7"/>
      <c r="JY503" s="7"/>
      <c r="JZ503" s="7"/>
      <c r="KA503" s="7"/>
      <c r="KB503" s="7"/>
      <c r="KC503" s="7"/>
      <c r="KD503" s="7"/>
      <c r="KE503" s="7"/>
      <c r="KF503" s="7"/>
      <c r="KG503" s="7"/>
      <c r="KH503" s="7"/>
      <c r="KI503" s="7"/>
      <c r="KJ503" s="7"/>
      <c r="KK503" s="7"/>
      <c r="KL503" s="7"/>
      <c r="KM503" s="7"/>
      <c r="KN503" s="7"/>
      <c r="KO503" s="7"/>
      <c r="KP503" s="7"/>
      <c r="KQ503" s="7"/>
      <c r="KR503" s="7"/>
      <c r="KS503" s="7"/>
      <c r="KT503" s="7"/>
      <c r="KU503" s="7"/>
      <c r="KV503" s="7"/>
      <c r="KW503" s="7"/>
      <c r="KX503" s="7"/>
      <c r="KY503" s="7"/>
      <c r="KZ503" s="7"/>
      <c r="LA503" s="7"/>
      <c r="LB503" s="7"/>
      <c r="LC503" s="7"/>
      <c r="LD503" s="7"/>
      <c r="LE503" s="7"/>
      <c r="LF503" s="7"/>
      <c r="LG503" s="7"/>
      <c r="LH503" s="7"/>
      <c r="LI503" s="7"/>
      <c r="LJ503" s="7"/>
      <c r="LK503" s="7"/>
      <c r="LL503" s="7"/>
      <c r="LM503" s="7"/>
      <c r="LN503" s="7"/>
      <c r="LO503" s="7"/>
      <c r="LP503" s="7"/>
      <c r="LQ503" s="7"/>
      <c r="LR503" s="7"/>
      <c r="LS503" s="7"/>
      <c r="LT503" s="7"/>
      <c r="LU503" s="7"/>
      <c r="LV503" s="7"/>
      <c r="LW503" s="7"/>
      <c r="LX503" s="7"/>
      <c r="LY503" s="7"/>
      <c r="LZ503" s="7"/>
      <c r="MA503" s="7"/>
      <c r="MB503" s="7"/>
      <c r="MC503" s="7"/>
      <c r="MD503" s="7"/>
      <c r="ME503" s="7"/>
      <c r="MF503" s="7"/>
      <c r="MG503" s="7"/>
      <c r="MH503" s="7"/>
      <c r="MI503" s="7"/>
      <c r="MJ503" s="7"/>
      <c r="MK503" s="7"/>
      <c r="ML503" s="7"/>
      <c r="MM503" s="7"/>
      <c r="MN503" s="7"/>
      <c r="MO503" s="7"/>
      <c r="MP503" s="7"/>
      <c r="MQ503" s="7"/>
      <c r="MR503" s="7"/>
      <c r="MS503" s="7"/>
      <c r="MT503" s="7"/>
      <c r="MU503" s="7"/>
      <c r="MV503" s="7"/>
      <c r="MW503" s="7"/>
      <c r="MX503" s="7"/>
      <c r="MY503" s="7"/>
      <c r="MZ503" s="7"/>
      <c r="NA503" s="7"/>
      <c r="NB503" s="7"/>
      <c r="NC503" s="7"/>
      <c r="ND503" s="7"/>
      <c r="NE503" s="7"/>
      <c r="NF503" s="7"/>
      <c r="NG503" s="7"/>
      <c r="NH503" s="7"/>
      <c r="NI503" s="7"/>
      <c r="NJ503" s="7"/>
      <c r="NK503" s="7"/>
      <c r="NL503" s="7"/>
      <c r="NM503" s="7"/>
      <c r="NN503" s="7"/>
      <c r="NO503" s="7"/>
      <c r="NP503" s="7"/>
      <c r="NQ503" s="7"/>
      <c r="NR503" s="7"/>
      <c r="NS503" s="7"/>
      <c r="NT503" s="7"/>
      <c r="NU503" s="7"/>
      <c r="NV503" s="7"/>
      <c r="NW503" s="7"/>
      <c r="NX503" s="7"/>
      <c r="NY503" s="7"/>
      <c r="NZ503" s="7"/>
      <c r="OA503" s="7"/>
      <c r="OB503" s="7"/>
      <c r="OC503" s="7"/>
      <c r="OD503" s="7"/>
      <c r="OE503" s="7"/>
      <c r="OF503" s="7"/>
      <c r="OG503" s="7"/>
      <c r="OH503" s="7"/>
      <c r="OI503" s="7"/>
      <c r="OJ503" s="7"/>
      <c r="OK503" s="7"/>
      <c r="OL503" s="7"/>
      <c r="OM503" s="7"/>
      <c r="ON503" s="7"/>
      <c r="OO503" s="7"/>
      <c r="OP503" s="7"/>
      <c r="OQ503" s="7"/>
      <c r="OR503" s="7"/>
      <c r="OS503" s="7"/>
      <c r="OT503" s="7"/>
      <c r="OU503" s="7"/>
      <c r="OV503" s="7"/>
      <c r="OW503" s="7"/>
      <c r="OX503" s="7"/>
      <c r="OY503" s="7"/>
      <c r="OZ503" s="7"/>
      <c r="PA503" s="7"/>
      <c r="PB503" s="7"/>
      <c r="PC503" s="7"/>
      <c r="PD503" s="7"/>
      <c r="PE503" s="7"/>
      <c r="PF503" s="7"/>
      <c r="PG503" s="7"/>
      <c r="PH503" s="7"/>
      <c r="PI503" s="7"/>
      <c r="PJ503" s="7"/>
      <c r="PK503" s="7"/>
      <c r="PL503" s="7"/>
      <c r="PM503" s="7"/>
      <c r="PN503" s="7"/>
      <c r="PO503" s="7"/>
      <c r="PP503" s="7"/>
      <c r="PQ503" s="7"/>
      <c r="PR503" s="7"/>
      <c r="PS503" s="7"/>
      <c r="PT503" s="7"/>
      <c r="PU503" s="7"/>
      <c r="PV503" s="7"/>
      <c r="PW503" s="7"/>
      <c r="PX503" s="7"/>
      <c r="PY503" s="7"/>
      <c r="PZ503" s="7"/>
      <c r="QA503" s="7"/>
      <c r="QB503" s="7"/>
      <c r="QC503" s="7"/>
      <c r="QD503" s="7"/>
      <c r="QE503" s="7"/>
      <c r="QF503" s="7"/>
      <c r="QG503" s="7"/>
      <c r="QH503" s="7"/>
      <c r="QI503" s="7"/>
      <c r="QJ503" s="7"/>
      <c r="QK503" s="7"/>
      <c r="QL503" s="7"/>
      <c r="QM503" s="7"/>
      <c r="QN503" s="7"/>
      <c r="QO503" s="7"/>
      <c r="QP503" s="7"/>
      <c r="QQ503" s="7"/>
      <c r="QR503" s="7"/>
      <c r="QS503" s="7"/>
      <c r="QT503" s="7"/>
      <c r="QU503" s="7"/>
      <c r="QV503" s="7"/>
      <c r="QW503" s="7"/>
      <c r="QX503" s="7"/>
      <c r="QY503" s="7"/>
      <c r="QZ503" s="7"/>
      <c r="RA503" s="7"/>
      <c r="RB503" s="7"/>
      <c r="RC503" s="7"/>
      <c r="RD503" s="7"/>
      <c r="RE503" s="7"/>
      <c r="RF503" s="7"/>
      <c r="RG503" s="7"/>
      <c r="RH503" s="7"/>
      <c r="RI503" s="7"/>
      <c r="RJ503" s="7"/>
      <c r="RK503" s="7"/>
      <c r="RL503" s="7"/>
      <c r="RM503" s="7"/>
      <c r="RN503" s="7"/>
      <c r="RO503" s="7"/>
      <c r="RP503" s="7"/>
      <c r="RQ503" s="7"/>
      <c r="RR503" s="7"/>
      <c r="RS503" s="7"/>
      <c r="RT503" s="7"/>
      <c r="RU503" s="7"/>
      <c r="RV503" s="7"/>
      <c r="RW503" s="7"/>
      <c r="RX503" s="7"/>
      <c r="RY503" s="7"/>
      <c r="RZ503" s="7"/>
      <c r="SA503" s="7"/>
      <c r="SB503" s="7"/>
      <c r="SC503" s="7"/>
      <c r="SD503" s="7"/>
      <c r="SE503" s="7"/>
      <c r="SF503" s="7"/>
      <c r="SG503" s="7"/>
      <c r="SH503" s="7"/>
      <c r="SI503" s="7"/>
      <c r="SJ503" s="7"/>
      <c r="SK503" s="7"/>
      <c r="SL503" s="7"/>
      <c r="SM503" s="7"/>
      <c r="SN503" s="7"/>
      <c r="SO503" s="7"/>
      <c r="SP503" s="7"/>
      <c r="SQ503" s="7"/>
      <c r="SR503" s="7"/>
      <c r="SS503" s="7"/>
      <c r="ST503" s="7"/>
      <c r="SU503" s="7"/>
      <c r="SV503" s="7"/>
      <c r="SW503" s="7"/>
      <c r="SX503" s="7"/>
      <c r="SY503" s="7"/>
      <c r="SZ503" s="7"/>
      <c r="TA503" s="7"/>
      <c r="TB503" s="7"/>
      <c r="TC503" s="7"/>
      <c r="TD503" s="7"/>
      <c r="TE503" s="7"/>
      <c r="TF503" s="7"/>
      <c r="TG503" s="7"/>
      <c r="TH503" s="7"/>
      <c r="TI503" s="7"/>
      <c r="TJ503" s="7"/>
      <c r="TK503" s="7"/>
      <c r="TL503" s="7"/>
      <c r="TM503" s="7"/>
      <c r="TN503" s="7"/>
      <c r="TO503" s="7"/>
      <c r="TP503" s="7"/>
      <c r="TQ503" s="7"/>
      <c r="TR503" s="7"/>
      <c r="TS503" s="7"/>
      <c r="TT503" s="7"/>
      <c r="TU503" s="7"/>
      <c r="TV503" s="7"/>
      <c r="TW503" s="7"/>
      <c r="TX503" s="7"/>
      <c r="TY503" s="7"/>
      <c r="TZ503" s="7"/>
      <c r="UA503" s="7"/>
      <c r="UB503" s="7"/>
      <c r="UC503" s="7"/>
      <c r="UD503" s="7"/>
      <c r="UE503" s="7"/>
      <c r="UF503" s="7"/>
      <c r="UG503" s="7"/>
      <c r="UH503" s="7"/>
      <c r="UI503" s="7"/>
      <c r="UJ503" s="7"/>
      <c r="UK503" s="7"/>
      <c r="UL503" s="7"/>
      <c r="UM503" s="7"/>
      <c r="UN503" s="7"/>
      <c r="UO503" s="7"/>
      <c r="UP503" s="7"/>
      <c r="UQ503" s="7"/>
      <c r="UR503" s="7"/>
      <c r="US503" s="7"/>
      <c r="UT503" s="7"/>
      <c r="UU503" s="7"/>
      <c r="UV503" s="7"/>
      <c r="UW503" s="7"/>
      <c r="UX503" s="7"/>
      <c r="UY503" s="7"/>
      <c r="UZ503" s="7"/>
      <c r="VA503" s="7"/>
      <c r="VB503" s="7"/>
      <c r="VC503" s="7"/>
      <c r="VD503" s="7"/>
      <c r="VE503" s="7"/>
      <c r="VF503" s="7"/>
      <c r="VG503" s="7"/>
      <c r="VH503" s="7"/>
      <c r="VI503" s="7"/>
      <c r="VJ503" s="7"/>
      <c r="VK503" s="7"/>
      <c r="VL503" s="7"/>
      <c r="VM503" s="7"/>
      <c r="VN503" s="7"/>
      <c r="VO503" s="7"/>
      <c r="VP503" s="7"/>
      <c r="VQ503" s="7"/>
      <c r="VR503" s="7"/>
      <c r="VS503" s="7"/>
      <c r="VT503" s="7"/>
      <c r="VU503" s="7"/>
      <c r="VV503" s="7"/>
      <c r="VW503" s="7"/>
      <c r="VX503" s="7"/>
      <c r="VY503" s="7"/>
      <c r="VZ503" s="7"/>
      <c r="WA503" s="7"/>
      <c r="WB503" s="7"/>
      <c r="WC503" s="7"/>
      <c r="WD503" s="7"/>
      <c r="WE503" s="7"/>
      <c r="WF503" s="7"/>
      <c r="WG503" s="7"/>
      <c r="WH503" s="7"/>
      <c r="WI503" s="7"/>
      <c r="WJ503" s="7"/>
      <c r="WK503" s="7"/>
      <c r="WL503" s="7"/>
      <c r="WM503" s="7"/>
      <c r="WN503" s="7"/>
      <c r="WO503" s="7"/>
      <c r="WP503" s="7"/>
      <c r="WQ503" s="7"/>
      <c r="WR503" s="7"/>
      <c r="WS503" s="7"/>
      <c r="WT503" s="7"/>
      <c r="WU503" s="7"/>
      <c r="WV503" s="7"/>
      <c r="WW503" s="7"/>
      <c r="WX503" s="7"/>
      <c r="WY503" s="7"/>
      <c r="WZ503" s="7"/>
      <c r="XA503" s="7"/>
      <c r="XB503" s="7"/>
      <c r="XC503" s="7"/>
      <c r="XD503" s="7"/>
      <c r="XE503" s="7"/>
      <c r="XF503" s="7"/>
      <c r="XG503" s="7"/>
      <c r="XH503" s="7"/>
      <c r="XI503" s="7"/>
      <c r="XJ503" s="7"/>
      <c r="XK503" s="7"/>
      <c r="XL503" s="7"/>
      <c r="XM503" s="7"/>
      <c r="XN503" s="7"/>
      <c r="XO503" s="7"/>
      <c r="XP503" s="7"/>
      <c r="XQ503" s="7"/>
      <c r="XR503" s="7"/>
      <c r="XS503" s="7"/>
      <c r="XT503" s="7"/>
      <c r="XU503" s="7"/>
      <c r="XV503" s="7"/>
      <c r="XW503" s="7"/>
      <c r="XX503" s="7"/>
      <c r="XY503" s="7"/>
      <c r="XZ503" s="7"/>
      <c r="YA503" s="7"/>
      <c r="YB503" s="7"/>
      <c r="YC503" s="7"/>
      <c r="YD503" s="7"/>
      <c r="YE503" s="7"/>
      <c r="YF503" s="7"/>
      <c r="YG503" s="7"/>
      <c r="YH503" s="7"/>
      <c r="YI503" s="7"/>
      <c r="YJ503" s="7"/>
      <c r="YK503" s="7"/>
      <c r="YL503" s="7"/>
      <c r="YM503" s="7"/>
      <c r="YN503" s="7"/>
      <c r="YO503" s="7"/>
      <c r="YP503" s="7"/>
      <c r="YQ503" s="7"/>
      <c r="YR503" s="7"/>
      <c r="YS503" s="7"/>
      <c r="YT503" s="7"/>
      <c r="YU503" s="7"/>
      <c r="YV503" s="7"/>
      <c r="YW503" s="7"/>
      <c r="YX503" s="7"/>
      <c r="YY503" s="7"/>
      <c r="YZ503" s="7"/>
      <c r="ZA503" s="7"/>
      <c r="ZB503" s="7"/>
      <c r="ZC503" s="7"/>
      <c r="ZD503" s="7"/>
    </row>
    <row r="504" spans="1:680" s="103" customFormat="1" x14ac:dyDescent="0.2">
      <c r="A504" s="27"/>
      <c r="B504" s="27"/>
      <c r="C504" s="4"/>
      <c r="D504" s="7"/>
      <c r="E504" s="4"/>
      <c r="F504" s="6"/>
      <c r="G504" s="6"/>
      <c r="H504" s="6"/>
      <c r="I504" s="6"/>
      <c r="J504" s="6"/>
      <c r="K504" s="101"/>
      <c r="L504" s="101"/>
      <c r="M504" s="101"/>
      <c r="N504" s="101"/>
      <c r="O504" s="7"/>
      <c r="P504" s="101"/>
      <c r="Q504" s="101"/>
      <c r="R504" s="101"/>
      <c r="S504" s="101"/>
      <c r="T504" s="7"/>
      <c r="U504" s="101"/>
      <c r="V504" s="101"/>
      <c r="W504" s="101"/>
      <c r="X504" s="101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  <c r="JV504" s="7"/>
      <c r="JW504" s="7"/>
      <c r="JX504" s="7"/>
      <c r="JY504" s="7"/>
      <c r="JZ504" s="7"/>
      <c r="KA504" s="7"/>
      <c r="KB504" s="7"/>
      <c r="KC504" s="7"/>
      <c r="KD504" s="7"/>
      <c r="KE504" s="7"/>
      <c r="KF504" s="7"/>
      <c r="KG504" s="7"/>
      <c r="KH504" s="7"/>
      <c r="KI504" s="7"/>
      <c r="KJ504" s="7"/>
      <c r="KK504" s="7"/>
      <c r="KL504" s="7"/>
      <c r="KM504" s="7"/>
      <c r="KN504" s="7"/>
      <c r="KO504" s="7"/>
      <c r="KP504" s="7"/>
      <c r="KQ504" s="7"/>
      <c r="KR504" s="7"/>
      <c r="KS504" s="7"/>
      <c r="KT504" s="7"/>
      <c r="KU504" s="7"/>
      <c r="KV504" s="7"/>
      <c r="KW504" s="7"/>
      <c r="KX504" s="7"/>
      <c r="KY504" s="7"/>
      <c r="KZ504" s="7"/>
      <c r="LA504" s="7"/>
      <c r="LB504" s="7"/>
      <c r="LC504" s="7"/>
      <c r="LD504" s="7"/>
      <c r="LE504" s="7"/>
      <c r="LF504" s="7"/>
      <c r="LG504" s="7"/>
      <c r="LH504" s="7"/>
      <c r="LI504" s="7"/>
      <c r="LJ504" s="7"/>
      <c r="LK504" s="7"/>
      <c r="LL504" s="7"/>
      <c r="LM504" s="7"/>
      <c r="LN504" s="7"/>
      <c r="LO504" s="7"/>
      <c r="LP504" s="7"/>
      <c r="LQ504" s="7"/>
      <c r="LR504" s="7"/>
      <c r="LS504" s="7"/>
      <c r="LT504" s="7"/>
      <c r="LU504" s="7"/>
      <c r="LV504" s="7"/>
      <c r="LW504" s="7"/>
      <c r="LX504" s="7"/>
      <c r="LY504" s="7"/>
      <c r="LZ504" s="7"/>
      <c r="MA504" s="7"/>
      <c r="MB504" s="7"/>
      <c r="MC504" s="7"/>
      <c r="MD504" s="7"/>
      <c r="ME504" s="7"/>
      <c r="MF504" s="7"/>
      <c r="MG504" s="7"/>
      <c r="MH504" s="7"/>
      <c r="MI504" s="7"/>
      <c r="MJ504" s="7"/>
      <c r="MK504" s="7"/>
      <c r="ML504" s="7"/>
      <c r="MM504" s="7"/>
      <c r="MN504" s="7"/>
      <c r="MO504" s="7"/>
      <c r="MP504" s="7"/>
      <c r="MQ504" s="7"/>
      <c r="MR504" s="7"/>
      <c r="MS504" s="7"/>
      <c r="MT504" s="7"/>
      <c r="MU504" s="7"/>
      <c r="MV504" s="7"/>
      <c r="MW504" s="7"/>
      <c r="MX504" s="7"/>
      <c r="MY504" s="7"/>
      <c r="MZ504" s="7"/>
      <c r="NA504" s="7"/>
      <c r="NB504" s="7"/>
      <c r="NC504" s="7"/>
      <c r="ND504" s="7"/>
      <c r="NE504" s="7"/>
      <c r="NF504" s="7"/>
      <c r="NG504" s="7"/>
      <c r="NH504" s="7"/>
      <c r="NI504" s="7"/>
      <c r="NJ504" s="7"/>
      <c r="NK504" s="7"/>
      <c r="NL504" s="7"/>
      <c r="NM504" s="7"/>
      <c r="NN504" s="7"/>
      <c r="NO504" s="7"/>
      <c r="NP504" s="7"/>
      <c r="NQ504" s="7"/>
      <c r="NR504" s="7"/>
      <c r="NS504" s="7"/>
      <c r="NT504" s="7"/>
      <c r="NU504" s="7"/>
      <c r="NV504" s="7"/>
      <c r="NW504" s="7"/>
      <c r="NX504" s="7"/>
      <c r="NY504" s="7"/>
      <c r="NZ504" s="7"/>
      <c r="OA504" s="7"/>
      <c r="OB504" s="7"/>
      <c r="OC504" s="7"/>
      <c r="OD504" s="7"/>
      <c r="OE504" s="7"/>
      <c r="OF504" s="7"/>
      <c r="OG504" s="7"/>
      <c r="OH504" s="7"/>
      <c r="OI504" s="7"/>
      <c r="OJ504" s="7"/>
      <c r="OK504" s="7"/>
      <c r="OL504" s="7"/>
      <c r="OM504" s="7"/>
      <c r="ON504" s="7"/>
      <c r="OO504" s="7"/>
      <c r="OP504" s="7"/>
      <c r="OQ504" s="7"/>
      <c r="OR504" s="7"/>
      <c r="OS504" s="7"/>
      <c r="OT504" s="7"/>
      <c r="OU504" s="7"/>
      <c r="OV504" s="7"/>
      <c r="OW504" s="7"/>
      <c r="OX504" s="7"/>
      <c r="OY504" s="7"/>
      <c r="OZ504" s="7"/>
      <c r="PA504" s="7"/>
      <c r="PB504" s="7"/>
      <c r="PC504" s="7"/>
      <c r="PD504" s="7"/>
      <c r="PE504" s="7"/>
      <c r="PF504" s="7"/>
      <c r="PG504" s="7"/>
      <c r="PH504" s="7"/>
      <c r="PI504" s="7"/>
      <c r="PJ504" s="7"/>
      <c r="PK504" s="7"/>
      <c r="PL504" s="7"/>
      <c r="PM504" s="7"/>
      <c r="PN504" s="7"/>
      <c r="PO504" s="7"/>
      <c r="PP504" s="7"/>
      <c r="PQ504" s="7"/>
      <c r="PR504" s="7"/>
      <c r="PS504" s="7"/>
      <c r="PT504" s="7"/>
      <c r="PU504" s="7"/>
      <c r="PV504" s="7"/>
      <c r="PW504" s="7"/>
      <c r="PX504" s="7"/>
      <c r="PY504" s="7"/>
      <c r="PZ504" s="7"/>
      <c r="QA504" s="7"/>
      <c r="QB504" s="7"/>
      <c r="QC504" s="7"/>
      <c r="QD504" s="7"/>
      <c r="QE504" s="7"/>
      <c r="QF504" s="7"/>
      <c r="QG504" s="7"/>
      <c r="QH504" s="7"/>
      <c r="QI504" s="7"/>
      <c r="QJ504" s="7"/>
      <c r="QK504" s="7"/>
      <c r="QL504" s="7"/>
      <c r="QM504" s="7"/>
      <c r="QN504" s="7"/>
      <c r="QO504" s="7"/>
      <c r="QP504" s="7"/>
      <c r="QQ504" s="7"/>
      <c r="QR504" s="7"/>
      <c r="QS504" s="7"/>
      <c r="QT504" s="7"/>
      <c r="QU504" s="7"/>
      <c r="QV504" s="7"/>
      <c r="QW504" s="7"/>
      <c r="QX504" s="7"/>
      <c r="QY504" s="7"/>
      <c r="QZ504" s="7"/>
      <c r="RA504" s="7"/>
      <c r="RB504" s="7"/>
      <c r="RC504" s="7"/>
      <c r="RD504" s="7"/>
      <c r="RE504" s="7"/>
      <c r="RF504" s="7"/>
      <c r="RG504" s="7"/>
      <c r="RH504" s="7"/>
      <c r="RI504" s="7"/>
      <c r="RJ504" s="7"/>
      <c r="RK504" s="7"/>
      <c r="RL504" s="7"/>
      <c r="RM504" s="7"/>
      <c r="RN504" s="7"/>
      <c r="RO504" s="7"/>
      <c r="RP504" s="7"/>
      <c r="RQ504" s="7"/>
      <c r="RR504" s="7"/>
      <c r="RS504" s="7"/>
      <c r="RT504" s="7"/>
      <c r="RU504" s="7"/>
      <c r="RV504" s="7"/>
      <c r="RW504" s="7"/>
      <c r="RX504" s="7"/>
      <c r="RY504" s="7"/>
      <c r="RZ504" s="7"/>
      <c r="SA504" s="7"/>
      <c r="SB504" s="7"/>
      <c r="SC504" s="7"/>
      <c r="SD504" s="7"/>
      <c r="SE504" s="7"/>
      <c r="SF504" s="7"/>
      <c r="SG504" s="7"/>
      <c r="SH504" s="7"/>
      <c r="SI504" s="7"/>
      <c r="SJ504" s="7"/>
      <c r="SK504" s="7"/>
      <c r="SL504" s="7"/>
      <c r="SM504" s="7"/>
      <c r="SN504" s="7"/>
      <c r="SO504" s="7"/>
      <c r="SP504" s="7"/>
      <c r="SQ504" s="7"/>
      <c r="SR504" s="7"/>
      <c r="SS504" s="7"/>
      <c r="ST504" s="7"/>
      <c r="SU504" s="7"/>
      <c r="SV504" s="7"/>
      <c r="SW504" s="7"/>
      <c r="SX504" s="7"/>
      <c r="SY504" s="7"/>
      <c r="SZ504" s="7"/>
      <c r="TA504" s="7"/>
      <c r="TB504" s="7"/>
      <c r="TC504" s="7"/>
      <c r="TD504" s="7"/>
      <c r="TE504" s="7"/>
      <c r="TF504" s="7"/>
      <c r="TG504" s="7"/>
      <c r="TH504" s="7"/>
      <c r="TI504" s="7"/>
      <c r="TJ504" s="7"/>
      <c r="TK504" s="7"/>
      <c r="TL504" s="7"/>
      <c r="TM504" s="7"/>
      <c r="TN504" s="7"/>
      <c r="TO504" s="7"/>
      <c r="TP504" s="7"/>
      <c r="TQ504" s="7"/>
      <c r="TR504" s="7"/>
      <c r="TS504" s="7"/>
      <c r="TT504" s="7"/>
      <c r="TU504" s="7"/>
      <c r="TV504" s="7"/>
      <c r="TW504" s="7"/>
      <c r="TX504" s="7"/>
      <c r="TY504" s="7"/>
      <c r="TZ504" s="7"/>
      <c r="UA504" s="7"/>
      <c r="UB504" s="7"/>
      <c r="UC504" s="7"/>
      <c r="UD504" s="7"/>
      <c r="UE504" s="7"/>
      <c r="UF504" s="7"/>
      <c r="UG504" s="7"/>
      <c r="UH504" s="7"/>
      <c r="UI504" s="7"/>
      <c r="UJ504" s="7"/>
      <c r="UK504" s="7"/>
      <c r="UL504" s="7"/>
      <c r="UM504" s="7"/>
      <c r="UN504" s="7"/>
      <c r="UO504" s="7"/>
      <c r="UP504" s="7"/>
      <c r="UQ504" s="7"/>
      <c r="UR504" s="7"/>
      <c r="US504" s="7"/>
      <c r="UT504" s="7"/>
      <c r="UU504" s="7"/>
      <c r="UV504" s="7"/>
      <c r="UW504" s="7"/>
      <c r="UX504" s="7"/>
      <c r="UY504" s="7"/>
      <c r="UZ504" s="7"/>
      <c r="VA504" s="7"/>
      <c r="VB504" s="7"/>
      <c r="VC504" s="7"/>
      <c r="VD504" s="7"/>
      <c r="VE504" s="7"/>
      <c r="VF504" s="7"/>
      <c r="VG504" s="7"/>
      <c r="VH504" s="7"/>
      <c r="VI504" s="7"/>
      <c r="VJ504" s="7"/>
      <c r="VK504" s="7"/>
      <c r="VL504" s="7"/>
      <c r="VM504" s="7"/>
      <c r="VN504" s="7"/>
      <c r="VO504" s="7"/>
      <c r="VP504" s="7"/>
      <c r="VQ504" s="7"/>
      <c r="VR504" s="7"/>
      <c r="VS504" s="7"/>
      <c r="VT504" s="7"/>
      <c r="VU504" s="7"/>
      <c r="VV504" s="7"/>
      <c r="VW504" s="7"/>
      <c r="VX504" s="7"/>
      <c r="VY504" s="7"/>
      <c r="VZ504" s="7"/>
      <c r="WA504" s="7"/>
      <c r="WB504" s="7"/>
      <c r="WC504" s="7"/>
      <c r="WD504" s="7"/>
      <c r="WE504" s="7"/>
      <c r="WF504" s="7"/>
      <c r="WG504" s="7"/>
      <c r="WH504" s="7"/>
      <c r="WI504" s="7"/>
      <c r="WJ504" s="7"/>
      <c r="WK504" s="7"/>
      <c r="WL504" s="7"/>
      <c r="WM504" s="7"/>
      <c r="WN504" s="7"/>
      <c r="WO504" s="7"/>
      <c r="WP504" s="7"/>
      <c r="WQ504" s="7"/>
      <c r="WR504" s="7"/>
      <c r="WS504" s="7"/>
      <c r="WT504" s="7"/>
      <c r="WU504" s="7"/>
      <c r="WV504" s="7"/>
      <c r="WW504" s="7"/>
      <c r="WX504" s="7"/>
      <c r="WY504" s="7"/>
      <c r="WZ504" s="7"/>
      <c r="XA504" s="7"/>
      <c r="XB504" s="7"/>
      <c r="XC504" s="7"/>
      <c r="XD504" s="7"/>
      <c r="XE504" s="7"/>
      <c r="XF504" s="7"/>
      <c r="XG504" s="7"/>
      <c r="XH504" s="7"/>
      <c r="XI504" s="7"/>
      <c r="XJ504" s="7"/>
      <c r="XK504" s="7"/>
      <c r="XL504" s="7"/>
      <c r="XM504" s="7"/>
      <c r="XN504" s="7"/>
      <c r="XO504" s="7"/>
      <c r="XP504" s="7"/>
      <c r="XQ504" s="7"/>
      <c r="XR504" s="7"/>
      <c r="XS504" s="7"/>
      <c r="XT504" s="7"/>
      <c r="XU504" s="7"/>
      <c r="XV504" s="7"/>
      <c r="XW504" s="7"/>
      <c r="XX504" s="7"/>
      <c r="XY504" s="7"/>
      <c r="XZ504" s="7"/>
      <c r="YA504" s="7"/>
      <c r="YB504" s="7"/>
      <c r="YC504" s="7"/>
      <c r="YD504" s="7"/>
      <c r="YE504" s="7"/>
      <c r="YF504" s="7"/>
      <c r="YG504" s="7"/>
      <c r="YH504" s="7"/>
      <c r="YI504" s="7"/>
      <c r="YJ504" s="7"/>
      <c r="YK504" s="7"/>
      <c r="YL504" s="7"/>
      <c r="YM504" s="7"/>
      <c r="YN504" s="7"/>
      <c r="YO504" s="7"/>
      <c r="YP504" s="7"/>
      <c r="YQ504" s="7"/>
      <c r="YR504" s="7"/>
      <c r="YS504" s="7"/>
      <c r="YT504" s="7"/>
      <c r="YU504" s="7"/>
      <c r="YV504" s="7"/>
      <c r="YW504" s="7"/>
      <c r="YX504" s="7"/>
      <c r="YY504" s="7"/>
      <c r="YZ504" s="7"/>
      <c r="ZA504" s="7"/>
      <c r="ZB504" s="7"/>
      <c r="ZC504" s="7"/>
      <c r="ZD504" s="7"/>
    </row>
    <row r="505" spans="1:680" s="103" customFormat="1" x14ac:dyDescent="0.2">
      <c r="A505" s="27"/>
      <c r="B505" s="27"/>
      <c r="C505" s="4"/>
      <c r="D505" s="7"/>
      <c r="E505" s="4"/>
      <c r="F505" s="6"/>
      <c r="G505" s="6"/>
      <c r="H505" s="6"/>
      <c r="I505" s="6"/>
      <c r="J505" s="6"/>
      <c r="K505" s="101"/>
      <c r="L505" s="101"/>
      <c r="M505" s="101"/>
      <c r="N505" s="101"/>
      <c r="O505" s="7"/>
      <c r="P505" s="101"/>
      <c r="Q505" s="101"/>
      <c r="R505" s="101"/>
      <c r="S505" s="101"/>
      <c r="T505" s="7"/>
      <c r="U505" s="101"/>
      <c r="V505" s="101"/>
      <c r="W505" s="101"/>
      <c r="X505" s="101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  <c r="JV505" s="7"/>
      <c r="JW505" s="7"/>
      <c r="JX505" s="7"/>
      <c r="JY505" s="7"/>
      <c r="JZ505" s="7"/>
      <c r="KA505" s="7"/>
      <c r="KB505" s="7"/>
      <c r="KC505" s="7"/>
      <c r="KD505" s="7"/>
      <c r="KE505" s="7"/>
      <c r="KF505" s="7"/>
      <c r="KG505" s="7"/>
      <c r="KH505" s="7"/>
      <c r="KI505" s="7"/>
      <c r="KJ505" s="7"/>
      <c r="KK505" s="7"/>
      <c r="KL505" s="7"/>
      <c r="KM505" s="7"/>
      <c r="KN505" s="7"/>
      <c r="KO505" s="7"/>
      <c r="KP505" s="7"/>
      <c r="KQ505" s="7"/>
      <c r="KR505" s="7"/>
      <c r="KS505" s="7"/>
      <c r="KT505" s="7"/>
      <c r="KU505" s="7"/>
      <c r="KV505" s="7"/>
      <c r="KW505" s="7"/>
      <c r="KX505" s="7"/>
      <c r="KY505" s="7"/>
      <c r="KZ505" s="7"/>
      <c r="LA505" s="7"/>
      <c r="LB505" s="7"/>
      <c r="LC505" s="7"/>
      <c r="LD505" s="7"/>
      <c r="LE505" s="7"/>
      <c r="LF505" s="7"/>
      <c r="LG505" s="7"/>
      <c r="LH505" s="7"/>
      <c r="LI505" s="7"/>
      <c r="LJ505" s="7"/>
      <c r="LK505" s="7"/>
      <c r="LL505" s="7"/>
      <c r="LM505" s="7"/>
      <c r="LN505" s="7"/>
      <c r="LO505" s="7"/>
      <c r="LP505" s="7"/>
      <c r="LQ505" s="7"/>
      <c r="LR505" s="7"/>
      <c r="LS505" s="7"/>
      <c r="LT505" s="7"/>
      <c r="LU505" s="7"/>
      <c r="LV505" s="7"/>
      <c r="LW505" s="7"/>
      <c r="LX505" s="7"/>
      <c r="LY505" s="7"/>
      <c r="LZ505" s="7"/>
      <c r="MA505" s="7"/>
      <c r="MB505" s="7"/>
      <c r="MC505" s="7"/>
      <c r="MD505" s="7"/>
      <c r="ME505" s="7"/>
      <c r="MF505" s="7"/>
      <c r="MG505" s="7"/>
      <c r="MH505" s="7"/>
      <c r="MI505" s="7"/>
      <c r="MJ505" s="7"/>
      <c r="MK505" s="7"/>
      <c r="ML505" s="7"/>
      <c r="MM505" s="7"/>
      <c r="MN505" s="7"/>
      <c r="MO505" s="7"/>
      <c r="MP505" s="7"/>
      <c r="MQ505" s="7"/>
      <c r="MR505" s="7"/>
      <c r="MS505" s="7"/>
      <c r="MT505" s="7"/>
      <c r="MU505" s="7"/>
      <c r="MV505" s="7"/>
      <c r="MW505" s="7"/>
      <c r="MX505" s="7"/>
      <c r="MY505" s="7"/>
      <c r="MZ505" s="7"/>
      <c r="NA505" s="7"/>
      <c r="NB505" s="7"/>
      <c r="NC505" s="7"/>
      <c r="ND505" s="7"/>
      <c r="NE505" s="7"/>
      <c r="NF505" s="7"/>
      <c r="NG505" s="7"/>
      <c r="NH505" s="7"/>
      <c r="NI505" s="7"/>
      <c r="NJ505" s="7"/>
      <c r="NK505" s="7"/>
      <c r="NL505" s="7"/>
      <c r="NM505" s="7"/>
      <c r="NN505" s="7"/>
      <c r="NO505" s="7"/>
      <c r="NP505" s="7"/>
      <c r="NQ505" s="7"/>
      <c r="NR505" s="7"/>
      <c r="NS505" s="7"/>
      <c r="NT505" s="7"/>
      <c r="NU505" s="7"/>
      <c r="NV505" s="7"/>
      <c r="NW505" s="7"/>
      <c r="NX505" s="7"/>
      <c r="NY505" s="7"/>
      <c r="NZ505" s="7"/>
      <c r="OA505" s="7"/>
      <c r="OB505" s="7"/>
      <c r="OC505" s="7"/>
      <c r="OD505" s="7"/>
      <c r="OE505" s="7"/>
      <c r="OF505" s="7"/>
      <c r="OG505" s="7"/>
      <c r="OH505" s="7"/>
      <c r="OI505" s="7"/>
      <c r="OJ505" s="7"/>
      <c r="OK505" s="7"/>
      <c r="OL505" s="7"/>
      <c r="OM505" s="7"/>
      <c r="ON505" s="7"/>
      <c r="OO505" s="7"/>
      <c r="OP505" s="7"/>
      <c r="OQ505" s="7"/>
      <c r="OR505" s="7"/>
      <c r="OS505" s="7"/>
      <c r="OT505" s="7"/>
      <c r="OU505" s="7"/>
      <c r="OV505" s="7"/>
      <c r="OW505" s="7"/>
      <c r="OX505" s="7"/>
      <c r="OY505" s="7"/>
      <c r="OZ505" s="7"/>
      <c r="PA505" s="7"/>
      <c r="PB505" s="7"/>
      <c r="PC505" s="7"/>
      <c r="PD505" s="7"/>
      <c r="PE505" s="7"/>
      <c r="PF505" s="7"/>
      <c r="PG505" s="7"/>
      <c r="PH505" s="7"/>
      <c r="PI505" s="7"/>
      <c r="PJ505" s="7"/>
      <c r="PK505" s="7"/>
      <c r="PL505" s="7"/>
      <c r="PM505" s="7"/>
      <c r="PN505" s="7"/>
      <c r="PO505" s="7"/>
      <c r="PP505" s="7"/>
      <c r="PQ505" s="7"/>
      <c r="PR505" s="7"/>
      <c r="PS505" s="7"/>
      <c r="PT505" s="7"/>
      <c r="PU505" s="7"/>
      <c r="PV505" s="7"/>
      <c r="PW505" s="7"/>
      <c r="PX505" s="7"/>
      <c r="PY505" s="7"/>
      <c r="PZ505" s="7"/>
      <c r="QA505" s="7"/>
      <c r="QB505" s="7"/>
      <c r="QC505" s="7"/>
      <c r="QD505" s="7"/>
      <c r="QE505" s="7"/>
      <c r="QF505" s="7"/>
      <c r="QG505" s="7"/>
      <c r="QH505" s="7"/>
      <c r="QI505" s="7"/>
      <c r="QJ505" s="7"/>
      <c r="QK505" s="7"/>
      <c r="QL505" s="7"/>
      <c r="QM505" s="7"/>
      <c r="QN505" s="7"/>
      <c r="QO505" s="7"/>
      <c r="QP505" s="7"/>
      <c r="QQ505" s="7"/>
      <c r="QR505" s="7"/>
      <c r="QS505" s="7"/>
      <c r="QT505" s="7"/>
      <c r="QU505" s="7"/>
      <c r="QV505" s="7"/>
      <c r="QW505" s="7"/>
      <c r="QX505" s="7"/>
      <c r="QY505" s="7"/>
      <c r="QZ505" s="7"/>
      <c r="RA505" s="7"/>
      <c r="RB505" s="7"/>
      <c r="RC505" s="7"/>
      <c r="RD505" s="7"/>
      <c r="RE505" s="7"/>
      <c r="RF505" s="7"/>
      <c r="RG505" s="7"/>
      <c r="RH505" s="7"/>
      <c r="RI505" s="7"/>
      <c r="RJ505" s="7"/>
      <c r="RK505" s="7"/>
      <c r="RL505" s="7"/>
      <c r="RM505" s="7"/>
      <c r="RN505" s="7"/>
      <c r="RO505" s="7"/>
      <c r="RP505" s="7"/>
      <c r="RQ505" s="7"/>
      <c r="RR505" s="7"/>
      <c r="RS505" s="7"/>
      <c r="RT505" s="7"/>
      <c r="RU505" s="7"/>
      <c r="RV505" s="7"/>
      <c r="RW505" s="7"/>
      <c r="RX505" s="7"/>
      <c r="RY505" s="7"/>
      <c r="RZ505" s="7"/>
      <c r="SA505" s="7"/>
      <c r="SB505" s="7"/>
      <c r="SC505" s="7"/>
      <c r="SD505" s="7"/>
      <c r="SE505" s="7"/>
      <c r="SF505" s="7"/>
      <c r="SG505" s="7"/>
      <c r="SH505" s="7"/>
      <c r="SI505" s="7"/>
      <c r="SJ505" s="7"/>
      <c r="SK505" s="7"/>
      <c r="SL505" s="7"/>
      <c r="SM505" s="7"/>
      <c r="SN505" s="7"/>
      <c r="SO505" s="7"/>
      <c r="SP505" s="7"/>
      <c r="SQ505" s="7"/>
      <c r="SR505" s="7"/>
      <c r="SS505" s="7"/>
      <c r="ST505" s="7"/>
      <c r="SU505" s="7"/>
      <c r="SV505" s="7"/>
      <c r="SW505" s="7"/>
      <c r="SX505" s="7"/>
      <c r="SY505" s="7"/>
      <c r="SZ505" s="7"/>
      <c r="TA505" s="7"/>
      <c r="TB505" s="7"/>
      <c r="TC505" s="7"/>
      <c r="TD505" s="7"/>
      <c r="TE505" s="7"/>
      <c r="TF505" s="7"/>
      <c r="TG505" s="7"/>
      <c r="TH505" s="7"/>
      <c r="TI505" s="7"/>
      <c r="TJ505" s="7"/>
      <c r="TK505" s="7"/>
      <c r="TL505" s="7"/>
      <c r="TM505" s="7"/>
      <c r="TN505" s="7"/>
      <c r="TO505" s="7"/>
      <c r="TP505" s="7"/>
      <c r="TQ505" s="7"/>
      <c r="TR505" s="7"/>
      <c r="TS505" s="7"/>
      <c r="TT505" s="7"/>
      <c r="TU505" s="7"/>
      <c r="TV505" s="7"/>
      <c r="TW505" s="7"/>
      <c r="TX505" s="7"/>
      <c r="TY505" s="7"/>
      <c r="TZ505" s="7"/>
      <c r="UA505" s="7"/>
      <c r="UB505" s="7"/>
      <c r="UC505" s="7"/>
      <c r="UD505" s="7"/>
      <c r="UE505" s="7"/>
      <c r="UF505" s="7"/>
      <c r="UG505" s="7"/>
      <c r="UH505" s="7"/>
      <c r="UI505" s="7"/>
      <c r="UJ505" s="7"/>
      <c r="UK505" s="7"/>
      <c r="UL505" s="7"/>
      <c r="UM505" s="7"/>
      <c r="UN505" s="7"/>
      <c r="UO505" s="7"/>
      <c r="UP505" s="7"/>
      <c r="UQ505" s="7"/>
      <c r="UR505" s="7"/>
      <c r="US505" s="7"/>
      <c r="UT505" s="7"/>
      <c r="UU505" s="7"/>
      <c r="UV505" s="7"/>
      <c r="UW505" s="7"/>
      <c r="UX505" s="7"/>
      <c r="UY505" s="7"/>
      <c r="UZ505" s="7"/>
      <c r="VA505" s="7"/>
      <c r="VB505" s="7"/>
      <c r="VC505" s="7"/>
      <c r="VD505" s="7"/>
      <c r="VE505" s="7"/>
      <c r="VF505" s="7"/>
      <c r="VG505" s="7"/>
      <c r="VH505" s="7"/>
      <c r="VI505" s="7"/>
      <c r="VJ505" s="7"/>
      <c r="VK505" s="7"/>
      <c r="VL505" s="7"/>
      <c r="VM505" s="7"/>
      <c r="VN505" s="7"/>
      <c r="VO505" s="7"/>
      <c r="VP505" s="7"/>
      <c r="VQ505" s="7"/>
      <c r="VR505" s="7"/>
      <c r="VS505" s="7"/>
      <c r="VT505" s="7"/>
      <c r="VU505" s="7"/>
      <c r="VV505" s="7"/>
      <c r="VW505" s="7"/>
      <c r="VX505" s="7"/>
      <c r="VY505" s="7"/>
      <c r="VZ505" s="7"/>
      <c r="WA505" s="7"/>
      <c r="WB505" s="7"/>
      <c r="WC505" s="7"/>
      <c r="WD505" s="7"/>
      <c r="WE505" s="7"/>
      <c r="WF505" s="7"/>
      <c r="WG505" s="7"/>
      <c r="WH505" s="7"/>
      <c r="WI505" s="7"/>
      <c r="WJ505" s="7"/>
      <c r="WK505" s="7"/>
      <c r="WL505" s="7"/>
      <c r="WM505" s="7"/>
      <c r="WN505" s="7"/>
      <c r="WO505" s="7"/>
      <c r="WP505" s="7"/>
      <c r="WQ505" s="7"/>
      <c r="WR505" s="7"/>
      <c r="WS505" s="7"/>
      <c r="WT505" s="7"/>
      <c r="WU505" s="7"/>
      <c r="WV505" s="7"/>
      <c r="WW505" s="7"/>
      <c r="WX505" s="7"/>
      <c r="WY505" s="7"/>
      <c r="WZ505" s="7"/>
      <c r="XA505" s="7"/>
      <c r="XB505" s="7"/>
      <c r="XC505" s="7"/>
      <c r="XD505" s="7"/>
      <c r="XE505" s="7"/>
      <c r="XF505" s="7"/>
      <c r="XG505" s="7"/>
      <c r="XH505" s="7"/>
      <c r="XI505" s="7"/>
      <c r="XJ505" s="7"/>
      <c r="XK505" s="7"/>
      <c r="XL505" s="7"/>
      <c r="XM505" s="7"/>
      <c r="XN505" s="7"/>
      <c r="XO505" s="7"/>
      <c r="XP505" s="7"/>
      <c r="XQ505" s="7"/>
      <c r="XR505" s="7"/>
      <c r="XS505" s="7"/>
      <c r="XT505" s="7"/>
      <c r="XU505" s="7"/>
      <c r="XV505" s="7"/>
      <c r="XW505" s="7"/>
      <c r="XX505" s="7"/>
      <c r="XY505" s="7"/>
      <c r="XZ505" s="7"/>
      <c r="YA505" s="7"/>
      <c r="YB505" s="7"/>
      <c r="YC505" s="7"/>
      <c r="YD505" s="7"/>
      <c r="YE505" s="7"/>
      <c r="YF505" s="7"/>
      <c r="YG505" s="7"/>
      <c r="YH505" s="7"/>
      <c r="YI505" s="7"/>
      <c r="YJ505" s="7"/>
      <c r="YK505" s="7"/>
      <c r="YL505" s="7"/>
      <c r="YM505" s="7"/>
      <c r="YN505" s="7"/>
      <c r="YO505" s="7"/>
      <c r="YP505" s="7"/>
      <c r="YQ505" s="7"/>
      <c r="YR505" s="7"/>
      <c r="YS505" s="7"/>
      <c r="YT505" s="7"/>
      <c r="YU505" s="7"/>
      <c r="YV505" s="7"/>
      <c r="YW505" s="7"/>
      <c r="YX505" s="7"/>
      <c r="YY505" s="7"/>
      <c r="YZ505" s="7"/>
      <c r="ZA505" s="7"/>
      <c r="ZB505" s="7"/>
      <c r="ZC505" s="7"/>
      <c r="ZD505" s="7"/>
    </row>
    <row r="506" spans="1:680" s="103" customFormat="1" x14ac:dyDescent="0.2">
      <c r="A506" s="27"/>
      <c r="B506" s="27"/>
      <c r="C506" s="4"/>
      <c r="D506" s="7"/>
      <c r="E506" s="4"/>
      <c r="F506" s="6"/>
      <c r="G506" s="6"/>
      <c r="H506" s="6"/>
      <c r="I506" s="6"/>
      <c r="J506" s="6"/>
      <c r="K506" s="101"/>
      <c r="L506" s="101"/>
      <c r="M506" s="101"/>
      <c r="N506" s="101"/>
      <c r="O506" s="7"/>
      <c r="P506" s="101"/>
      <c r="Q506" s="101"/>
      <c r="R506" s="101"/>
      <c r="S506" s="101"/>
      <c r="T506" s="7"/>
      <c r="U506" s="101"/>
      <c r="V506" s="101"/>
      <c r="W506" s="101"/>
      <c r="X506" s="101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  <c r="JV506" s="7"/>
      <c r="JW506" s="7"/>
      <c r="JX506" s="7"/>
      <c r="JY506" s="7"/>
      <c r="JZ506" s="7"/>
      <c r="KA506" s="7"/>
      <c r="KB506" s="7"/>
      <c r="KC506" s="7"/>
      <c r="KD506" s="7"/>
      <c r="KE506" s="7"/>
      <c r="KF506" s="7"/>
      <c r="KG506" s="7"/>
      <c r="KH506" s="7"/>
      <c r="KI506" s="7"/>
      <c r="KJ506" s="7"/>
      <c r="KK506" s="7"/>
      <c r="KL506" s="7"/>
      <c r="KM506" s="7"/>
      <c r="KN506" s="7"/>
      <c r="KO506" s="7"/>
      <c r="KP506" s="7"/>
      <c r="KQ506" s="7"/>
      <c r="KR506" s="7"/>
      <c r="KS506" s="7"/>
      <c r="KT506" s="7"/>
      <c r="KU506" s="7"/>
      <c r="KV506" s="7"/>
      <c r="KW506" s="7"/>
      <c r="KX506" s="7"/>
      <c r="KY506" s="7"/>
      <c r="KZ506" s="7"/>
      <c r="LA506" s="7"/>
      <c r="LB506" s="7"/>
      <c r="LC506" s="7"/>
      <c r="LD506" s="7"/>
      <c r="LE506" s="7"/>
      <c r="LF506" s="7"/>
      <c r="LG506" s="7"/>
      <c r="LH506" s="7"/>
      <c r="LI506" s="7"/>
      <c r="LJ506" s="7"/>
      <c r="LK506" s="7"/>
      <c r="LL506" s="7"/>
      <c r="LM506" s="7"/>
      <c r="LN506" s="7"/>
      <c r="LO506" s="7"/>
      <c r="LP506" s="7"/>
      <c r="LQ506" s="7"/>
      <c r="LR506" s="7"/>
      <c r="LS506" s="7"/>
      <c r="LT506" s="7"/>
      <c r="LU506" s="7"/>
      <c r="LV506" s="7"/>
      <c r="LW506" s="7"/>
      <c r="LX506" s="7"/>
      <c r="LY506" s="7"/>
      <c r="LZ506" s="7"/>
      <c r="MA506" s="7"/>
      <c r="MB506" s="7"/>
      <c r="MC506" s="7"/>
      <c r="MD506" s="7"/>
      <c r="ME506" s="7"/>
      <c r="MF506" s="7"/>
      <c r="MG506" s="7"/>
      <c r="MH506" s="7"/>
      <c r="MI506" s="7"/>
      <c r="MJ506" s="7"/>
      <c r="MK506" s="7"/>
      <c r="ML506" s="7"/>
      <c r="MM506" s="7"/>
      <c r="MN506" s="7"/>
      <c r="MO506" s="7"/>
      <c r="MP506" s="7"/>
      <c r="MQ506" s="7"/>
      <c r="MR506" s="7"/>
      <c r="MS506" s="7"/>
      <c r="MT506" s="7"/>
      <c r="MU506" s="7"/>
      <c r="MV506" s="7"/>
      <c r="MW506" s="7"/>
      <c r="MX506" s="7"/>
      <c r="MY506" s="7"/>
      <c r="MZ506" s="7"/>
      <c r="NA506" s="7"/>
      <c r="NB506" s="7"/>
      <c r="NC506" s="7"/>
      <c r="ND506" s="7"/>
      <c r="NE506" s="7"/>
      <c r="NF506" s="7"/>
      <c r="NG506" s="7"/>
      <c r="NH506" s="7"/>
      <c r="NI506" s="7"/>
      <c r="NJ506" s="7"/>
      <c r="NK506" s="7"/>
      <c r="NL506" s="7"/>
      <c r="NM506" s="7"/>
      <c r="NN506" s="7"/>
      <c r="NO506" s="7"/>
      <c r="NP506" s="7"/>
      <c r="NQ506" s="7"/>
      <c r="NR506" s="7"/>
      <c r="NS506" s="7"/>
      <c r="NT506" s="7"/>
      <c r="NU506" s="7"/>
      <c r="NV506" s="7"/>
      <c r="NW506" s="7"/>
      <c r="NX506" s="7"/>
      <c r="NY506" s="7"/>
      <c r="NZ506" s="7"/>
      <c r="OA506" s="7"/>
      <c r="OB506" s="7"/>
      <c r="OC506" s="7"/>
      <c r="OD506" s="7"/>
      <c r="OE506" s="7"/>
      <c r="OF506" s="7"/>
      <c r="OG506" s="7"/>
      <c r="OH506" s="7"/>
      <c r="OI506" s="7"/>
      <c r="OJ506" s="7"/>
      <c r="OK506" s="7"/>
      <c r="OL506" s="7"/>
      <c r="OM506" s="7"/>
      <c r="ON506" s="7"/>
      <c r="OO506" s="7"/>
      <c r="OP506" s="7"/>
      <c r="OQ506" s="7"/>
      <c r="OR506" s="7"/>
      <c r="OS506" s="7"/>
      <c r="OT506" s="7"/>
      <c r="OU506" s="7"/>
      <c r="OV506" s="7"/>
      <c r="OW506" s="7"/>
      <c r="OX506" s="7"/>
      <c r="OY506" s="7"/>
      <c r="OZ506" s="7"/>
      <c r="PA506" s="7"/>
      <c r="PB506" s="7"/>
      <c r="PC506" s="7"/>
      <c r="PD506" s="7"/>
      <c r="PE506" s="7"/>
      <c r="PF506" s="7"/>
      <c r="PG506" s="7"/>
      <c r="PH506" s="7"/>
      <c r="PI506" s="7"/>
      <c r="PJ506" s="7"/>
      <c r="PK506" s="7"/>
      <c r="PL506" s="7"/>
      <c r="PM506" s="7"/>
      <c r="PN506" s="7"/>
      <c r="PO506" s="7"/>
      <c r="PP506" s="7"/>
      <c r="PQ506" s="7"/>
      <c r="PR506" s="7"/>
      <c r="PS506" s="7"/>
      <c r="PT506" s="7"/>
      <c r="PU506" s="7"/>
      <c r="PV506" s="7"/>
      <c r="PW506" s="7"/>
      <c r="PX506" s="7"/>
      <c r="PY506" s="7"/>
      <c r="PZ506" s="7"/>
      <c r="QA506" s="7"/>
      <c r="QB506" s="7"/>
      <c r="QC506" s="7"/>
      <c r="QD506" s="7"/>
      <c r="QE506" s="7"/>
      <c r="QF506" s="7"/>
      <c r="QG506" s="7"/>
      <c r="QH506" s="7"/>
      <c r="QI506" s="7"/>
      <c r="QJ506" s="7"/>
      <c r="QK506" s="7"/>
      <c r="QL506" s="7"/>
      <c r="QM506" s="7"/>
      <c r="QN506" s="7"/>
      <c r="QO506" s="7"/>
      <c r="QP506" s="7"/>
      <c r="QQ506" s="7"/>
      <c r="QR506" s="7"/>
      <c r="QS506" s="7"/>
      <c r="QT506" s="7"/>
      <c r="QU506" s="7"/>
      <c r="QV506" s="7"/>
      <c r="QW506" s="7"/>
      <c r="QX506" s="7"/>
      <c r="QY506" s="7"/>
      <c r="QZ506" s="7"/>
      <c r="RA506" s="7"/>
      <c r="RB506" s="7"/>
      <c r="RC506" s="7"/>
      <c r="RD506" s="7"/>
      <c r="RE506" s="7"/>
      <c r="RF506" s="7"/>
      <c r="RG506" s="7"/>
      <c r="RH506" s="7"/>
      <c r="RI506" s="7"/>
      <c r="RJ506" s="7"/>
      <c r="RK506" s="7"/>
      <c r="RL506" s="7"/>
      <c r="RM506" s="7"/>
      <c r="RN506" s="7"/>
      <c r="RO506" s="7"/>
      <c r="RP506" s="7"/>
      <c r="RQ506" s="7"/>
      <c r="RR506" s="7"/>
      <c r="RS506" s="7"/>
      <c r="RT506" s="7"/>
      <c r="RU506" s="7"/>
      <c r="RV506" s="7"/>
      <c r="RW506" s="7"/>
      <c r="RX506" s="7"/>
      <c r="RY506" s="7"/>
      <c r="RZ506" s="7"/>
      <c r="SA506" s="7"/>
      <c r="SB506" s="7"/>
      <c r="SC506" s="7"/>
      <c r="SD506" s="7"/>
      <c r="SE506" s="7"/>
      <c r="SF506" s="7"/>
      <c r="SG506" s="7"/>
      <c r="SH506" s="7"/>
      <c r="SI506" s="7"/>
      <c r="SJ506" s="7"/>
      <c r="SK506" s="7"/>
      <c r="SL506" s="7"/>
      <c r="SM506" s="7"/>
      <c r="SN506" s="7"/>
      <c r="SO506" s="7"/>
      <c r="SP506" s="7"/>
      <c r="SQ506" s="7"/>
      <c r="SR506" s="7"/>
      <c r="SS506" s="7"/>
      <c r="ST506" s="7"/>
      <c r="SU506" s="7"/>
      <c r="SV506" s="7"/>
      <c r="SW506" s="7"/>
      <c r="SX506" s="7"/>
      <c r="SY506" s="7"/>
      <c r="SZ506" s="7"/>
      <c r="TA506" s="7"/>
      <c r="TB506" s="7"/>
      <c r="TC506" s="7"/>
      <c r="TD506" s="7"/>
      <c r="TE506" s="7"/>
      <c r="TF506" s="7"/>
      <c r="TG506" s="7"/>
      <c r="TH506" s="7"/>
      <c r="TI506" s="7"/>
      <c r="TJ506" s="7"/>
      <c r="TK506" s="7"/>
      <c r="TL506" s="7"/>
      <c r="TM506" s="7"/>
      <c r="TN506" s="7"/>
      <c r="TO506" s="7"/>
      <c r="TP506" s="7"/>
      <c r="TQ506" s="7"/>
      <c r="TR506" s="7"/>
      <c r="TS506" s="7"/>
      <c r="TT506" s="7"/>
      <c r="TU506" s="7"/>
      <c r="TV506" s="7"/>
      <c r="TW506" s="7"/>
      <c r="TX506" s="7"/>
      <c r="TY506" s="7"/>
      <c r="TZ506" s="7"/>
      <c r="UA506" s="7"/>
      <c r="UB506" s="7"/>
      <c r="UC506" s="7"/>
      <c r="UD506" s="7"/>
      <c r="UE506" s="7"/>
      <c r="UF506" s="7"/>
      <c r="UG506" s="7"/>
      <c r="UH506" s="7"/>
      <c r="UI506" s="7"/>
      <c r="UJ506" s="7"/>
      <c r="UK506" s="7"/>
      <c r="UL506" s="7"/>
      <c r="UM506" s="7"/>
      <c r="UN506" s="7"/>
      <c r="UO506" s="7"/>
      <c r="UP506" s="7"/>
      <c r="UQ506" s="7"/>
      <c r="UR506" s="7"/>
      <c r="US506" s="7"/>
      <c r="UT506" s="7"/>
      <c r="UU506" s="7"/>
      <c r="UV506" s="7"/>
      <c r="UW506" s="7"/>
      <c r="UX506" s="7"/>
      <c r="UY506" s="7"/>
      <c r="UZ506" s="7"/>
      <c r="VA506" s="7"/>
      <c r="VB506" s="7"/>
      <c r="VC506" s="7"/>
      <c r="VD506" s="7"/>
      <c r="VE506" s="7"/>
      <c r="VF506" s="7"/>
      <c r="VG506" s="7"/>
      <c r="VH506" s="7"/>
      <c r="VI506" s="7"/>
      <c r="VJ506" s="7"/>
      <c r="VK506" s="7"/>
      <c r="VL506" s="7"/>
      <c r="VM506" s="7"/>
      <c r="VN506" s="7"/>
      <c r="VO506" s="7"/>
      <c r="VP506" s="7"/>
      <c r="VQ506" s="7"/>
      <c r="VR506" s="7"/>
      <c r="VS506" s="7"/>
      <c r="VT506" s="7"/>
      <c r="VU506" s="7"/>
      <c r="VV506" s="7"/>
      <c r="VW506" s="7"/>
      <c r="VX506" s="7"/>
      <c r="VY506" s="7"/>
      <c r="VZ506" s="7"/>
      <c r="WA506" s="7"/>
      <c r="WB506" s="7"/>
      <c r="WC506" s="7"/>
      <c r="WD506" s="7"/>
      <c r="WE506" s="7"/>
      <c r="WF506" s="7"/>
      <c r="WG506" s="7"/>
      <c r="WH506" s="7"/>
      <c r="WI506" s="7"/>
      <c r="WJ506" s="7"/>
      <c r="WK506" s="7"/>
      <c r="WL506" s="7"/>
      <c r="WM506" s="7"/>
      <c r="WN506" s="7"/>
      <c r="WO506" s="7"/>
      <c r="WP506" s="7"/>
      <c r="WQ506" s="7"/>
      <c r="WR506" s="7"/>
      <c r="WS506" s="7"/>
      <c r="WT506" s="7"/>
      <c r="WU506" s="7"/>
      <c r="WV506" s="7"/>
      <c r="WW506" s="7"/>
      <c r="WX506" s="7"/>
      <c r="WY506" s="7"/>
      <c r="WZ506" s="7"/>
      <c r="XA506" s="7"/>
      <c r="XB506" s="7"/>
      <c r="XC506" s="7"/>
      <c r="XD506" s="7"/>
      <c r="XE506" s="7"/>
      <c r="XF506" s="7"/>
      <c r="XG506" s="7"/>
      <c r="XH506" s="7"/>
      <c r="XI506" s="7"/>
      <c r="XJ506" s="7"/>
      <c r="XK506" s="7"/>
      <c r="XL506" s="7"/>
      <c r="XM506" s="7"/>
      <c r="XN506" s="7"/>
      <c r="XO506" s="7"/>
      <c r="XP506" s="7"/>
      <c r="XQ506" s="7"/>
      <c r="XR506" s="7"/>
      <c r="XS506" s="7"/>
      <c r="XT506" s="7"/>
      <c r="XU506" s="7"/>
      <c r="XV506" s="7"/>
      <c r="XW506" s="7"/>
      <c r="XX506" s="7"/>
      <c r="XY506" s="7"/>
      <c r="XZ506" s="7"/>
      <c r="YA506" s="7"/>
      <c r="YB506" s="7"/>
      <c r="YC506" s="7"/>
      <c r="YD506" s="7"/>
      <c r="YE506" s="7"/>
      <c r="YF506" s="7"/>
      <c r="YG506" s="7"/>
      <c r="YH506" s="7"/>
      <c r="YI506" s="7"/>
      <c r="YJ506" s="7"/>
      <c r="YK506" s="7"/>
      <c r="YL506" s="7"/>
      <c r="YM506" s="7"/>
      <c r="YN506" s="7"/>
      <c r="YO506" s="7"/>
      <c r="YP506" s="7"/>
      <c r="YQ506" s="7"/>
      <c r="YR506" s="7"/>
      <c r="YS506" s="7"/>
      <c r="YT506" s="7"/>
      <c r="YU506" s="7"/>
      <c r="YV506" s="7"/>
      <c r="YW506" s="7"/>
      <c r="YX506" s="7"/>
      <c r="YY506" s="7"/>
      <c r="YZ506" s="7"/>
      <c r="ZA506" s="7"/>
      <c r="ZB506" s="7"/>
      <c r="ZC506" s="7"/>
      <c r="ZD506" s="7"/>
    </row>
    <row r="507" spans="1:680" s="103" customFormat="1" x14ac:dyDescent="0.2">
      <c r="A507" s="27"/>
      <c r="B507" s="27"/>
      <c r="C507" s="4"/>
      <c r="D507" s="7"/>
      <c r="E507" s="4"/>
      <c r="F507" s="6"/>
      <c r="G507" s="6"/>
      <c r="H507" s="6"/>
      <c r="I507" s="6"/>
      <c r="J507" s="6"/>
      <c r="K507" s="101"/>
      <c r="L507" s="101"/>
      <c r="M507" s="101"/>
      <c r="N507" s="101"/>
      <c r="O507" s="7"/>
      <c r="P507" s="101"/>
      <c r="Q507" s="101"/>
      <c r="R507" s="101"/>
      <c r="S507" s="101"/>
      <c r="T507" s="7"/>
      <c r="U507" s="101"/>
      <c r="V507" s="101"/>
      <c r="W507" s="101"/>
      <c r="X507" s="101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/>
      <c r="IY507" s="7"/>
      <c r="IZ507" s="7"/>
      <c r="JA507" s="7"/>
      <c r="JB507" s="7"/>
      <c r="JC507" s="7"/>
      <c r="JD507" s="7"/>
      <c r="JE507" s="7"/>
      <c r="JF507" s="7"/>
      <c r="JG507" s="7"/>
      <c r="JH507" s="7"/>
      <c r="JI507" s="7"/>
      <c r="JJ507" s="7"/>
      <c r="JK507" s="7"/>
      <c r="JL507" s="7"/>
      <c r="JM507" s="7"/>
      <c r="JN507" s="7"/>
      <c r="JO507" s="7"/>
      <c r="JP507" s="7"/>
      <c r="JQ507" s="7"/>
      <c r="JR507" s="7"/>
      <c r="JS507" s="7"/>
      <c r="JT507" s="7"/>
      <c r="JU507" s="7"/>
      <c r="JV507" s="7"/>
      <c r="JW507" s="7"/>
      <c r="JX507" s="7"/>
      <c r="JY507" s="7"/>
      <c r="JZ507" s="7"/>
      <c r="KA507" s="7"/>
      <c r="KB507" s="7"/>
      <c r="KC507" s="7"/>
      <c r="KD507" s="7"/>
      <c r="KE507" s="7"/>
      <c r="KF507" s="7"/>
      <c r="KG507" s="7"/>
      <c r="KH507" s="7"/>
      <c r="KI507" s="7"/>
      <c r="KJ507" s="7"/>
      <c r="KK507" s="7"/>
      <c r="KL507" s="7"/>
      <c r="KM507" s="7"/>
      <c r="KN507" s="7"/>
      <c r="KO507" s="7"/>
      <c r="KP507" s="7"/>
      <c r="KQ507" s="7"/>
      <c r="KR507" s="7"/>
      <c r="KS507" s="7"/>
      <c r="KT507" s="7"/>
      <c r="KU507" s="7"/>
      <c r="KV507" s="7"/>
      <c r="KW507" s="7"/>
      <c r="KX507" s="7"/>
      <c r="KY507" s="7"/>
      <c r="KZ507" s="7"/>
      <c r="LA507" s="7"/>
      <c r="LB507" s="7"/>
      <c r="LC507" s="7"/>
      <c r="LD507" s="7"/>
      <c r="LE507" s="7"/>
      <c r="LF507" s="7"/>
      <c r="LG507" s="7"/>
      <c r="LH507" s="7"/>
      <c r="LI507" s="7"/>
      <c r="LJ507" s="7"/>
      <c r="LK507" s="7"/>
      <c r="LL507" s="7"/>
      <c r="LM507" s="7"/>
      <c r="LN507" s="7"/>
      <c r="LO507" s="7"/>
      <c r="LP507" s="7"/>
      <c r="LQ507" s="7"/>
      <c r="LR507" s="7"/>
      <c r="LS507" s="7"/>
      <c r="LT507" s="7"/>
      <c r="LU507" s="7"/>
      <c r="LV507" s="7"/>
      <c r="LW507" s="7"/>
      <c r="LX507" s="7"/>
      <c r="LY507" s="7"/>
      <c r="LZ507" s="7"/>
      <c r="MA507" s="7"/>
      <c r="MB507" s="7"/>
      <c r="MC507" s="7"/>
      <c r="MD507" s="7"/>
      <c r="ME507" s="7"/>
      <c r="MF507" s="7"/>
      <c r="MG507" s="7"/>
      <c r="MH507" s="7"/>
      <c r="MI507" s="7"/>
      <c r="MJ507" s="7"/>
      <c r="MK507" s="7"/>
      <c r="ML507" s="7"/>
      <c r="MM507" s="7"/>
      <c r="MN507" s="7"/>
      <c r="MO507" s="7"/>
      <c r="MP507" s="7"/>
      <c r="MQ507" s="7"/>
      <c r="MR507" s="7"/>
      <c r="MS507" s="7"/>
      <c r="MT507" s="7"/>
      <c r="MU507" s="7"/>
      <c r="MV507" s="7"/>
      <c r="MW507" s="7"/>
      <c r="MX507" s="7"/>
      <c r="MY507" s="7"/>
      <c r="MZ507" s="7"/>
      <c r="NA507" s="7"/>
      <c r="NB507" s="7"/>
      <c r="NC507" s="7"/>
      <c r="ND507" s="7"/>
      <c r="NE507" s="7"/>
      <c r="NF507" s="7"/>
      <c r="NG507" s="7"/>
      <c r="NH507" s="7"/>
      <c r="NI507" s="7"/>
      <c r="NJ507" s="7"/>
      <c r="NK507" s="7"/>
      <c r="NL507" s="7"/>
      <c r="NM507" s="7"/>
      <c r="NN507" s="7"/>
      <c r="NO507" s="7"/>
      <c r="NP507" s="7"/>
      <c r="NQ507" s="7"/>
      <c r="NR507" s="7"/>
      <c r="NS507" s="7"/>
      <c r="NT507" s="7"/>
      <c r="NU507" s="7"/>
      <c r="NV507" s="7"/>
      <c r="NW507" s="7"/>
      <c r="NX507" s="7"/>
      <c r="NY507" s="7"/>
      <c r="NZ507" s="7"/>
      <c r="OA507" s="7"/>
      <c r="OB507" s="7"/>
      <c r="OC507" s="7"/>
      <c r="OD507" s="7"/>
      <c r="OE507" s="7"/>
      <c r="OF507" s="7"/>
      <c r="OG507" s="7"/>
      <c r="OH507" s="7"/>
      <c r="OI507" s="7"/>
      <c r="OJ507" s="7"/>
      <c r="OK507" s="7"/>
      <c r="OL507" s="7"/>
      <c r="OM507" s="7"/>
      <c r="ON507" s="7"/>
      <c r="OO507" s="7"/>
      <c r="OP507" s="7"/>
      <c r="OQ507" s="7"/>
      <c r="OR507" s="7"/>
      <c r="OS507" s="7"/>
      <c r="OT507" s="7"/>
      <c r="OU507" s="7"/>
      <c r="OV507" s="7"/>
      <c r="OW507" s="7"/>
      <c r="OX507" s="7"/>
      <c r="OY507" s="7"/>
      <c r="OZ507" s="7"/>
      <c r="PA507" s="7"/>
      <c r="PB507" s="7"/>
      <c r="PC507" s="7"/>
      <c r="PD507" s="7"/>
      <c r="PE507" s="7"/>
      <c r="PF507" s="7"/>
      <c r="PG507" s="7"/>
      <c r="PH507" s="7"/>
      <c r="PI507" s="7"/>
      <c r="PJ507" s="7"/>
      <c r="PK507" s="7"/>
      <c r="PL507" s="7"/>
      <c r="PM507" s="7"/>
      <c r="PN507" s="7"/>
      <c r="PO507" s="7"/>
      <c r="PP507" s="7"/>
      <c r="PQ507" s="7"/>
      <c r="PR507" s="7"/>
      <c r="PS507" s="7"/>
      <c r="PT507" s="7"/>
      <c r="PU507" s="7"/>
      <c r="PV507" s="7"/>
      <c r="PW507" s="7"/>
      <c r="PX507" s="7"/>
      <c r="PY507" s="7"/>
      <c r="PZ507" s="7"/>
      <c r="QA507" s="7"/>
      <c r="QB507" s="7"/>
      <c r="QC507" s="7"/>
      <c r="QD507" s="7"/>
      <c r="QE507" s="7"/>
      <c r="QF507" s="7"/>
      <c r="QG507" s="7"/>
      <c r="QH507" s="7"/>
      <c r="QI507" s="7"/>
      <c r="QJ507" s="7"/>
      <c r="QK507" s="7"/>
      <c r="QL507" s="7"/>
      <c r="QM507" s="7"/>
      <c r="QN507" s="7"/>
      <c r="QO507" s="7"/>
      <c r="QP507" s="7"/>
      <c r="QQ507" s="7"/>
      <c r="QR507" s="7"/>
      <c r="QS507" s="7"/>
      <c r="QT507" s="7"/>
      <c r="QU507" s="7"/>
      <c r="QV507" s="7"/>
      <c r="QW507" s="7"/>
      <c r="QX507" s="7"/>
      <c r="QY507" s="7"/>
      <c r="QZ507" s="7"/>
      <c r="RA507" s="7"/>
      <c r="RB507" s="7"/>
      <c r="RC507" s="7"/>
      <c r="RD507" s="7"/>
      <c r="RE507" s="7"/>
      <c r="RF507" s="7"/>
      <c r="RG507" s="7"/>
      <c r="RH507" s="7"/>
      <c r="RI507" s="7"/>
      <c r="RJ507" s="7"/>
      <c r="RK507" s="7"/>
      <c r="RL507" s="7"/>
      <c r="RM507" s="7"/>
      <c r="RN507" s="7"/>
      <c r="RO507" s="7"/>
      <c r="RP507" s="7"/>
      <c r="RQ507" s="7"/>
      <c r="RR507" s="7"/>
      <c r="RS507" s="7"/>
      <c r="RT507" s="7"/>
      <c r="RU507" s="7"/>
      <c r="RV507" s="7"/>
      <c r="RW507" s="7"/>
      <c r="RX507" s="7"/>
      <c r="RY507" s="7"/>
      <c r="RZ507" s="7"/>
      <c r="SA507" s="7"/>
      <c r="SB507" s="7"/>
      <c r="SC507" s="7"/>
      <c r="SD507" s="7"/>
      <c r="SE507" s="7"/>
      <c r="SF507" s="7"/>
      <c r="SG507" s="7"/>
      <c r="SH507" s="7"/>
      <c r="SI507" s="7"/>
      <c r="SJ507" s="7"/>
      <c r="SK507" s="7"/>
      <c r="SL507" s="7"/>
      <c r="SM507" s="7"/>
      <c r="SN507" s="7"/>
      <c r="SO507" s="7"/>
      <c r="SP507" s="7"/>
      <c r="SQ507" s="7"/>
      <c r="SR507" s="7"/>
      <c r="SS507" s="7"/>
      <c r="ST507" s="7"/>
      <c r="SU507" s="7"/>
      <c r="SV507" s="7"/>
      <c r="SW507" s="7"/>
      <c r="SX507" s="7"/>
      <c r="SY507" s="7"/>
      <c r="SZ507" s="7"/>
      <c r="TA507" s="7"/>
      <c r="TB507" s="7"/>
      <c r="TC507" s="7"/>
      <c r="TD507" s="7"/>
      <c r="TE507" s="7"/>
      <c r="TF507" s="7"/>
      <c r="TG507" s="7"/>
      <c r="TH507" s="7"/>
      <c r="TI507" s="7"/>
      <c r="TJ507" s="7"/>
      <c r="TK507" s="7"/>
      <c r="TL507" s="7"/>
      <c r="TM507" s="7"/>
      <c r="TN507" s="7"/>
      <c r="TO507" s="7"/>
      <c r="TP507" s="7"/>
      <c r="TQ507" s="7"/>
      <c r="TR507" s="7"/>
      <c r="TS507" s="7"/>
      <c r="TT507" s="7"/>
      <c r="TU507" s="7"/>
      <c r="TV507" s="7"/>
      <c r="TW507" s="7"/>
      <c r="TX507" s="7"/>
      <c r="TY507" s="7"/>
      <c r="TZ507" s="7"/>
      <c r="UA507" s="7"/>
      <c r="UB507" s="7"/>
      <c r="UC507" s="7"/>
      <c r="UD507" s="7"/>
      <c r="UE507" s="7"/>
      <c r="UF507" s="7"/>
      <c r="UG507" s="7"/>
      <c r="UH507" s="7"/>
      <c r="UI507" s="7"/>
      <c r="UJ507" s="7"/>
      <c r="UK507" s="7"/>
      <c r="UL507" s="7"/>
      <c r="UM507" s="7"/>
      <c r="UN507" s="7"/>
      <c r="UO507" s="7"/>
      <c r="UP507" s="7"/>
      <c r="UQ507" s="7"/>
      <c r="UR507" s="7"/>
      <c r="US507" s="7"/>
      <c r="UT507" s="7"/>
      <c r="UU507" s="7"/>
      <c r="UV507" s="7"/>
      <c r="UW507" s="7"/>
      <c r="UX507" s="7"/>
      <c r="UY507" s="7"/>
      <c r="UZ507" s="7"/>
      <c r="VA507" s="7"/>
      <c r="VB507" s="7"/>
      <c r="VC507" s="7"/>
      <c r="VD507" s="7"/>
      <c r="VE507" s="7"/>
      <c r="VF507" s="7"/>
      <c r="VG507" s="7"/>
      <c r="VH507" s="7"/>
      <c r="VI507" s="7"/>
      <c r="VJ507" s="7"/>
      <c r="VK507" s="7"/>
      <c r="VL507" s="7"/>
      <c r="VM507" s="7"/>
      <c r="VN507" s="7"/>
      <c r="VO507" s="7"/>
      <c r="VP507" s="7"/>
      <c r="VQ507" s="7"/>
      <c r="VR507" s="7"/>
      <c r="VS507" s="7"/>
      <c r="VT507" s="7"/>
      <c r="VU507" s="7"/>
      <c r="VV507" s="7"/>
      <c r="VW507" s="7"/>
      <c r="VX507" s="7"/>
      <c r="VY507" s="7"/>
      <c r="VZ507" s="7"/>
      <c r="WA507" s="7"/>
      <c r="WB507" s="7"/>
      <c r="WC507" s="7"/>
      <c r="WD507" s="7"/>
      <c r="WE507" s="7"/>
      <c r="WF507" s="7"/>
      <c r="WG507" s="7"/>
      <c r="WH507" s="7"/>
      <c r="WI507" s="7"/>
      <c r="WJ507" s="7"/>
      <c r="WK507" s="7"/>
      <c r="WL507" s="7"/>
      <c r="WM507" s="7"/>
      <c r="WN507" s="7"/>
      <c r="WO507" s="7"/>
      <c r="WP507" s="7"/>
      <c r="WQ507" s="7"/>
      <c r="WR507" s="7"/>
      <c r="WS507" s="7"/>
      <c r="WT507" s="7"/>
      <c r="WU507" s="7"/>
      <c r="WV507" s="7"/>
      <c r="WW507" s="7"/>
      <c r="WX507" s="7"/>
      <c r="WY507" s="7"/>
      <c r="WZ507" s="7"/>
      <c r="XA507" s="7"/>
      <c r="XB507" s="7"/>
      <c r="XC507" s="7"/>
      <c r="XD507" s="7"/>
      <c r="XE507" s="7"/>
      <c r="XF507" s="7"/>
      <c r="XG507" s="7"/>
      <c r="XH507" s="7"/>
      <c r="XI507" s="7"/>
      <c r="XJ507" s="7"/>
      <c r="XK507" s="7"/>
      <c r="XL507" s="7"/>
      <c r="XM507" s="7"/>
      <c r="XN507" s="7"/>
      <c r="XO507" s="7"/>
      <c r="XP507" s="7"/>
      <c r="XQ507" s="7"/>
      <c r="XR507" s="7"/>
      <c r="XS507" s="7"/>
      <c r="XT507" s="7"/>
      <c r="XU507" s="7"/>
      <c r="XV507" s="7"/>
      <c r="XW507" s="7"/>
      <c r="XX507" s="7"/>
      <c r="XY507" s="7"/>
      <c r="XZ507" s="7"/>
      <c r="YA507" s="7"/>
      <c r="YB507" s="7"/>
      <c r="YC507" s="7"/>
      <c r="YD507" s="7"/>
      <c r="YE507" s="7"/>
      <c r="YF507" s="7"/>
      <c r="YG507" s="7"/>
      <c r="YH507" s="7"/>
      <c r="YI507" s="7"/>
      <c r="YJ507" s="7"/>
      <c r="YK507" s="7"/>
      <c r="YL507" s="7"/>
      <c r="YM507" s="7"/>
      <c r="YN507" s="7"/>
      <c r="YO507" s="7"/>
      <c r="YP507" s="7"/>
      <c r="YQ507" s="7"/>
      <c r="YR507" s="7"/>
      <c r="YS507" s="7"/>
      <c r="YT507" s="7"/>
      <c r="YU507" s="7"/>
      <c r="YV507" s="7"/>
      <c r="YW507" s="7"/>
      <c r="YX507" s="7"/>
      <c r="YY507" s="7"/>
      <c r="YZ507" s="7"/>
      <c r="ZA507" s="7"/>
      <c r="ZB507" s="7"/>
      <c r="ZC507" s="7"/>
      <c r="ZD507" s="7"/>
    </row>
    <row r="508" spans="1:680" s="103" customFormat="1" x14ac:dyDescent="0.2">
      <c r="A508" s="27"/>
      <c r="B508" s="27"/>
      <c r="C508" s="4"/>
      <c r="D508" s="7"/>
      <c r="E508" s="4"/>
      <c r="F508" s="6"/>
      <c r="G508" s="6"/>
      <c r="H508" s="6"/>
      <c r="I508" s="6"/>
      <c r="J508" s="6"/>
      <c r="K508" s="101"/>
      <c r="L508" s="101"/>
      <c r="M508" s="101"/>
      <c r="N508" s="101"/>
      <c r="O508" s="7"/>
      <c r="P508" s="101"/>
      <c r="Q508" s="101"/>
      <c r="R508" s="101"/>
      <c r="S508" s="101"/>
      <c r="T508" s="7"/>
      <c r="U508" s="101"/>
      <c r="V508" s="101"/>
      <c r="W508" s="101"/>
      <c r="X508" s="101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  <c r="JV508" s="7"/>
      <c r="JW508" s="7"/>
      <c r="JX508" s="7"/>
      <c r="JY508" s="7"/>
      <c r="JZ508" s="7"/>
      <c r="KA508" s="7"/>
      <c r="KB508" s="7"/>
      <c r="KC508" s="7"/>
      <c r="KD508" s="7"/>
      <c r="KE508" s="7"/>
      <c r="KF508" s="7"/>
      <c r="KG508" s="7"/>
      <c r="KH508" s="7"/>
      <c r="KI508" s="7"/>
      <c r="KJ508" s="7"/>
      <c r="KK508" s="7"/>
      <c r="KL508" s="7"/>
      <c r="KM508" s="7"/>
      <c r="KN508" s="7"/>
      <c r="KO508" s="7"/>
      <c r="KP508" s="7"/>
      <c r="KQ508" s="7"/>
      <c r="KR508" s="7"/>
      <c r="KS508" s="7"/>
      <c r="KT508" s="7"/>
      <c r="KU508" s="7"/>
      <c r="KV508" s="7"/>
      <c r="KW508" s="7"/>
      <c r="KX508" s="7"/>
      <c r="KY508" s="7"/>
      <c r="KZ508" s="7"/>
      <c r="LA508" s="7"/>
      <c r="LB508" s="7"/>
      <c r="LC508" s="7"/>
      <c r="LD508" s="7"/>
      <c r="LE508" s="7"/>
      <c r="LF508" s="7"/>
      <c r="LG508" s="7"/>
      <c r="LH508" s="7"/>
      <c r="LI508" s="7"/>
      <c r="LJ508" s="7"/>
      <c r="LK508" s="7"/>
      <c r="LL508" s="7"/>
      <c r="LM508" s="7"/>
      <c r="LN508" s="7"/>
      <c r="LO508" s="7"/>
      <c r="LP508" s="7"/>
      <c r="LQ508" s="7"/>
      <c r="LR508" s="7"/>
      <c r="LS508" s="7"/>
      <c r="LT508" s="7"/>
      <c r="LU508" s="7"/>
      <c r="LV508" s="7"/>
      <c r="LW508" s="7"/>
      <c r="LX508" s="7"/>
      <c r="LY508" s="7"/>
      <c r="LZ508" s="7"/>
      <c r="MA508" s="7"/>
      <c r="MB508" s="7"/>
      <c r="MC508" s="7"/>
      <c r="MD508" s="7"/>
      <c r="ME508" s="7"/>
      <c r="MF508" s="7"/>
      <c r="MG508" s="7"/>
      <c r="MH508" s="7"/>
      <c r="MI508" s="7"/>
      <c r="MJ508" s="7"/>
      <c r="MK508" s="7"/>
      <c r="ML508" s="7"/>
      <c r="MM508" s="7"/>
      <c r="MN508" s="7"/>
      <c r="MO508" s="7"/>
      <c r="MP508" s="7"/>
      <c r="MQ508" s="7"/>
      <c r="MR508" s="7"/>
      <c r="MS508" s="7"/>
      <c r="MT508" s="7"/>
      <c r="MU508" s="7"/>
      <c r="MV508" s="7"/>
      <c r="MW508" s="7"/>
      <c r="MX508" s="7"/>
      <c r="MY508" s="7"/>
      <c r="MZ508" s="7"/>
      <c r="NA508" s="7"/>
      <c r="NB508" s="7"/>
      <c r="NC508" s="7"/>
      <c r="ND508" s="7"/>
      <c r="NE508" s="7"/>
      <c r="NF508" s="7"/>
      <c r="NG508" s="7"/>
      <c r="NH508" s="7"/>
      <c r="NI508" s="7"/>
      <c r="NJ508" s="7"/>
      <c r="NK508" s="7"/>
      <c r="NL508" s="7"/>
      <c r="NM508" s="7"/>
      <c r="NN508" s="7"/>
      <c r="NO508" s="7"/>
      <c r="NP508" s="7"/>
      <c r="NQ508" s="7"/>
      <c r="NR508" s="7"/>
      <c r="NS508" s="7"/>
      <c r="NT508" s="7"/>
      <c r="NU508" s="7"/>
      <c r="NV508" s="7"/>
      <c r="NW508" s="7"/>
      <c r="NX508" s="7"/>
      <c r="NY508" s="7"/>
      <c r="NZ508" s="7"/>
      <c r="OA508" s="7"/>
      <c r="OB508" s="7"/>
      <c r="OC508" s="7"/>
      <c r="OD508" s="7"/>
      <c r="OE508" s="7"/>
      <c r="OF508" s="7"/>
      <c r="OG508" s="7"/>
      <c r="OH508" s="7"/>
      <c r="OI508" s="7"/>
      <c r="OJ508" s="7"/>
      <c r="OK508" s="7"/>
      <c r="OL508" s="7"/>
      <c r="OM508" s="7"/>
      <c r="ON508" s="7"/>
      <c r="OO508" s="7"/>
      <c r="OP508" s="7"/>
      <c r="OQ508" s="7"/>
      <c r="OR508" s="7"/>
      <c r="OS508" s="7"/>
      <c r="OT508" s="7"/>
      <c r="OU508" s="7"/>
      <c r="OV508" s="7"/>
      <c r="OW508" s="7"/>
      <c r="OX508" s="7"/>
      <c r="OY508" s="7"/>
      <c r="OZ508" s="7"/>
      <c r="PA508" s="7"/>
      <c r="PB508" s="7"/>
      <c r="PC508" s="7"/>
      <c r="PD508" s="7"/>
      <c r="PE508" s="7"/>
      <c r="PF508" s="7"/>
      <c r="PG508" s="7"/>
      <c r="PH508" s="7"/>
      <c r="PI508" s="7"/>
      <c r="PJ508" s="7"/>
      <c r="PK508" s="7"/>
      <c r="PL508" s="7"/>
      <c r="PM508" s="7"/>
      <c r="PN508" s="7"/>
      <c r="PO508" s="7"/>
      <c r="PP508" s="7"/>
      <c r="PQ508" s="7"/>
      <c r="PR508" s="7"/>
      <c r="PS508" s="7"/>
      <c r="PT508" s="7"/>
      <c r="PU508" s="7"/>
      <c r="PV508" s="7"/>
      <c r="PW508" s="7"/>
      <c r="PX508" s="7"/>
      <c r="PY508" s="7"/>
      <c r="PZ508" s="7"/>
      <c r="QA508" s="7"/>
      <c r="QB508" s="7"/>
      <c r="QC508" s="7"/>
      <c r="QD508" s="7"/>
      <c r="QE508" s="7"/>
      <c r="QF508" s="7"/>
      <c r="QG508" s="7"/>
      <c r="QH508" s="7"/>
      <c r="QI508" s="7"/>
      <c r="QJ508" s="7"/>
      <c r="QK508" s="7"/>
      <c r="QL508" s="7"/>
      <c r="QM508" s="7"/>
      <c r="QN508" s="7"/>
      <c r="QO508" s="7"/>
      <c r="QP508" s="7"/>
      <c r="QQ508" s="7"/>
      <c r="QR508" s="7"/>
      <c r="QS508" s="7"/>
      <c r="QT508" s="7"/>
      <c r="QU508" s="7"/>
      <c r="QV508" s="7"/>
      <c r="QW508" s="7"/>
      <c r="QX508" s="7"/>
      <c r="QY508" s="7"/>
      <c r="QZ508" s="7"/>
      <c r="RA508" s="7"/>
      <c r="RB508" s="7"/>
      <c r="RC508" s="7"/>
      <c r="RD508" s="7"/>
      <c r="RE508" s="7"/>
      <c r="RF508" s="7"/>
      <c r="RG508" s="7"/>
      <c r="RH508" s="7"/>
      <c r="RI508" s="7"/>
      <c r="RJ508" s="7"/>
      <c r="RK508" s="7"/>
      <c r="RL508" s="7"/>
      <c r="RM508" s="7"/>
      <c r="RN508" s="7"/>
      <c r="RO508" s="7"/>
      <c r="RP508" s="7"/>
      <c r="RQ508" s="7"/>
      <c r="RR508" s="7"/>
      <c r="RS508" s="7"/>
      <c r="RT508" s="7"/>
      <c r="RU508" s="7"/>
      <c r="RV508" s="7"/>
      <c r="RW508" s="7"/>
      <c r="RX508" s="7"/>
      <c r="RY508" s="7"/>
      <c r="RZ508" s="7"/>
      <c r="SA508" s="7"/>
      <c r="SB508" s="7"/>
      <c r="SC508" s="7"/>
      <c r="SD508" s="7"/>
      <c r="SE508" s="7"/>
      <c r="SF508" s="7"/>
      <c r="SG508" s="7"/>
      <c r="SH508" s="7"/>
      <c r="SI508" s="7"/>
      <c r="SJ508" s="7"/>
      <c r="SK508" s="7"/>
      <c r="SL508" s="7"/>
      <c r="SM508" s="7"/>
      <c r="SN508" s="7"/>
      <c r="SO508" s="7"/>
      <c r="SP508" s="7"/>
      <c r="SQ508" s="7"/>
      <c r="SR508" s="7"/>
      <c r="SS508" s="7"/>
      <c r="ST508" s="7"/>
      <c r="SU508" s="7"/>
      <c r="SV508" s="7"/>
      <c r="SW508" s="7"/>
      <c r="SX508" s="7"/>
      <c r="SY508" s="7"/>
      <c r="SZ508" s="7"/>
      <c r="TA508" s="7"/>
      <c r="TB508" s="7"/>
      <c r="TC508" s="7"/>
      <c r="TD508" s="7"/>
      <c r="TE508" s="7"/>
      <c r="TF508" s="7"/>
      <c r="TG508" s="7"/>
      <c r="TH508" s="7"/>
      <c r="TI508" s="7"/>
      <c r="TJ508" s="7"/>
      <c r="TK508" s="7"/>
      <c r="TL508" s="7"/>
      <c r="TM508" s="7"/>
      <c r="TN508" s="7"/>
      <c r="TO508" s="7"/>
      <c r="TP508" s="7"/>
      <c r="TQ508" s="7"/>
      <c r="TR508" s="7"/>
      <c r="TS508" s="7"/>
      <c r="TT508" s="7"/>
      <c r="TU508" s="7"/>
      <c r="TV508" s="7"/>
      <c r="TW508" s="7"/>
      <c r="TX508" s="7"/>
      <c r="TY508" s="7"/>
      <c r="TZ508" s="7"/>
      <c r="UA508" s="7"/>
      <c r="UB508" s="7"/>
      <c r="UC508" s="7"/>
      <c r="UD508" s="7"/>
      <c r="UE508" s="7"/>
      <c r="UF508" s="7"/>
      <c r="UG508" s="7"/>
      <c r="UH508" s="7"/>
      <c r="UI508" s="7"/>
      <c r="UJ508" s="7"/>
      <c r="UK508" s="7"/>
      <c r="UL508" s="7"/>
      <c r="UM508" s="7"/>
      <c r="UN508" s="7"/>
      <c r="UO508" s="7"/>
      <c r="UP508" s="7"/>
      <c r="UQ508" s="7"/>
      <c r="UR508" s="7"/>
      <c r="US508" s="7"/>
      <c r="UT508" s="7"/>
      <c r="UU508" s="7"/>
      <c r="UV508" s="7"/>
      <c r="UW508" s="7"/>
      <c r="UX508" s="7"/>
      <c r="UY508" s="7"/>
      <c r="UZ508" s="7"/>
      <c r="VA508" s="7"/>
      <c r="VB508" s="7"/>
      <c r="VC508" s="7"/>
      <c r="VD508" s="7"/>
      <c r="VE508" s="7"/>
      <c r="VF508" s="7"/>
      <c r="VG508" s="7"/>
      <c r="VH508" s="7"/>
      <c r="VI508" s="7"/>
      <c r="VJ508" s="7"/>
      <c r="VK508" s="7"/>
      <c r="VL508" s="7"/>
      <c r="VM508" s="7"/>
      <c r="VN508" s="7"/>
      <c r="VO508" s="7"/>
      <c r="VP508" s="7"/>
      <c r="VQ508" s="7"/>
      <c r="VR508" s="7"/>
      <c r="VS508" s="7"/>
      <c r="VT508" s="7"/>
      <c r="VU508" s="7"/>
      <c r="VV508" s="7"/>
      <c r="VW508" s="7"/>
      <c r="VX508" s="7"/>
      <c r="VY508" s="7"/>
      <c r="VZ508" s="7"/>
      <c r="WA508" s="7"/>
      <c r="WB508" s="7"/>
      <c r="WC508" s="7"/>
      <c r="WD508" s="7"/>
      <c r="WE508" s="7"/>
      <c r="WF508" s="7"/>
      <c r="WG508" s="7"/>
      <c r="WH508" s="7"/>
      <c r="WI508" s="7"/>
      <c r="WJ508" s="7"/>
      <c r="WK508" s="7"/>
      <c r="WL508" s="7"/>
      <c r="WM508" s="7"/>
      <c r="WN508" s="7"/>
      <c r="WO508" s="7"/>
      <c r="WP508" s="7"/>
      <c r="WQ508" s="7"/>
      <c r="WR508" s="7"/>
      <c r="WS508" s="7"/>
      <c r="WT508" s="7"/>
      <c r="WU508" s="7"/>
      <c r="WV508" s="7"/>
      <c r="WW508" s="7"/>
      <c r="WX508" s="7"/>
      <c r="WY508" s="7"/>
      <c r="WZ508" s="7"/>
      <c r="XA508" s="7"/>
      <c r="XB508" s="7"/>
      <c r="XC508" s="7"/>
      <c r="XD508" s="7"/>
      <c r="XE508" s="7"/>
      <c r="XF508" s="7"/>
      <c r="XG508" s="7"/>
      <c r="XH508" s="7"/>
      <c r="XI508" s="7"/>
      <c r="XJ508" s="7"/>
      <c r="XK508" s="7"/>
      <c r="XL508" s="7"/>
      <c r="XM508" s="7"/>
      <c r="XN508" s="7"/>
      <c r="XO508" s="7"/>
      <c r="XP508" s="7"/>
      <c r="XQ508" s="7"/>
      <c r="XR508" s="7"/>
      <c r="XS508" s="7"/>
      <c r="XT508" s="7"/>
      <c r="XU508" s="7"/>
      <c r="XV508" s="7"/>
      <c r="XW508" s="7"/>
      <c r="XX508" s="7"/>
      <c r="XY508" s="7"/>
      <c r="XZ508" s="7"/>
      <c r="YA508" s="7"/>
      <c r="YB508" s="7"/>
      <c r="YC508" s="7"/>
      <c r="YD508" s="7"/>
      <c r="YE508" s="7"/>
      <c r="YF508" s="7"/>
      <c r="YG508" s="7"/>
      <c r="YH508" s="7"/>
      <c r="YI508" s="7"/>
      <c r="YJ508" s="7"/>
      <c r="YK508" s="7"/>
      <c r="YL508" s="7"/>
      <c r="YM508" s="7"/>
      <c r="YN508" s="7"/>
      <c r="YO508" s="7"/>
      <c r="YP508" s="7"/>
      <c r="YQ508" s="7"/>
      <c r="YR508" s="7"/>
      <c r="YS508" s="7"/>
      <c r="YT508" s="7"/>
      <c r="YU508" s="7"/>
      <c r="YV508" s="7"/>
      <c r="YW508" s="7"/>
      <c r="YX508" s="7"/>
      <c r="YY508" s="7"/>
      <c r="YZ508" s="7"/>
      <c r="ZA508" s="7"/>
      <c r="ZB508" s="7"/>
      <c r="ZC508" s="7"/>
      <c r="ZD508" s="7"/>
    </row>
    <row r="509" spans="1:680" s="103" customFormat="1" x14ac:dyDescent="0.2">
      <c r="A509" s="27"/>
      <c r="B509" s="27"/>
      <c r="C509" s="4"/>
      <c r="D509" s="7"/>
      <c r="E509" s="4"/>
      <c r="F509" s="6"/>
      <c r="G509" s="6"/>
      <c r="H509" s="6"/>
      <c r="I509" s="6"/>
      <c r="J509" s="6"/>
      <c r="K509" s="101"/>
      <c r="L509" s="101"/>
      <c r="M509" s="101"/>
      <c r="N509" s="101"/>
      <c r="O509" s="7"/>
      <c r="P509" s="101"/>
      <c r="Q509" s="101"/>
      <c r="R509" s="101"/>
      <c r="S509" s="101"/>
      <c r="T509" s="7"/>
      <c r="U509" s="101"/>
      <c r="V509" s="101"/>
      <c r="W509" s="101"/>
      <c r="X509" s="101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  <c r="IV509" s="7"/>
      <c r="IW509" s="7"/>
      <c r="IX509" s="7"/>
      <c r="IY509" s="7"/>
      <c r="IZ509" s="7"/>
      <c r="JA509" s="7"/>
      <c r="JB509" s="7"/>
      <c r="JC509" s="7"/>
      <c r="JD509" s="7"/>
      <c r="JE509" s="7"/>
      <c r="JF509" s="7"/>
      <c r="JG509" s="7"/>
      <c r="JH509" s="7"/>
      <c r="JI509" s="7"/>
      <c r="JJ509" s="7"/>
      <c r="JK509" s="7"/>
      <c r="JL509" s="7"/>
      <c r="JM509" s="7"/>
      <c r="JN509" s="7"/>
      <c r="JO509" s="7"/>
      <c r="JP509" s="7"/>
      <c r="JQ509" s="7"/>
      <c r="JR509" s="7"/>
      <c r="JS509" s="7"/>
      <c r="JT509" s="7"/>
      <c r="JU509" s="7"/>
      <c r="JV509" s="7"/>
      <c r="JW509" s="7"/>
      <c r="JX509" s="7"/>
      <c r="JY509" s="7"/>
      <c r="JZ509" s="7"/>
      <c r="KA509" s="7"/>
      <c r="KB509" s="7"/>
      <c r="KC509" s="7"/>
      <c r="KD509" s="7"/>
      <c r="KE509" s="7"/>
      <c r="KF509" s="7"/>
      <c r="KG509" s="7"/>
      <c r="KH509" s="7"/>
      <c r="KI509" s="7"/>
      <c r="KJ509" s="7"/>
      <c r="KK509" s="7"/>
      <c r="KL509" s="7"/>
      <c r="KM509" s="7"/>
      <c r="KN509" s="7"/>
      <c r="KO509" s="7"/>
      <c r="KP509" s="7"/>
      <c r="KQ509" s="7"/>
      <c r="KR509" s="7"/>
      <c r="KS509" s="7"/>
      <c r="KT509" s="7"/>
      <c r="KU509" s="7"/>
      <c r="KV509" s="7"/>
      <c r="KW509" s="7"/>
      <c r="KX509" s="7"/>
      <c r="KY509" s="7"/>
      <c r="KZ509" s="7"/>
      <c r="LA509" s="7"/>
      <c r="LB509" s="7"/>
      <c r="LC509" s="7"/>
      <c r="LD509" s="7"/>
      <c r="LE509" s="7"/>
      <c r="LF509" s="7"/>
      <c r="LG509" s="7"/>
      <c r="LH509" s="7"/>
      <c r="LI509" s="7"/>
      <c r="LJ509" s="7"/>
      <c r="LK509" s="7"/>
      <c r="LL509" s="7"/>
      <c r="LM509" s="7"/>
      <c r="LN509" s="7"/>
      <c r="LO509" s="7"/>
      <c r="LP509" s="7"/>
      <c r="LQ509" s="7"/>
      <c r="LR509" s="7"/>
      <c r="LS509" s="7"/>
      <c r="LT509" s="7"/>
      <c r="LU509" s="7"/>
      <c r="LV509" s="7"/>
      <c r="LW509" s="7"/>
      <c r="LX509" s="7"/>
      <c r="LY509" s="7"/>
      <c r="LZ509" s="7"/>
      <c r="MA509" s="7"/>
      <c r="MB509" s="7"/>
      <c r="MC509" s="7"/>
      <c r="MD509" s="7"/>
      <c r="ME509" s="7"/>
      <c r="MF509" s="7"/>
      <c r="MG509" s="7"/>
      <c r="MH509" s="7"/>
      <c r="MI509" s="7"/>
      <c r="MJ509" s="7"/>
      <c r="MK509" s="7"/>
      <c r="ML509" s="7"/>
      <c r="MM509" s="7"/>
      <c r="MN509" s="7"/>
      <c r="MO509" s="7"/>
      <c r="MP509" s="7"/>
      <c r="MQ509" s="7"/>
      <c r="MR509" s="7"/>
      <c r="MS509" s="7"/>
      <c r="MT509" s="7"/>
      <c r="MU509" s="7"/>
      <c r="MV509" s="7"/>
      <c r="MW509" s="7"/>
      <c r="MX509" s="7"/>
      <c r="MY509" s="7"/>
      <c r="MZ509" s="7"/>
      <c r="NA509" s="7"/>
      <c r="NB509" s="7"/>
      <c r="NC509" s="7"/>
      <c r="ND509" s="7"/>
      <c r="NE509" s="7"/>
      <c r="NF509" s="7"/>
      <c r="NG509" s="7"/>
      <c r="NH509" s="7"/>
      <c r="NI509" s="7"/>
      <c r="NJ509" s="7"/>
      <c r="NK509" s="7"/>
      <c r="NL509" s="7"/>
      <c r="NM509" s="7"/>
      <c r="NN509" s="7"/>
      <c r="NO509" s="7"/>
      <c r="NP509" s="7"/>
      <c r="NQ509" s="7"/>
      <c r="NR509" s="7"/>
      <c r="NS509" s="7"/>
      <c r="NT509" s="7"/>
      <c r="NU509" s="7"/>
      <c r="NV509" s="7"/>
      <c r="NW509" s="7"/>
      <c r="NX509" s="7"/>
      <c r="NY509" s="7"/>
      <c r="NZ509" s="7"/>
      <c r="OA509" s="7"/>
      <c r="OB509" s="7"/>
      <c r="OC509" s="7"/>
      <c r="OD509" s="7"/>
      <c r="OE509" s="7"/>
      <c r="OF509" s="7"/>
      <c r="OG509" s="7"/>
      <c r="OH509" s="7"/>
      <c r="OI509" s="7"/>
      <c r="OJ509" s="7"/>
      <c r="OK509" s="7"/>
      <c r="OL509" s="7"/>
      <c r="OM509" s="7"/>
      <c r="ON509" s="7"/>
      <c r="OO509" s="7"/>
      <c r="OP509" s="7"/>
      <c r="OQ509" s="7"/>
      <c r="OR509" s="7"/>
      <c r="OS509" s="7"/>
      <c r="OT509" s="7"/>
      <c r="OU509" s="7"/>
      <c r="OV509" s="7"/>
      <c r="OW509" s="7"/>
      <c r="OX509" s="7"/>
      <c r="OY509" s="7"/>
      <c r="OZ509" s="7"/>
      <c r="PA509" s="7"/>
      <c r="PB509" s="7"/>
      <c r="PC509" s="7"/>
      <c r="PD509" s="7"/>
      <c r="PE509" s="7"/>
      <c r="PF509" s="7"/>
      <c r="PG509" s="7"/>
      <c r="PH509" s="7"/>
      <c r="PI509" s="7"/>
      <c r="PJ509" s="7"/>
      <c r="PK509" s="7"/>
      <c r="PL509" s="7"/>
      <c r="PM509" s="7"/>
      <c r="PN509" s="7"/>
      <c r="PO509" s="7"/>
      <c r="PP509" s="7"/>
      <c r="PQ509" s="7"/>
      <c r="PR509" s="7"/>
      <c r="PS509" s="7"/>
      <c r="PT509" s="7"/>
      <c r="PU509" s="7"/>
      <c r="PV509" s="7"/>
      <c r="PW509" s="7"/>
      <c r="PX509" s="7"/>
      <c r="PY509" s="7"/>
      <c r="PZ509" s="7"/>
      <c r="QA509" s="7"/>
      <c r="QB509" s="7"/>
      <c r="QC509" s="7"/>
      <c r="QD509" s="7"/>
      <c r="QE509" s="7"/>
      <c r="QF509" s="7"/>
      <c r="QG509" s="7"/>
      <c r="QH509" s="7"/>
      <c r="QI509" s="7"/>
      <c r="QJ509" s="7"/>
      <c r="QK509" s="7"/>
      <c r="QL509" s="7"/>
      <c r="QM509" s="7"/>
      <c r="QN509" s="7"/>
      <c r="QO509" s="7"/>
      <c r="QP509" s="7"/>
      <c r="QQ509" s="7"/>
      <c r="QR509" s="7"/>
      <c r="QS509" s="7"/>
      <c r="QT509" s="7"/>
      <c r="QU509" s="7"/>
      <c r="QV509" s="7"/>
      <c r="QW509" s="7"/>
      <c r="QX509" s="7"/>
      <c r="QY509" s="7"/>
      <c r="QZ509" s="7"/>
      <c r="RA509" s="7"/>
      <c r="RB509" s="7"/>
      <c r="RC509" s="7"/>
      <c r="RD509" s="7"/>
      <c r="RE509" s="7"/>
      <c r="RF509" s="7"/>
      <c r="RG509" s="7"/>
      <c r="RH509" s="7"/>
      <c r="RI509" s="7"/>
      <c r="RJ509" s="7"/>
      <c r="RK509" s="7"/>
      <c r="RL509" s="7"/>
      <c r="RM509" s="7"/>
      <c r="RN509" s="7"/>
      <c r="RO509" s="7"/>
      <c r="RP509" s="7"/>
      <c r="RQ509" s="7"/>
      <c r="RR509" s="7"/>
      <c r="RS509" s="7"/>
      <c r="RT509" s="7"/>
      <c r="RU509" s="7"/>
      <c r="RV509" s="7"/>
      <c r="RW509" s="7"/>
      <c r="RX509" s="7"/>
      <c r="RY509" s="7"/>
      <c r="RZ509" s="7"/>
      <c r="SA509" s="7"/>
      <c r="SB509" s="7"/>
      <c r="SC509" s="7"/>
      <c r="SD509" s="7"/>
      <c r="SE509" s="7"/>
      <c r="SF509" s="7"/>
      <c r="SG509" s="7"/>
      <c r="SH509" s="7"/>
      <c r="SI509" s="7"/>
      <c r="SJ509" s="7"/>
      <c r="SK509" s="7"/>
      <c r="SL509" s="7"/>
      <c r="SM509" s="7"/>
      <c r="SN509" s="7"/>
      <c r="SO509" s="7"/>
      <c r="SP509" s="7"/>
      <c r="SQ509" s="7"/>
      <c r="SR509" s="7"/>
      <c r="SS509" s="7"/>
      <c r="ST509" s="7"/>
      <c r="SU509" s="7"/>
      <c r="SV509" s="7"/>
      <c r="SW509" s="7"/>
      <c r="SX509" s="7"/>
      <c r="SY509" s="7"/>
      <c r="SZ509" s="7"/>
      <c r="TA509" s="7"/>
      <c r="TB509" s="7"/>
      <c r="TC509" s="7"/>
      <c r="TD509" s="7"/>
      <c r="TE509" s="7"/>
      <c r="TF509" s="7"/>
      <c r="TG509" s="7"/>
      <c r="TH509" s="7"/>
      <c r="TI509" s="7"/>
      <c r="TJ509" s="7"/>
      <c r="TK509" s="7"/>
      <c r="TL509" s="7"/>
      <c r="TM509" s="7"/>
      <c r="TN509" s="7"/>
      <c r="TO509" s="7"/>
      <c r="TP509" s="7"/>
      <c r="TQ509" s="7"/>
      <c r="TR509" s="7"/>
      <c r="TS509" s="7"/>
      <c r="TT509" s="7"/>
      <c r="TU509" s="7"/>
      <c r="TV509" s="7"/>
      <c r="TW509" s="7"/>
      <c r="TX509" s="7"/>
      <c r="TY509" s="7"/>
      <c r="TZ509" s="7"/>
      <c r="UA509" s="7"/>
      <c r="UB509" s="7"/>
      <c r="UC509" s="7"/>
      <c r="UD509" s="7"/>
      <c r="UE509" s="7"/>
      <c r="UF509" s="7"/>
      <c r="UG509" s="7"/>
      <c r="UH509" s="7"/>
      <c r="UI509" s="7"/>
      <c r="UJ509" s="7"/>
      <c r="UK509" s="7"/>
      <c r="UL509" s="7"/>
      <c r="UM509" s="7"/>
      <c r="UN509" s="7"/>
      <c r="UO509" s="7"/>
      <c r="UP509" s="7"/>
      <c r="UQ509" s="7"/>
      <c r="UR509" s="7"/>
      <c r="US509" s="7"/>
      <c r="UT509" s="7"/>
      <c r="UU509" s="7"/>
      <c r="UV509" s="7"/>
      <c r="UW509" s="7"/>
      <c r="UX509" s="7"/>
      <c r="UY509" s="7"/>
      <c r="UZ509" s="7"/>
      <c r="VA509" s="7"/>
      <c r="VB509" s="7"/>
      <c r="VC509" s="7"/>
      <c r="VD509" s="7"/>
      <c r="VE509" s="7"/>
      <c r="VF509" s="7"/>
      <c r="VG509" s="7"/>
      <c r="VH509" s="7"/>
      <c r="VI509" s="7"/>
      <c r="VJ509" s="7"/>
      <c r="VK509" s="7"/>
      <c r="VL509" s="7"/>
      <c r="VM509" s="7"/>
      <c r="VN509" s="7"/>
      <c r="VO509" s="7"/>
      <c r="VP509" s="7"/>
      <c r="VQ509" s="7"/>
      <c r="VR509" s="7"/>
      <c r="VS509" s="7"/>
      <c r="VT509" s="7"/>
      <c r="VU509" s="7"/>
      <c r="VV509" s="7"/>
      <c r="VW509" s="7"/>
      <c r="VX509" s="7"/>
      <c r="VY509" s="7"/>
      <c r="VZ509" s="7"/>
      <c r="WA509" s="7"/>
      <c r="WB509" s="7"/>
      <c r="WC509" s="7"/>
      <c r="WD509" s="7"/>
      <c r="WE509" s="7"/>
      <c r="WF509" s="7"/>
      <c r="WG509" s="7"/>
      <c r="WH509" s="7"/>
      <c r="WI509" s="7"/>
      <c r="WJ509" s="7"/>
      <c r="WK509" s="7"/>
      <c r="WL509" s="7"/>
      <c r="WM509" s="7"/>
      <c r="WN509" s="7"/>
      <c r="WO509" s="7"/>
      <c r="WP509" s="7"/>
      <c r="WQ509" s="7"/>
      <c r="WR509" s="7"/>
      <c r="WS509" s="7"/>
      <c r="WT509" s="7"/>
      <c r="WU509" s="7"/>
      <c r="WV509" s="7"/>
      <c r="WW509" s="7"/>
      <c r="WX509" s="7"/>
      <c r="WY509" s="7"/>
      <c r="WZ509" s="7"/>
      <c r="XA509" s="7"/>
      <c r="XB509" s="7"/>
      <c r="XC509" s="7"/>
      <c r="XD509" s="7"/>
      <c r="XE509" s="7"/>
      <c r="XF509" s="7"/>
      <c r="XG509" s="7"/>
      <c r="XH509" s="7"/>
      <c r="XI509" s="7"/>
      <c r="XJ509" s="7"/>
      <c r="XK509" s="7"/>
      <c r="XL509" s="7"/>
      <c r="XM509" s="7"/>
      <c r="XN509" s="7"/>
      <c r="XO509" s="7"/>
      <c r="XP509" s="7"/>
      <c r="XQ509" s="7"/>
      <c r="XR509" s="7"/>
      <c r="XS509" s="7"/>
      <c r="XT509" s="7"/>
      <c r="XU509" s="7"/>
      <c r="XV509" s="7"/>
      <c r="XW509" s="7"/>
      <c r="XX509" s="7"/>
      <c r="XY509" s="7"/>
      <c r="XZ509" s="7"/>
      <c r="YA509" s="7"/>
      <c r="YB509" s="7"/>
      <c r="YC509" s="7"/>
      <c r="YD509" s="7"/>
      <c r="YE509" s="7"/>
      <c r="YF509" s="7"/>
      <c r="YG509" s="7"/>
      <c r="YH509" s="7"/>
      <c r="YI509" s="7"/>
      <c r="YJ509" s="7"/>
      <c r="YK509" s="7"/>
      <c r="YL509" s="7"/>
      <c r="YM509" s="7"/>
      <c r="YN509" s="7"/>
      <c r="YO509" s="7"/>
      <c r="YP509" s="7"/>
      <c r="YQ509" s="7"/>
      <c r="YR509" s="7"/>
      <c r="YS509" s="7"/>
      <c r="YT509" s="7"/>
      <c r="YU509" s="7"/>
      <c r="YV509" s="7"/>
      <c r="YW509" s="7"/>
      <c r="YX509" s="7"/>
      <c r="YY509" s="7"/>
      <c r="YZ509" s="7"/>
      <c r="ZA509" s="7"/>
      <c r="ZB509" s="7"/>
      <c r="ZC509" s="7"/>
      <c r="ZD509" s="7"/>
    </row>
    <row r="510" spans="1:680" s="103" customFormat="1" x14ac:dyDescent="0.2">
      <c r="A510" s="27"/>
      <c r="B510" s="27"/>
      <c r="C510" s="4"/>
      <c r="D510" s="7"/>
      <c r="E510" s="4"/>
      <c r="F510" s="6"/>
      <c r="G510" s="6"/>
      <c r="H510" s="6"/>
      <c r="I510" s="6"/>
      <c r="J510" s="6"/>
      <c r="K510" s="101"/>
      <c r="L510" s="101"/>
      <c r="M510" s="101"/>
      <c r="N510" s="101"/>
      <c r="O510" s="7"/>
      <c r="P510" s="101"/>
      <c r="Q510" s="101"/>
      <c r="R510" s="101"/>
      <c r="S510" s="101"/>
      <c r="T510" s="7"/>
      <c r="U510" s="101"/>
      <c r="V510" s="101"/>
      <c r="W510" s="101"/>
      <c r="X510" s="101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/>
      <c r="JB510" s="7"/>
      <c r="JC510" s="7"/>
      <c r="JD510" s="7"/>
      <c r="JE510" s="7"/>
      <c r="JF510" s="7"/>
      <c r="JG510" s="7"/>
      <c r="JH510" s="7"/>
      <c r="JI510" s="7"/>
      <c r="JJ510" s="7"/>
      <c r="JK510" s="7"/>
      <c r="JL510" s="7"/>
      <c r="JM510" s="7"/>
      <c r="JN510" s="7"/>
      <c r="JO510" s="7"/>
      <c r="JP510" s="7"/>
      <c r="JQ510" s="7"/>
      <c r="JR510" s="7"/>
      <c r="JS510" s="7"/>
      <c r="JT510" s="7"/>
      <c r="JU510" s="7"/>
      <c r="JV510" s="7"/>
      <c r="JW510" s="7"/>
      <c r="JX510" s="7"/>
      <c r="JY510" s="7"/>
      <c r="JZ510" s="7"/>
      <c r="KA510" s="7"/>
      <c r="KB510" s="7"/>
      <c r="KC510" s="7"/>
      <c r="KD510" s="7"/>
      <c r="KE510" s="7"/>
      <c r="KF510" s="7"/>
      <c r="KG510" s="7"/>
      <c r="KH510" s="7"/>
      <c r="KI510" s="7"/>
      <c r="KJ510" s="7"/>
      <c r="KK510" s="7"/>
      <c r="KL510" s="7"/>
      <c r="KM510" s="7"/>
      <c r="KN510" s="7"/>
      <c r="KO510" s="7"/>
      <c r="KP510" s="7"/>
      <c r="KQ510" s="7"/>
      <c r="KR510" s="7"/>
      <c r="KS510" s="7"/>
      <c r="KT510" s="7"/>
      <c r="KU510" s="7"/>
      <c r="KV510" s="7"/>
      <c r="KW510" s="7"/>
      <c r="KX510" s="7"/>
      <c r="KY510" s="7"/>
      <c r="KZ510" s="7"/>
      <c r="LA510" s="7"/>
      <c r="LB510" s="7"/>
      <c r="LC510" s="7"/>
      <c r="LD510" s="7"/>
      <c r="LE510" s="7"/>
      <c r="LF510" s="7"/>
      <c r="LG510" s="7"/>
      <c r="LH510" s="7"/>
      <c r="LI510" s="7"/>
      <c r="LJ510" s="7"/>
      <c r="LK510" s="7"/>
      <c r="LL510" s="7"/>
      <c r="LM510" s="7"/>
      <c r="LN510" s="7"/>
      <c r="LO510" s="7"/>
      <c r="LP510" s="7"/>
      <c r="LQ510" s="7"/>
      <c r="LR510" s="7"/>
      <c r="LS510" s="7"/>
      <c r="LT510" s="7"/>
      <c r="LU510" s="7"/>
      <c r="LV510" s="7"/>
      <c r="LW510" s="7"/>
      <c r="LX510" s="7"/>
      <c r="LY510" s="7"/>
      <c r="LZ510" s="7"/>
      <c r="MA510" s="7"/>
      <c r="MB510" s="7"/>
      <c r="MC510" s="7"/>
      <c r="MD510" s="7"/>
      <c r="ME510" s="7"/>
      <c r="MF510" s="7"/>
      <c r="MG510" s="7"/>
      <c r="MH510" s="7"/>
      <c r="MI510" s="7"/>
      <c r="MJ510" s="7"/>
      <c r="MK510" s="7"/>
      <c r="ML510" s="7"/>
      <c r="MM510" s="7"/>
      <c r="MN510" s="7"/>
      <c r="MO510" s="7"/>
      <c r="MP510" s="7"/>
      <c r="MQ510" s="7"/>
      <c r="MR510" s="7"/>
      <c r="MS510" s="7"/>
      <c r="MT510" s="7"/>
      <c r="MU510" s="7"/>
      <c r="MV510" s="7"/>
      <c r="MW510" s="7"/>
      <c r="MX510" s="7"/>
      <c r="MY510" s="7"/>
      <c r="MZ510" s="7"/>
      <c r="NA510" s="7"/>
      <c r="NB510" s="7"/>
      <c r="NC510" s="7"/>
      <c r="ND510" s="7"/>
      <c r="NE510" s="7"/>
      <c r="NF510" s="7"/>
      <c r="NG510" s="7"/>
      <c r="NH510" s="7"/>
      <c r="NI510" s="7"/>
      <c r="NJ510" s="7"/>
      <c r="NK510" s="7"/>
      <c r="NL510" s="7"/>
      <c r="NM510" s="7"/>
      <c r="NN510" s="7"/>
      <c r="NO510" s="7"/>
      <c r="NP510" s="7"/>
      <c r="NQ510" s="7"/>
      <c r="NR510" s="7"/>
      <c r="NS510" s="7"/>
      <c r="NT510" s="7"/>
      <c r="NU510" s="7"/>
      <c r="NV510" s="7"/>
      <c r="NW510" s="7"/>
      <c r="NX510" s="7"/>
      <c r="NY510" s="7"/>
      <c r="NZ510" s="7"/>
      <c r="OA510" s="7"/>
      <c r="OB510" s="7"/>
      <c r="OC510" s="7"/>
      <c r="OD510" s="7"/>
      <c r="OE510" s="7"/>
      <c r="OF510" s="7"/>
      <c r="OG510" s="7"/>
      <c r="OH510" s="7"/>
      <c r="OI510" s="7"/>
      <c r="OJ510" s="7"/>
      <c r="OK510" s="7"/>
      <c r="OL510" s="7"/>
      <c r="OM510" s="7"/>
      <c r="ON510" s="7"/>
      <c r="OO510" s="7"/>
      <c r="OP510" s="7"/>
      <c r="OQ510" s="7"/>
      <c r="OR510" s="7"/>
      <c r="OS510" s="7"/>
      <c r="OT510" s="7"/>
      <c r="OU510" s="7"/>
      <c r="OV510" s="7"/>
      <c r="OW510" s="7"/>
      <c r="OX510" s="7"/>
      <c r="OY510" s="7"/>
      <c r="OZ510" s="7"/>
      <c r="PA510" s="7"/>
      <c r="PB510" s="7"/>
      <c r="PC510" s="7"/>
      <c r="PD510" s="7"/>
      <c r="PE510" s="7"/>
      <c r="PF510" s="7"/>
      <c r="PG510" s="7"/>
      <c r="PH510" s="7"/>
      <c r="PI510" s="7"/>
      <c r="PJ510" s="7"/>
      <c r="PK510" s="7"/>
      <c r="PL510" s="7"/>
      <c r="PM510" s="7"/>
      <c r="PN510" s="7"/>
      <c r="PO510" s="7"/>
      <c r="PP510" s="7"/>
      <c r="PQ510" s="7"/>
      <c r="PR510" s="7"/>
      <c r="PS510" s="7"/>
      <c r="PT510" s="7"/>
      <c r="PU510" s="7"/>
      <c r="PV510" s="7"/>
      <c r="PW510" s="7"/>
      <c r="PX510" s="7"/>
      <c r="PY510" s="7"/>
      <c r="PZ510" s="7"/>
      <c r="QA510" s="7"/>
      <c r="QB510" s="7"/>
      <c r="QC510" s="7"/>
      <c r="QD510" s="7"/>
      <c r="QE510" s="7"/>
      <c r="QF510" s="7"/>
      <c r="QG510" s="7"/>
      <c r="QH510" s="7"/>
      <c r="QI510" s="7"/>
      <c r="QJ510" s="7"/>
      <c r="QK510" s="7"/>
      <c r="QL510" s="7"/>
      <c r="QM510" s="7"/>
      <c r="QN510" s="7"/>
      <c r="QO510" s="7"/>
      <c r="QP510" s="7"/>
      <c r="QQ510" s="7"/>
      <c r="QR510" s="7"/>
      <c r="QS510" s="7"/>
      <c r="QT510" s="7"/>
      <c r="QU510" s="7"/>
      <c r="QV510" s="7"/>
      <c r="QW510" s="7"/>
      <c r="QX510" s="7"/>
      <c r="QY510" s="7"/>
      <c r="QZ510" s="7"/>
      <c r="RA510" s="7"/>
      <c r="RB510" s="7"/>
      <c r="RC510" s="7"/>
      <c r="RD510" s="7"/>
      <c r="RE510" s="7"/>
      <c r="RF510" s="7"/>
      <c r="RG510" s="7"/>
      <c r="RH510" s="7"/>
      <c r="RI510" s="7"/>
      <c r="RJ510" s="7"/>
      <c r="RK510" s="7"/>
      <c r="RL510" s="7"/>
      <c r="RM510" s="7"/>
      <c r="RN510" s="7"/>
      <c r="RO510" s="7"/>
      <c r="RP510" s="7"/>
      <c r="RQ510" s="7"/>
      <c r="RR510" s="7"/>
      <c r="RS510" s="7"/>
      <c r="RT510" s="7"/>
      <c r="RU510" s="7"/>
      <c r="RV510" s="7"/>
      <c r="RW510" s="7"/>
      <c r="RX510" s="7"/>
      <c r="RY510" s="7"/>
      <c r="RZ510" s="7"/>
      <c r="SA510" s="7"/>
      <c r="SB510" s="7"/>
      <c r="SC510" s="7"/>
      <c r="SD510" s="7"/>
      <c r="SE510" s="7"/>
      <c r="SF510" s="7"/>
      <c r="SG510" s="7"/>
      <c r="SH510" s="7"/>
      <c r="SI510" s="7"/>
      <c r="SJ510" s="7"/>
      <c r="SK510" s="7"/>
      <c r="SL510" s="7"/>
      <c r="SM510" s="7"/>
      <c r="SN510" s="7"/>
      <c r="SO510" s="7"/>
      <c r="SP510" s="7"/>
      <c r="SQ510" s="7"/>
      <c r="SR510" s="7"/>
      <c r="SS510" s="7"/>
      <c r="ST510" s="7"/>
      <c r="SU510" s="7"/>
      <c r="SV510" s="7"/>
      <c r="SW510" s="7"/>
      <c r="SX510" s="7"/>
      <c r="SY510" s="7"/>
      <c r="SZ510" s="7"/>
      <c r="TA510" s="7"/>
      <c r="TB510" s="7"/>
      <c r="TC510" s="7"/>
      <c r="TD510" s="7"/>
      <c r="TE510" s="7"/>
      <c r="TF510" s="7"/>
      <c r="TG510" s="7"/>
      <c r="TH510" s="7"/>
      <c r="TI510" s="7"/>
      <c r="TJ510" s="7"/>
      <c r="TK510" s="7"/>
      <c r="TL510" s="7"/>
      <c r="TM510" s="7"/>
      <c r="TN510" s="7"/>
      <c r="TO510" s="7"/>
      <c r="TP510" s="7"/>
      <c r="TQ510" s="7"/>
      <c r="TR510" s="7"/>
      <c r="TS510" s="7"/>
      <c r="TT510" s="7"/>
      <c r="TU510" s="7"/>
      <c r="TV510" s="7"/>
      <c r="TW510" s="7"/>
      <c r="TX510" s="7"/>
      <c r="TY510" s="7"/>
      <c r="TZ510" s="7"/>
      <c r="UA510" s="7"/>
      <c r="UB510" s="7"/>
      <c r="UC510" s="7"/>
      <c r="UD510" s="7"/>
      <c r="UE510" s="7"/>
      <c r="UF510" s="7"/>
      <c r="UG510" s="7"/>
      <c r="UH510" s="7"/>
      <c r="UI510" s="7"/>
      <c r="UJ510" s="7"/>
      <c r="UK510" s="7"/>
      <c r="UL510" s="7"/>
      <c r="UM510" s="7"/>
      <c r="UN510" s="7"/>
      <c r="UO510" s="7"/>
      <c r="UP510" s="7"/>
      <c r="UQ510" s="7"/>
      <c r="UR510" s="7"/>
      <c r="US510" s="7"/>
      <c r="UT510" s="7"/>
      <c r="UU510" s="7"/>
      <c r="UV510" s="7"/>
      <c r="UW510" s="7"/>
      <c r="UX510" s="7"/>
      <c r="UY510" s="7"/>
      <c r="UZ510" s="7"/>
      <c r="VA510" s="7"/>
      <c r="VB510" s="7"/>
      <c r="VC510" s="7"/>
      <c r="VD510" s="7"/>
      <c r="VE510" s="7"/>
      <c r="VF510" s="7"/>
      <c r="VG510" s="7"/>
      <c r="VH510" s="7"/>
      <c r="VI510" s="7"/>
      <c r="VJ510" s="7"/>
      <c r="VK510" s="7"/>
      <c r="VL510" s="7"/>
      <c r="VM510" s="7"/>
      <c r="VN510" s="7"/>
      <c r="VO510" s="7"/>
      <c r="VP510" s="7"/>
      <c r="VQ510" s="7"/>
      <c r="VR510" s="7"/>
      <c r="VS510" s="7"/>
      <c r="VT510" s="7"/>
      <c r="VU510" s="7"/>
      <c r="VV510" s="7"/>
      <c r="VW510" s="7"/>
      <c r="VX510" s="7"/>
      <c r="VY510" s="7"/>
      <c r="VZ510" s="7"/>
      <c r="WA510" s="7"/>
      <c r="WB510" s="7"/>
      <c r="WC510" s="7"/>
      <c r="WD510" s="7"/>
      <c r="WE510" s="7"/>
      <c r="WF510" s="7"/>
      <c r="WG510" s="7"/>
      <c r="WH510" s="7"/>
      <c r="WI510" s="7"/>
      <c r="WJ510" s="7"/>
      <c r="WK510" s="7"/>
      <c r="WL510" s="7"/>
      <c r="WM510" s="7"/>
      <c r="WN510" s="7"/>
      <c r="WO510" s="7"/>
      <c r="WP510" s="7"/>
      <c r="WQ510" s="7"/>
      <c r="WR510" s="7"/>
      <c r="WS510" s="7"/>
      <c r="WT510" s="7"/>
      <c r="WU510" s="7"/>
      <c r="WV510" s="7"/>
      <c r="WW510" s="7"/>
      <c r="WX510" s="7"/>
      <c r="WY510" s="7"/>
      <c r="WZ510" s="7"/>
      <c r="XA510" s="7"/>
      <c r="XB510" s="7"/>
      <c r="XC510" s="7"/>
      <c r="XD510" s="7"/>
      <c r="XE510" s="7"/>
      <c r="XF510" s="7"/>
      <c r="XG510" s="7"/>
      <c r="XH510" s="7"/>
      <c r="XI510" s="7"/>
      <c r="XJ510" s="7"/>
      <c r="XK510" s="7"/>
      <c r="XL510" s="7"/>
      <c r="XM510" s="7"/>
      <c r="XN510" s="7"/>
      <c r="XO510" s="7"/>
      <c r="XP510" s="7"/>
      <c r="XQ510" s="7"/>
      <c r="XR510" s="7"/>
      <c r="XS510" s="7"/>
      <c r="XT510" s="7"/>
      <c r="XU510" s="7"/>
      <c r="XV510" s="7"/>
      <c r="XW510" s="7"/>
      <c r="XX510" s="7"/>
      <c r="XY510" s="7"/>
      <c r="XZ510" s="7"/>
      <c r="YA510" s="7"/>
      <c r="YB510" s="7"/>
      <c r="YC510" s="7"/>
      <c r="YD510" s="7"/>
      <c r="YE510" s="7"/>
      <c r="YF510" s="7"/>
      <c r="YG510" s="7"/>
      <c r="YH510" s="7"/>
      <c r="YI510" s="7"/>
      <c r="YJ510" s="7"/>
      <c r="YK510" s="7"/>
      <c r="YL510" s="7"/>
      <c r="YM510" s="7"/>
      <c r="YN510" s="7"/>
      <c r="YO510" s="7"/>
      <c r="YP510" s="7"/>
      <c r="YQ510" s="7"/>
      <c r="YR510" s="7"/>
      <c r="YS510" s="7"/>
      <c r="YT510" s="7"/>
      <c r="YU510" s="7"/>
      <c r="YV510" s="7"/>
      <c r="YW510" s="7"/>
      <c r="YX510" s="7"/>
      <c r="YY510" s="7"/>
      <c r="YZ510" s="7"/>
      <c r="ZA510" s="7"/>
      <c r="ZB510" s="7"/>
      <c r="ZC510" s="7"/>
      <c r="ZD510" s="7"/>
    </row>
    <row r="511" spans="1:680" s="103" customFormat="1" x14ac:dyDescent="0.2">
      <c r="A511" s="27"/>
      <c r="B511" s="27"/>
      <c r="C511" s="4"/>
      <c r="D511" s="7"/>
      <c r="E511" s="4"/>
      <c r="F511" s="6"/>
      <c r="G511" s="6"/>
      <c r="H511" s="6"/>
      <c r="I511" s="6"/>
      <c r="J511" s="6"/>
      <c r="K511" s="101"/>
      <c r="L511" s="101"/>
      <c r="M511" s="101"/>
      <c r="N511" s="101"/>
      <c r="O511" s="7"/>
      <c r="P511" s="101"/>
      <c r="Q511" s="101"/>
      <c r="R511" s="101"/>
      <c r="S511" s="101"/>
      <c r="T511" s="7"/>
      <c r="U511" s="101"/>
      <c r="V511" s="101"/>
      <c r="W511" s="101"/>
      <c r="X511" s="101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/>
      <c r="JB511" s="7"/>
      <c r="JC511" s="7"/>
      <c r="JD511" s="7"/>
      <c r="JE511" s="7"/>
      <c r="JF511" s="7"/>
      <c r="JG511" s="7"/>
      <c r="JH511" s="7"/>
      <c r="JI511" s="7"/>
      <c r="JJ511" s="7"/>
      <c r="JK511" s="7"/>
      <c r="JL511" s="7"/>
      <c r="JM511" s="7"/>
      <c r="JN511" s="7"/>
      <c r="JO511" s="7"/>
      <c r="JP511" s="7"/>
      <c r="JQ511" s="7"/>
      <c r="JR511" s="7"/>
      <c r="JS511" s="7"/>
      <c r="JT511" s="7"/>
      <c r="JU511" s="7"/>
      <c r="JV511" s="7"/>
      <c r="JW511" s="7"/>
      <c r="JX511" s="7"/>
      <c r="JY511" s="7"/>
      <c r="JZ511" s="7"/>
      <c r="KA511" s="7"/>
      <c r="KB511" s="7"/>
      <c r="KC511" s="7"/>
      <c r="KD511" s="7"/>
      <c r="KE511" s="7"/>
      <c r="KF511" s="7"/>
      <c r="KG511" s="7"/>
      <c r="KH511" s="7"/>
      <c r="KI511" s="7"/>
      <c r="KJ511" s="7"/>
      <c r="KK511" s="7"/>
      <c r="KL511" s="7"/>
      <c r="KM511" s="7"/>
      <c r="KN511" s="7"/>
      <c r="KO511" s="7"/>
      <c r="KP511" s="7"/>
      <c r="KQ511" s="7"/>
      <c r="KR511" s="7"/>
      <c r="KS511" s="7"/>
      <c r="KT511" s="7"/>
      <c r="KU511" s="7"/>
      <c r="KV511" s="7"/>
      <c r="KW511" s="7"/>
      <c r="KX511" s="7"/>
      <c r="KY511" s="7"/>
      <c r="KZ511" s="7"/>
      <c r="LA511" s="7"/>
      <c r="LB511" s="7"/>
      <c r="LC511" s="7"/>
      <c r="LD511" s="7"/>
      <c r="LE511" s="7"/>
      <c r="LF511" s="7"/>
      <c r="LG511" s="7"/>
      <c r="LH511" s="7"/>
      <c r="LI511" s="7"/>
      <c r="LJ511" s="7"/>
      <c r="LK511" s="7"/>
      <c r="LL511" s="7"/>
      <c r="LM511" s="7"/>
      <c r="LN511" s="7"/>
      <c r="LO511" s="7"/>
      <c r="LP511" s="7"/>
      <c r="LQ511" s="7"/>
      <c r="LR511" s="7"/>
      <c r="LS511" s="7"/>
      <c r="LT511" s="7"/>
      <c r="LU511" s="7"/>
      <c r="LV511" s="7"/>
      <c r="LW511" s="7"/>
      <c r="LX511" s="7"/>
      <c r="LY511" s="7"/>
      <c r="LZ511" s="7"/>
      <c r="MA511" s="7"/>
      <c r="MB511" s="7"/>
      <c r="MC511" s="7"/>
      <c r="MD511" s="7"/>
      <c r="ME511" s="7"/>
      <c r="MF511" s="7"/>
      <c r="MG511" s="7"/>
      <c r="MH511" s="7"/>
      <c r="MI511" s="7"/>
      <c r="MJ511" s="7"/>
      <c r="MK511" s="7"/>
      <c r="ML511" s="7"/>
      <c r="MM511" s="7"/>
      <c r="MN511" s="7"/>
      <c r="MO511" s="7"/>
      <c r="MP511" s="7"/>
      <c r="MQ511" s="7"/>
      <c r="MR511" s="7"/>
      <c r="MS511" s="7"/>
      <c r="MT511" s="7"/>
      <c r="MU511" s="7"/>
      <c r="MV511" s="7"/>
      <c r="MW511" s="7"/>
      <c r="MX511" s="7"/>
      <c r="MY511" s="7"/>
      <c r="MZ511" s="7"/>
      <c r="NA511" s="7"/>
      <c r="NB511" s="7"/>
      <c r="NC511" s="7"/>
      <c r="ND511" s="7"/>
      <c r="NE511" s="7"/>
      <c r="NF511" s="7"/>
      <c r="NG511" s="7"/>
      <c r="NH511" s="7"/>
      <c r="NI511" s="7"/>
      <c r="NJ511" s="7"/>
      <c r="NK511" s="7"/>
      <c r="NL511" s="7"/>
      <c r="NM511" s="7"/>
      <c r="NN511" s="7"/>
      <c r="NO511" s="7"/>
      <c r="NP511" s="7"/>
      <c r="NQ511" s="7"/>
      <c r="NR511" s="7"/>
      <c r="NS511" s="7"/>
      <c r="NT511" s="7"/>
      <c r="NU511" s="7"/>
      <c r="NV511" s="7"/>
      <c r="NW511" s="7"/>
      <c r="NX511" s="7"/>
      <c r="NY511" s="7"/>
      <c r="NZ511" s="7"/>
      <c r="OA511" s="7"/>
      <c r="OB511" s="7"/>
      <c r="OC511" s="7"/>
      <c r="OD511" s="7"/>
      <c r="OE511" s="7"/>
      <c r="OF511" s="7"/>
      <c r="OG511" s="7"/>
      <c r="OH511" s="7"/>
      <c r="OI511" s="7"/>
      <c r="OJ511" s="7"/>
      <c r="OK511" s="7"/>
      <c r="OL511" s="7"/>
      <c r="OM511" s="7"/>
      <c r="ON511" s="7"/>
      <c r="OO511" s="7"/>
      <c r="OP511" s="7"/>
      <c r="OQ511" s="7"/>
      <c r="OR511" s="7"/>
      <c r="OS511" s="7"/>
      <c r="OT511" s="7"/>
      <c r="OU511" s="7"/>
      <c r="OV511" s="7"/>
      <c r="OW511" s="7"/>
      <c r="OX511" s="7"/>
      <c r="OY511" s="7"/>
      <c r="OZ511" s="7"/>
      <c r="PA511" s="7"/>
      <c r="PB511" s="7"/>
      <c r="PC511" s="7"/>
      <c r="PD511" s="7"/>
      <c r="PE511" s="7"/>
      <c r="PF511" s="7"/>
      <c r="PG511" s="7"/>
      <c r="PH511" s="7"/>
      <c r="PI511" s="7"/>
      <c r="PJ511" s="7"/>
      <c r="PK511" s="7"/>
      <c r="PL511" s="7"/>
      <c r="PM511" s="7"/>
      <c r="PN511" s="7"/>
      <c r="PO511" s="7"/>
      <c r="PP511" s="7"/>
      <c r="PQ511" s="7"/>
      <c r="PR511" s="7"/>
      <c r="PS511" s="7"/>
      <c r="PT511" s="7"/>
      <c r="PU511" s="7"/>
      <c r="PV511" s="7"/>
      <c r="PW511" s="7"/>
      <c r="PX511" s="7"/>
      <c r="PY511" s="7"/>
      <c r="PZ511" s="7"/>
      <c r="QA511" s="7"/>
      <c r="QB511" s="7"/>
      <c r="QC511" s="7"/>
      <c r="QD511" s="7"/>
      <c r="QE511" s="7"/>
      <c r="QF511" s="7"/>
      <c r="QG511" s="7"/>
      <c r="QH511" s="7"/>
      <c r="QI511" s="7"/>
      <c r="QJ511" s="7"/>
      <c r="QK511" s="7"/>
      <c r="QL511" s="7"/>
      <c r="QM511" s="7"/>
      <c r="QN511" s="7"/>
      <c r="QO511" s="7"/>
      <c r="QP511" s="7"/>
      <c r="QQ511" s="7"/>
      <c r="QR511" s="7"/>
      <c r="QS511" s="7"/>
      <c r="QT511" s="7"/>
      <c r="QU511" s="7"/>
      <c r="QV511" s="7"/>
      <c r="QW511" s="7"/>
      <c r="QX511" s="7"/>
      <c r="QY511" s="7"/>
      <c r="QZ511" s="7"/>
      <c r="RA511" s="7"/>
      <c r="RB511" s="7"/>
      <c r="RC511" s="7"/>
      <c r="RD511" s="7"/>
      <c r="RE511" s="7"/>
      <c r="RF511" s="7"/>
      <c r="RG511" s="7"/>
      <c r="RH511" s="7"/>
      <c r="RI511" s="7"/>
      <c r="RJ511" s="7"/>
      <c r="RK511" s="7"/>
      <c r="RL511" s="7"/>
      <c r="RM511" s="7"/>
      <c r="RN511" s="7"/>
      <c r="RO511" s="7"/>
      <c r="RP511" s="7"/>
      <c r="RQ511" s="7"/>
      <c r="RR511" s="7"/>
      <c r="RS511" s="7"/>
      <c r="RT511" s="7"/>
      <c r="RU511" s="7"/>
      <c r="RV511" s="7"/>
      <c r="RW511" s="7"/>
      <c r="RX511" s="7"/>
      <c r="RY511" s="7"/>
      <c r="RZ511" s="7"/>
      <c r="SA511" s="7"/>
      <c r="SB511" s="7"/>
      <c r="SC511" s="7"/>
      <c r="SD511" s="7"/>
      <c r="SE511" s="7"/>
      <c r="SF511" s="7"/>
      <c r="SG511" s="7"/>
      <c r="SH511" s="7"/>
      <c r="SI511" s="7"/>
      <c r="SJ511" s="7"/>
      <c r="SK511" s="7"/>
      <c r="SL511" s="7"/>
      <c r="SM511" s="7"/>
      <c r="SN511" s="7"/>
      <c r="SO511" s="7"/>
      <c r="SP511" s="7"/>
      <c r="SQ511" s="7"/>
      <c r="SR511" s="7"/>
      <c r="SS511" s="7"/>
      <c r="ST511" s="7"/>
      <c r="SU511" s="7"/>
      <c r="SV511" s="7"/>
      <c r="SW511" s="7"/>
      <c r="SX511" s="7"/>
      <c r="SY511" s="7"/>
      <c r="SZ511" s="7"/>
      <c r="TA511" s="7"/>
      <c r="TB511" s="7"/>
      <c r="TC511" s="7"/>
      <c r="TD511" s="7"/>
      <c r="TE511" s="7"/>
      <c r="TF511" s="7"/>
      <c r="TG511" s="7"/>
      <c r="TH511" s="7"/>
      <c r="TI511" s="7"/>
      <c r="TJ511" s="7"/>
      <c r="TK511" s="7"/>
      <c r="TL511" s="7"/>
      <c r="TM511" s="7"/>
      <c r="TN511" s="7"/>
      <c r="TO511" s="7"/>
      <c r="TP511" s="7"/>
      <c r="TQ511" s="7"/>
      <c r="TR511" s="7"/>
      <c r="TS511" s="7"/>
      <c r="TT511" s="7"/>
      <c r="TU511" s="7"/>
      <c r="TV511" s="7"/>
      <c r="TW511" s="7"/>
      <c r="TX511" s="7"/>
      <c r="TY511" s="7"/>
      <c r="TZ511" s="7"/>
      <c r="UA511" s="7"/>
      <c r="UB511" s="7"/>
      <c r="UC511" s="7"/>
      <c r="UD511" s="7"/>
      <c r="UE511" s="7"/>
      <c r="UF511" s="7"/>
      <c r="UG511" s="7"/>
      <c r="UH511" s="7"/>
      <c r="UI511" s="7"/>
      <c r="UJ511" s="7"/>
      <c r="UK511" s="7"/>
      <c r="UL511" s="7"/>
      <c r="UM511" s="7"/>
      <c r="UN511" s="7"/>
      <c r="UO511" s="7"/>
      <c r="UP511" s="7"/>
      <c r="UQ511" s="7"/>
      <c r="UR511" s="7"/>
      <c r="US511" s="7"/>
      <c r="UT511" s="7"/>
      <c r="UU511" s="7"/>
      <c r="UV511" s="7"/>
      <c r="UW511" s="7"/>
      <c r="UX511" s="7"/>
      <c r="UY511" s="7"/>
      <c r="UZ511" s="7"/>
      <c r="VA511" s="7"/>
      <c r="VB511" s="7"/>
      <c r="VC511" s="7"/>
      <c r="VD511" s="7"/>
      <c r="VE511" s="7"/>
      <c r="VF511" s="7"/>
      <c r="VG511" s="7"/>
      <c r="VH511" s="7"/>
      <c r="VI511" s="7"/>
      <c r="VJ511" s="7"/>
      <c r="VK511" s="7"/>
      <c r="VL511" s="7"/>
      <c r="VM511" s="7"/>
      <c r="VN511" s="7"/>
      <c r="VO511" s="7"/>
      <c r="VP511" s="7"/>
      <c r="VQ511" s="7"/>
      <c r="VR511" s="7"/>
      <c r="VS511" s="7"/>
      <c r="VT511" s="7"/>
      <c r="VU511" s="7"/>
      <c r="VV511" s="7"/>
      <c r="VW511" s="7"/>
      <c r="VX511" s="7"/>
      <c r="VY511" s="7"/>
      <c r="VZ511" s="7"/>
      <c r="WA511" s="7"/>
      <c r="WB511" s="7"/>
      <c r="WC511" s="7"/>
      <c r="WD511" s="7"/>
      <c r="WE511" s="7"/>
      <c r="WF511" s="7"/>
      <c r="WG511" s="7"/>
      <c r="WH511" s="7"/>
      <c r="WI511" s="7"/>
      <c r="WJ511" s="7"/>
      <c r="WK511" s="7"/>
      <c r="WL511" s="7"/>
      <c r="WM511" s="7"/>
      <c r="WN511" s="7"/>
      <c r="WO511" s="7"/>
      <c r="WP511" s="7"/>
      <c r="WQ511" s="7"/>
      <c r="WR511" s="7"/>
      <c r="WS511" s="7"/>
      <c r="WT511" s="7"/>
      <c r="WU511" s="7"/>
      <c r="WV511" s="7"/>
      <c r="WW511" s="7"/>
      <c r="WX511" s="7"/>
      <c r="WY511" s="7"/>
      <c r="WZ511" s="7"/>
      <c r="XA511" s="7"/>
      <c r="XB511" s="7"/>
      <c r="XC511" s="7"/>
      <c r="XD511" s="7"/>
      <c r="XE511" s="7"/>
      <c r="XF511" s="7"/>
      <c r="XG511" s="7"/>
      <c r="XH511" s="7"/>
      <c r="XI511" s="7"/>
      <c r="XJ511" s="7"/>
      <c r="XK511" s="7"/>
      <c r="XL511" s="7"/>
      <c r="XM511" s="7"/>
      <c r="XN511" s="7"/>
      <c r="XO511" s="7"/>
      <c r="XP511" s="7"/>
      <c r="XQ511" s="7"/>
      <c r="XR511" s="7"/>
      <c r="XS511" s="7"/>
      <c r="XT511" s="7"/>
      <c r="XU511" s="7"/>
      <c r="XV511" s="7"/>
      <c r="XW511" s="7"/>
      <c r="XX511" s="7"/>
      <c r="XY511" s="7"/>
      <c r="XZ511" s="7"/>
      <c r="YA511" s="7"/>
      <c r="YB511" s="7"/>
      <c r="YC511" s="7"/>
      <c r="YD511" s="7"/>
      <c r="YE511" s="7"/>
      <c r="YF511" s="7"/>
      <c r="YG511" s="7"/>
      <c r="YH511" s="7"/>
      <c r="YI511" s="7"/>
      <c r="YJ511" s="7"/>
      <c r="YK511" s="7"/>
      <c r="YL511" s="7"/>
      <c r="YM511" s="7"/>
      <c r="YN511" s="7"/>
      <c r="YO511" s="7"/>
      <c r="YP511" s="7"/>
      <c r="YQ511" s="7"/>
      <c r="YR511" s="7"/>
      <c r="YS511" s="7"/>
      <c r="YT511" s="7"/>
      <c r="YU511" s="7"/>
      <c r="YV511" s="7"/>
      <c r="YW511" s="7"/>
      <c r="YX511" s="7"/>
      <c r="YY511" s="7"/>
      <c r="YZ511" s="7"/>
      <c r="ZA511" s="7"/>
      <c r="ZB511" s="7"/>
      <c r="ZC511" s="7"/>
      <c r="ZD511" s="7"/>
    </row>
    <row r="512" spans="1:680" s="103" customFormat="1" x14ac:dyDescent="0.2">
      <c r="A512" s="27"/>
      <c r="B512" s="27"/>
      <c r="C512" s="4"/>
      <c r="D512" s="7"/>
      <c r="E512" s="4"/>
      <c r="F512" s="6"/>
      <c r="G512" s="6"/>
      <c r="H512" s="6"/>
      <c r="I512" s="6"/>
      <c r="J512" s="6"/>
      <c r="K512" s="101"/>
      <c r="L512" s="101"/>
      <c r="M512" s="101"/>
      <c r="N512" s="101"/>
      <c r="O512" s="7"/>
      <c r="P512" s="101"/>
      <c r="Q512" s="101"/>
      <c r="R512" s="101"/>
      <c r="S512" s="101"/>
      <c r="T512" s="7"/>
      <c r="U512" s="101"/>
      <c r="V512" s="101"/>
      <c r="W512" s="101"/>
      <c r="X512" s="101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/>
      <c r="JB512" s="7"/>
      <c r="JC512" s="7"/>
      <c r="JD512" s="7"/>
      <c r="JE512" s="7"/>
      <c r="JF512" s="7"/>
      <c r="JG512" s="7"/>
      <c r="JH512" s="7"/>
      <c r="JI512" s="7"/>
      <c r="JJ512" s="7"/>
      <c r="JK512" s="7"/>
      <c r="JL512" s="7"/>
      <c r="JM512" s="7"/>
      <c r="JN512" s="7"/>
      <c r="JO512" s="7"/>
      <c r="JP512" s="7"/>
      <c r="JQ512" s="7"/>
      <c r="JR512" s="7"/>
      <c r="JS512" s="7"/>
      <c r="JT512" s="7"/>
      <c r="JU512" s="7"/>
      <c r="JV512" s="7"/>
      <c r="JW512" s="7"/>
      <c r="JX512" s="7"/>
      <c r="JY512" s="7"/>
      <c r="JZ512" s="7"/>
      <c r="KA512" s="7"/>
      <c r="KB512" s="7"/>
      <c r="KC512" s="7"/>
      <c r="KD512" s="7"/>
      <c r="KE512" s="7"/>
      <c r="KF512" s="7"/>
      <c r="KG512" s="7"/>
      <c r="KH512" s="7"/>
      <c r="KI512" s="7"/>
      <c r="KJ512" s="7"/>
      <c r="KK512" s="7"/>
      <c r="KL512" s="7"/>
      <c r="KM512" s="7"/>
      <c r="KN512" s="7"/>
      <c r="KO512" s="7"/>
      <c r="KP512" s="7"/>
      <c r="KQ512" s="7"/>
      <c r="KR512" s="7"/>
      <c r="KS512" s="7"/>
      <c r="KT512" s="7"/>
      <c r="KU512" s="7"/>
      <c r="KV512" s="7"/>
      <c r="KW512" s="7"/>
      <c r="KX512" s="7"/>
      <c r="KY512" s="7"/>
      <c r="KZ512" s="7"/>
      <c r="LA512" s="7"/>
      <c r="LB512" s="7"/>
      <c r="LC512" s="7"/>
      <c r="LD512" s="7"/>
      <c r="LE512" s="7"/>
      <c r="LF512" s="7"/>
      <c r="LG512" s="7"/>
      <c r="LH512" s="7"/>
      <c r="LI512" s="7"/>
      <c r="LJ512" s="7"/>
      <c r="LK512" s="7"/>
      <c r="LL512" s="7"/>
      <c r="LM512" s="7"/>
      <c r="LN512" s="7"/>
      <c r="LO512" s="7"/>
      <c r="LP512" s="7"/>
      <c r="LQ512" s="7"/>
      <c r="LR512" s="7"/>
      <c r="LS512" s="7"/>
      <c r="LT512" s="7"/>
      <c r="LU512" s="7"/>
      <c r="LV512" s="7"/>
      <c r="LW512" s="7"/>
      <c r="LX512" s="7"/>
      <c r="LY512" s="7"/>
      <c r="LZ512" s="7"/>
      <c r="MA512" s="7"/>
      <c r="MB512" s="7"/>
      <c r="MC512" s="7"/>
      <c r="MD512" s="7"/>
      <c r="ME512" s="7"/>
      <c r="MF512" s="7"/>
      <c r="MG512" s="7"/>
      <c r="MH512" s="7"/>
      <c r="MI512" s="7"/>
      <c r="MJ512" s="7"/>
      <c r="MK512" s="7"/>
      <c r="ML512" s="7"/>
      <c r="MM512" s="7"/>
      <c r="MN512" s="7"/>
      <c r="MO512" s="7"/>
      <c r="MP512" s="7"/>
      <c r="MQ512" s="7"/>
      <c r="MR512" s="7"/>
      <c r="MS512" s="7"/>
      <c r="MT512" s="7"/>
      <c r="MU512" s="7"/>
      <c r="MV512" s="7"/>
      <c r="MW512" s="7"/>
      <c r="MX512" s="7"/>
      <c r="MY512" s="7"/>
      <c r="MZ512" s="7"/>
      <c r="NA512" s="7"/>
      <c r="NB512" s="7"/>
      <c r="NC512" s="7"/>
      <c r="ND512" s="7"/>
      <c r="NE512" s="7"/>
      <c r="NF512" s="7"/>
      <c r="NG512" s="7"/>
      <c r="NH512" s="7"/>
      <c r="NI512" s="7"/>
      <c r="NJ512" s="7"/>
      <c r="NK512" s="7"/>
      <c r="NL512" s="7"/>
      <c r="NM512" s="7"/>
      <c r="NN512" s="7"/>
      <c r="NO512" s="7"/>
      <c r="NP512" s="7"/>
      <c r="NQ512" s="7"/>
      <c r="NR512" s="7"/>
      <c r="NS512" s="7"/>
      <c r="NT512" s="7"/>
      <c r="NU512" s="7"/>
      <c r="NV512" s="7"/>
      <c r="NW512" s="7"/>
      <c r="NX512" s="7"/>
      <c r="NY512" s="7"/>
      <c r="NZ512" s="7"/>
      <c r="OA512" s="7"/>
      <c r="OB512" s="7"/>
      <c r="OC512" s="7"/>
      <c r="OD512" s="7"/>
      <c r="OE512" s="7"/>
      <c r="OF512" s="7"/>
      <c r="OG512" s="7"/>
      <c r="OH512" s="7"/>
      <c r="OI512" s="7"/>
      <c r="OJ512" s="7"/>
      <c r="OK512" s="7"/>
      <c r="OL512" s="7"/>
      <c r="OM512" s="7"/>
      <c r="ON512" s="7"/>
      <c r="OO512" s="7"/>
      <c r="OP512" s="7"/>
      <c r="OQ512" s="7"/>
      <c r="OR512" s="7"/>
      <c r="OS512" s="7"/>
      <c r="OT512" s="7"/>
      <c r="OU512" s="7"/>
      <c r="OV512" s="7"/>
      <c r="OW512" s="7"/>
      <c r="OX512" s="7"/>
      <c r="OY512" s="7"/>
      <c r="OZ512" s="7"/>
      <c r="PA512" s="7"/>
      <c r="PB512" s="7"/>
      <c r="PC512" s="7"/>
      <c r="PD512" s="7"/>
      <c r="PE512" s="7"/>
      <c r="PF512" s="7"/>
      <c r="PG512" s="7"/>
      <c r="PH512" s="7"/>
      <c r="PI512" s="7"/>
      <c r="PJ512" s="7"/>
      <c r="PK512" s="7"/>
      <c r="PL512" s="7"/>
      <c r="PM512" s="7"/>
      <c r="PN512" s="7"/>
      <c r="PO512" s="7"/>
      <c r="PP512" s="7"/>
      <c r="PQ512" s="7"/>
      <c r="PR512" s="7"/>
      <c r="PS512" s="7"/>
      <c r="PT512" s="7"/>
      <c r="PU512" s="7"/>
      <c r="PV512" s="7"/>
      <c r="PW512" s="7"/>
      <c r="PX512" s="7"/>
      <c r="PY512" s="7"/>
      <c r="PZ512" s="7"/>
      <c r="QA512" s="7"/>
      <c r="QB512" s="7"/>
      <c r="QC512" s="7"/>
      <c r="QD512" s="7"/>
      <c r="QE512" s="7"/>
      <c r="QF512" s="7"/>
      <c r="QG512" s="7"/>
      <c r="QH512" s="7"/>
      <c r="QI512" s="7"/>
      <c r="QJ512" s="7"/>
      <c r="QK512" s="7"/>
      <c r="QL512" s="7"/>
      <c r="QM512" s="7"/>
      <c r="QN512" s="7"/>
      <c r="QO512" s="7"/>
      <c r="QP512" s="7"/>
      <c r="QQ512" s="7"/>
      <c r="QR512" s="7"/>
      <c r="QS512" s="7"/>
      <c r="QT512" s="7"/>
      <c r="QU512" s="7"/>
      <c r="QV512" s="7"/>
      <c r="QW512" s="7"/>
      <c r="QX512" s="7"/>
      <c r="QY512" s="7"/>
      <c r="QZ512" s="7"/>
      <c r="RA512" s="7"/>
      <c r="RB512" s="7"/>
      <c r="RC512" s="7"/>
      <c r="RD512" s="7"/>
      <c r="RE512" s="7"/>
      <c r="RF512" s="7"/>
      <c r="RG512" s="7"/>
      <c r="RH512" s="7"/>
      <c r="RI512" s="7"/>
      <c r="RJ512" s="7"/>
      <c r="RK512" s="7"/>
      <c r="RL512" s="7"/>
      <c r="RM512" s="7"/>
      <c r="RN512" s="7"/>
      <c r="RO512" s="7"/>
      <c r="RP512" s="7"/>
      <c r="RQ512" s="7"/>
      <c r="RR512" s="7"/>
      <c r="RS512" s="7"/>
      <c r="RT512" s="7"/>
      <c r="RU512" s="7"/>
      <c r="RV512" s="7"/>
      <c r="RW512" s="7"/>
      <c r="RX512" s="7"/>
      <c r="RY512" s="7"/>
      <c r="RZ512" s="7"/>
      <c r="SA512" s="7"/>
      <c r="SB512" s="7"/>
      <c r="SC512" s="7"/>
      <c r="SD512" s="7"/>
      <c r="SE512" s="7"/>
      <c r="SF512" s="7"/>
      <c r="SG512" s="7"/>
      <c r="SH512" s="7"/>
      <c r="SI512" s="7"/>
      <c r="SJ512" s="7"/>
      <c r="SK512" s="7"/>
      <c r="SL512" s="7"/>
      <c r="SM512" s="7"/>
      <c r="SN512" s="7"/>
      <c r="SO512" s="7"/>
      <c r="SP512" s="7"/>
      <c r="SQ512" s="7"/>
      <c r="SR512" s="7"/>
      <c r="SS512" s="7"/>
      <c r="ST512" s="7"/>
      <c r="SU512" s="7"/>
      <c r="SV512" s="7"/>
      <c r="SW512" s="7"/>
      <c r="SX512" s="7"/>
      <c r="SY512" s="7"/>
      <c r="SZ512" s="7"/>
      <c r="TA512" s="7"/>
      <c r="TB512" s="7"/>
      <c r="TC512" s="7"/>
      <c r="TD512" s="7"/>
      <c r="TE512" s="7"/>
      <c r="TF512" s="7"/>
      <c r="TG512" s="7"/>
      <c r="TH512" s="7"/>
      <c r="TI512" s="7"/>
      <c r="TJ512" s="7"/>
      <c r="TK512" s="7"/>
      <c r="TL512" s="7"/>
      <c r="TM512" s="7"/>
      <c r="TN512" s="7"/>
      <c r="TO512" s="7"/>
      <c r="TP512" s="7"/>
      <c r="TQ512" s="7"/>
      <c r="TR512" s="7"/>
      <c r="TS512" s="7"/>
      <c r="TT512" s="7"/>
      <c r="TU512" s="7"/>
      <c r="TV512" s="7"/>
      <c r="TW512" s="7"/>
      <c r="TX512" s="7"/>
      <c r="TY512" s="7"/>
      <c r="TZ512" s="7"/>
      <c r="UA512" s="7"/>
      <c r="UB512" s="7"/>
      <c r="UC512" s="7"/>
      <c r="UD512" s="7"/>
      <c r="UE512" s="7"/>
      <c r="UF512" s="7"/>
      <c r="UG512" s="7"/>
      <c r="UH512" s="7"/>
      <c r="UI512" s="7"/>
      <c r="UJ512" s="7"/>
      <c r="UK512" s="7"/>
      <c r="UL512" s="7"/>
      <c r="UM512" s="7"/>
      <c r="UN512" s="7"/>
      <c r="UO512" s="7"/>
      <c r="UP512" s="7"/>
      <c r="UQ512" s="7"/>
      <c r="UR512" s="7"/>
      <c r="US512" s="7"/>
      <c r="UT512" s="7"/>
      <c r="UU512" s="7"/>
      <c r="UV512" s="7"/>
      <c r="UW512" s="7"/>
      <c r="UX512" s="7"/>
      <c r="UY512" s="7"/>
      <c r="UZ512" s="7"/>
      <c r="VA512" s="7"/>
      <c r="VB512" s="7"/>
      <c r="VC512" s="7"/>
      <c r="VD512" s="7"/>
      <c r="VE512" s="7"/>
      <c r="VF512" s="7"/>
      <c r="VG512" s="7"/>
      <c r="VH512" s="7"/>
      <c r="VI512" s="7"/>
      <c r="VJ512" s="7"/>
      <c r="VK512" s="7"/>
      <c r="VL512" s="7"/>
      <c r="VM512" s="7"/>
      <c r="VN512" s="7"/>
      <c r="VO512" s="7"/>
      <c r="VP512" s="7"/>
      <c r="VQ512" s="7"/>
      <c r="VR512" s="7"/>
      <c r="VS512" s="7"/>
      <c r="VT512" s="7"/>
      <c r="VU512" s="7"/>
      <c r="VV512" s="7"/>
      <c r="VW512" s="7"/>
      <c r="VX512" s="7"/>
      <c r="VY512" s="7"/>
      <c r="VZ512" s="7"/>
      <c r="WA512" s="7"/>
      <c r="WB512" s="7"/>
      <c r="WC512" s="7"/>
      <c r="WD512" s="7"/>
      <c r="WE512" s="7"/>
      <c r="WF512" s="7"/>
      <c r="WG512" s="7"/>
      <c r="WH512" s="7"/>
      <c r="WI512" s="7"/>
      <c r="WJ512" s="7"/>
      <c r="WK512" s="7"/>
      <c r="WL512" s="7"/>
      <c r="WM512" s="7"/>
      <c r="WN512" s="7"/>
      <c r="WO512" s="7"/>
      <c r="WP512" s="7"/>
      <c r="WQ512" s="7"/>
      <c r="WR512" s="7"/>
      <c r="WS512" s="7"/>
      <c r="WT512" s="7"/>
      <c r="WU512" s="7"/>
      <c r="WV512" s="7"/>
      <c r="WW512" s="7"/>
      <c r="WX512" s="7"/>
      <c r="WY512" s="7"/>
      <c r="WZ512" s="7"/>
      <c r="XA512" s="7"/>
      <c r="XB512" s="7"/>
      <c r="XC512" s="7"/>
      <c r="XD512" s="7"/>
      <c r="XE512" s="7"/>
      <c r="XF512" s="7"/>
      <c r="XG512" s="7"/>
      <c r="XH512" s="7"/>
      <c r="XI512" s="7"/>
      <c r="XJ512" s="7"/>
      <c r="XK512" s="7"/>
      <c r="XL512" s="7"/>
      <c r="XM512" s="7"/>
      <c r="XN512" s="7"/>
      <c r="XO512" s="7"/>
      <c r="XP512" s="7"/>
      <c r="XQ512" s="7"/>
      <c r="XR512" s="7"/>
      <c r="XS512" s="7"/>
      <c r="XT512" s="7"/>
      <c r="XU512" s="7"/>
      <c r="XV512" s="7"/>
      <c r="XW512" s="7"/>
      <c r="XX512" s="7"/>
      <c r="XY512" s="7"/>
      <c r="XZ512" s="7"/>
      <c r="YA512" s="7"/>
      <c r="YB512" s="7"/>
      <c r="YC512" s="7"/>
      <c r="YD512" s="7"/>
      <c r="YE512" s="7"/>
      <c r="YF512" s="7"/>
      <c r="YG512" s="7"/>
      <c r="YH512" s="7"/>
      <c r="YI512" s="7"/>
      <c r="YJ512" s="7"/>
      <c r="YK512" s="7"/>
      <c r="YL512" s="7"/>
      <c r="YM512" s="7"/>
      <c r="YN512" s="7"/>
      <c r="YO512" s="7"/>
      <c r="YP512" s="7"/>
      <c r="YQ512" s="7"/>
      <c r="YR512" s="7"/>
      <c r="YS512" s="7"/>
      <c r="YT512" s="7"/>
      <c r="YU512" s="7"/>
      <c r="YV512" s="7"/>
      <c r="YW512" s="7"/>
      <c r="YX512" s="7"/>
      <c r="YY512" s="7"/>
      <c r="YZ512" s="7"/>
      <c r="ZA512" s="7"/>
      <c r="ZB512" s="7"/>
      <c r="ZC512" s="7"/>
      <c r="ZD512" s="7"/>
    </row>
    <row r="513" spans="1:680" s="103" customFormat="1" x14ac:dyDescent="0.2">
      <c r="A513" s="27"/>
      <c r="B513" s="27"/>
      <c r="C513" s="4"/>
      <c r="D513" s="7"/>
      <c r="E513" s="4"/>
      <c r="F513" s="6"/>
      <c r="G513" s="6"/>
      <c r="H513" s="6"/>
      <c r="I513" s="6"/>
      <c r="J513" s="6"/>
      <c r="K513" s="101"/>
      <c r="L513" s="101"/>
      <c r="M513" s="101"/>
      <c r="N513" s="101"/>
      <c r="O513" s="7"/>
      <c r="P513" s="101"/>
      <c r="Q513" s="101"/>
      <c r="R513" s="101"/>
      <c r="S513" s="101"/>
      <c r="T513" s="7"/>
      <c r="U513" s="101"/>
      <c r="V513" s="101"/>
      <c r="W513" s="101"/>
      <c r="X513" s="101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/>
      <c r="JB513" s="7"/>
      <c r="JC513" s="7"/>
      <c r="JD513" s="7"/>
      <c r="JE513" s="7"/>
      <c r="JF513" s="7"/>
      <c r="JG513" s="7"/>
      <c r="JH513" s="7"/>
      <c r="JI513" s="7"/>
      <c r="JJ513" s="7"/>
      <c r="JK513" s="7"/>
      <c r="JL513" s="7"/>
      <c r="JM513" s="7"/>
      <c r="JN513" s="7"/>
      <c r="JO513" s="7"/>
      <c r="JP513" s="7"/>
      <c r="JQ513" s="7"/>
      <c r="JR513" s="7"/>
      <c r="JS513" s="7"/>
      <c r="JT513" s="7"/>
      <c r="JU513" s="7"/>
      <c r="JV513" s="7"/>
      <c r="JW513" s="7"/>
      <c r="JX513" s="7"/>
      <c r="JY513" s="7"/>
      <c r="JZ513" s="7"/>
      <c r="KA513" s="7"/>
      <c r="KB513" s="7"/>
      <c r="KC513" s="7"/>
      <c r="KD513" s="7"/>
      <c r="KE513" s="7"/>
      <c r="KF513" s="7"/>
      <c r="KG513" s="7"/>
      <c r="KH513" s="7"/>
      <c r="KI513" s="7"/>
      <c r="KJ513" s="7"/>
      <c r="KK513" s="7"/>
      <c r="KL513" s="7"/>
      <c r="KM513" s="7"/>
      <c r="KN513" s="7"/>
      <c r="KO513" s="7"/>
      <c r="KP513" s="7"/>
      <c r="KQ513" s="7"/>
      <c r="KR513" s="7"/>
      <c r="KS513" s="7"/>
      <c r="KT513" s="7"/>
      <c r="KU513" s="7"/>
      <c r="KV513" s="7"/>
      <c r="KW513" s="7"/>
      <c r="KX513" s="7"/>
      <c r="KY513" s="7"/>
      <c r="KZ513" s="7"/>
      <c r="LA513" s="7"/>
      <c r="LB513" s="7"/>
      <c r="LC513" s="7"/>
      <c r="LD513" s="7"/>
      <c r="LE513" s="7"/>
      <c r="LF513" s="7"/>
      <c r="LG513" s="7"/>
      <c r="LH513" s="7"/>
      <c r="LI513" s="7"/>
      <c r="LJ513" s="7"/>
      <c r="LK513" s="7"/>
      <c r="LL513" s="7"/>
      <c r="LM513" s="7"/>
      <c r="LN513" s="7"/>
      <c r="LO513" s="7"/>
      <c r="LP513" s="7"/>
      <c r="LQ513" s="7"/>
      <c r="LR513" s="7"/>
      <c r="LS513" s="7"/>
      <c r="LT513" s="7"/>
      <c r="LU513" s="7"/>
      <c r="LV513" s="7"/>
      <c r="LW513" s="7"/>
      <c r="LX513" s="7"/>
      <c r="LY513" s="7"/>
      <c r="LZ513" s="7"/>
      <c r="MA513" s="7"/>
      <c r="MB513" s="7"/>
      <c r="MC513" s="7"/>
      <c r="MD513" s="7"/>
      <c r="ME513" s="7"/>
      <c r="MF513" s="7"/>
      <c r="MG513" s="7"/>
      <c r="MH513" s="7"/>
      <c r="MI513" s="7"/>
      <c r="MJ513" s="7"/>
      <c r="MK513" s="7"/>
      <c r="ML513" s="7"/>
      <c r="MM513" s="7"/>
      <c r="MN513" s="7"/>
      <c r="MO513" s="7"/>
      <c r="MP513" s="7"/>
      <c r="MQ513" s="7"/>
      <c r="MR513" s="7"/>
      <c r="MS513" s="7"/>
      <c r="MT513" s="7"/>
      <c r="MU513" s="7"/>
      <c r="MV513" s="7"/>
      <c r="MW513" s="7"/>
      <c r="MX513" s="7"/>
      <c r="MY513" s="7"/>
      <c r="MZ513" s="7"/>
      <c r="NA513" s="7"/>
      <c r="NB513" s="7"/>
      <c r="NC513" s="7"/>
      <c r="ND513" s="7"/>
      <c r="NE513" s="7"/>
      <c r="NF513" s="7"/>
      <c r="NG513" s="7"/>
      <c r="NH513" s="7"/>
      <c r="NI513" s="7"/>
      <c r="NJ513" s="7"/>
      <c r="NK513" s="7"/>
      <c r="NL513" s="7"/>
      <c r="NM513" s="7"/>
      <c r="NN513" s="7"/>
      <c r="NO513" s="7"/>
      <c r="NP513" s="7"/>
      <c r="NQ513" s="7"/>
      <c r="NR513" s="7"/>
      <c r="NS513" s="7"/>
      <c r="NT513" s="7"/>
      <c r="NU513" s="7"/>
      <c r="NV513" s="7"/>
      <c r="NW513" s="7"/>
      <c r="NX513" s="7"/>
      <c r="NY513" s="7"/>
      <c r="NZ513" s="7"/>
      <c r="OA513" s="7"/>
      <c r="OB513" s="7"/>
      <c r="OC513" s="7"/>
      <c r="OD513" s="7"/>
      <c r="OE513" s="7"/>
      <c r="OF513" s="7"/>
      <c r="OG513" s="7"/>
      <c r="OH513" s="7"/>
      <c r="OI513" s="7"/>
      <c r="OJ513" s="7"/>
      <c r="OK513" s="7"/>
      <c r="OL513" s="7"/>
      <c r="OM513" s="7"/>
      <c r="ON513" s="7"/>
      <c r="OO513" s="7"/>
      <c r="OP513" s="7"/>
      <c r="OQ513" s="7"/>
      <c r="OR513" s="7"/>
      <c r="OS513" s="7"/>
      <c r="OT513" s="7"/>
      <c r="OU513" s="7"/>
      <c r="OV513" s="7"/>
      <c r="OW513" s="7"/>
      <c r="OX513" s="7"/>
      <c r="OY513" s="7"/>
      <c r="OZ513" s="7"/>
      <c r="PA513" s="7"/>
      <c r="PB513" s="7"/>
      <c r="PC513" s="7"/>
      <c r="PD513" s="7"/>
      <c r="PE513" s="7"/>
      <c r="PF513" s="7"/>
      <c r="PG513" s="7"/>
      <c r="PH513" s="7"/>
      <c r="PI513" s="7"/>
      <c r="PJ513" s="7"/>
      <c r="PK513" s="7"/>
      <c r="PL513" s="7"/>
      <c r="PM513" s="7"/>
      <c r="PN513" s="7"/>
      <c r="PO513" s="7"/>
      <c r="PP513" s="7"/>
      <c r="PQ513" s="7"/>
      <c r="PR513" s="7"/>
      <c r="PS513" s="7"/>
      <c r="PT513" s="7"/>
      <c r="PU513" s="7"/>
      <c r="PV513" s="7"/>
      <c r="PW513" s="7"/>
      <c r="PX513" s="7"/>
      <c r="PY513" s="7"/>
      <c r="PZ513" s="7"/>
      <c r="QA513" s="7"/>
      <c r="QB513" s="7"/>
      <c r="QC513" s="7"/>
      <c r="QD513" s="7"/>
      <c r="QE513" s="7"/>
      <c r="QF513" s="7"/>
      <c r="QG513" s="7"/>
      <c r="QH513" s="7"/>
      <c r="QI513" s="7"/>
      <c r="QJ513" s="7"/>
      <c r="QK513" s="7"/>
      <c r="QL513" s="7"/>
      <c r="QM513" s="7"/>
      <c r="QN513" s="7"/>
      <c r="QO513" s="7"/>
      <c r="QP513" s="7"/>
      <c r="QQ513" s="7"/>
      <c r="QR513" s="7"/>
      <c r="QS513" s="7"/>
      <c r="QT513" s="7"/>
      <c r="QU513" s="7"/>
      <c r="QV513" s="7"/>
      <c r="QW513" s="7"/>
      <c r="QX513" s="7"/>
      <c r="QY513" s="7"/>
      <c r="QZ513" s="7"/>
      <c r="RA513" s="7"/>
      <c r="RB513" s="7"/>
      <c r="RC513" s="7"/>
      <c r="RD513" s="7"/>
      <c r="RE513" s="7"/>
      <c r="RF513" s="7"/>
      <c r="RG513" s="7"/>
      <c r="RH513" s="7"/>
      <c r="RI513" s="7"/>
      <c r="RJ513" s="7"/>
      <c r="RK513" s="7"/>
      <c r="RL513" s="7"/>
      <c r="RM513" s="7"/>
      <c r="RN513" s="7"/>
      <c r="RO513" s="7"/>
      <c r="RP513" s="7"/>
      <c r="RQ513" s="7"/>
      <c r="RR513" s="7"/>
      <c r="RS513" s="7"/>
      <c r="RT513" s="7"/>
      <c r="RU513" s="7"/>
      <c r="RV513" s="7"/>
      <c r="RW513" s="7"/>
      <c r="RX513" s="7"/>
      <c r="RY513" s="7"/>
      <c r="RZ513" s="7"/>
      <c r="SA513" s="7"/>
      <c r="SB513" s="7"/>
      <c r="SC513" s="7"/>
      <c r="SD513" s="7"/>
      <c r="SE513" s="7"/>
      <c r="SF513" s="7"/>
      <c r="SG513" s="7"/>
      <c r="SH513" s="7"/>
      <c r="SI513" s="7"/>
      <c r="SJ513" s="7"/>
      <c r="SK513" s="7"/>
      <c r="SL513" s="7"/>
      <c r="SM513" s="7"/>
      <c r="SN513" s="7"/>
      <c r="SO513" s="7"/>
      <c r="SP513" s="7"/>
      <c r="SQ513" s="7"/>
      <c r="SR513" s="7"/>
      <c r="SS513" s="7"/>
      <c r="ST513" s="7"/>
      <c r="SU513" s="7"/>
      <c r="SV513" s="7"/>
      <c r="SW513" s="7"/>
      <c r="SX513" s="7"/>
      <c r="SY513" s="7"/>
      <c r="SZ513" s="7"/>
      <c r="TA513" s="7"/>
      <c r="TB513" s="7"/>
      <c r="TC513" s="7"/>
      <c r="TD513" s="7"/>
      <c r="TE513" s="7"/>
      <c r="TF513" s="7"/>
      <c r="TG513" s="7"/>
      <c r="TH513" s="7"/>
      <c r="TI513" s="7"/>
      <c r="TJ513" s="7"/>
      <c r="TK513" s="7"/>
      <c r="TL513" s="7"/>
      <c r="TM513" s="7"/>
      <c r="TN513" s="7"/>
      <c r="TO513" s="7"/>
      <c r="TP513" s="7"/>
      <c r="TQ513" s="7"/>
      <c r="TR513" s="7"/>
      <c r="TS513" s="7"/>
      <c r="TT513" s="7"/>
      <c r="TU513" s="7"/>
      <c r="TV513" s="7"/>
      <c r="TW513" s="7"/>
      <c r="TX513" s="7"/>
      <c r="TY513" s="7"/>
      <c r="TZ513" s="7"/>
      <c r="UA513" s="7"/>
      <c r="UB513" s="7"/>
      <c r="UC513" s="7"/>
      <c r="UD513" s="7"/>
      <c r="UE513" s="7"/>
      <c r="UF513" s="7"/>
      <c r="UG513" s="7"/>
      <c r="UH513" s="7"/>
      <c r="UI513" s="7"/>
      <c r="UJ513" s="7"/>
      <c r="UK513" s="7"/>
      <c r="UL513" s="7"/>
      <c r="UM513" s="7"/>
      <c r="UN513" s="7"/>
      <c r="UO513" s="7"/>
      <c r="UP513" s="7"/>
      <c r="UQ513" s="7"/>
      <c r="UR513" s="7"/>
      <c r="US513" s="7"/>
      <c r="UT513" s="7"/>
      <c r="UU513" s="7"/>
      <c r="UV513" s="7"/>
      <c r="UW513" s="7"/>
      <c r="UX513" s="7"/>
      <c r="UY513" s="7"/>
      <c r="UZ513" s="7"/>
      <c r="VA513" s="7"/>
      <c r="VB513" s="7"/>
      <c r="VC513" s="7"/>
      <c r="VD513" s="7"/>
      <c r="VE513" s="7"/>
      <c r="VF513" s="7"/>
      <c r="VG513" s="7"/>
      <c r="VH513" s="7"/>
      <c r="VI513" s="7"/>
      <c r="VJ513" s="7"/>
      <c r="VK513" s="7"/>
      <c r="VL513" s="7"/>
      <c r="VM513" s="7"/>
      <c r="VN513" s="7"/>
      <c r="VO513" s="7"/>
      <c r="VP513" s="7"/>
      <c r="VQ513" s="7"/>
      <c r="VR513" s="7"/>
      <c r="VS513" s="7"/>
      <c r="VT513" s="7"/>
      <c r="VU513" s="7"/>
      <c r="VV513" s="7"/>
      <c r="VW513" s="7"/>
      <c r="VX513" s="7"/>
      <c r="VY513" s="7"/>
      <c r="VZ513" s="7"/>
      <c r="WA513" s="7"/>
      <c r="WB513" s="7"/>
      <c r="WC513" s="7"/>
      <c r="WD513" s="7"/>
      <c r="WE513" s="7"/>
      <c r="WF513" s="7"/>
      <c r="WG513" s="7"/>
      <c r="WH513" s="7"/>
      <c r="WI513" s="7"/>
      <c r="WJ513" s="7"/>
      <c r="WK513" s="7"/>
      <c r="WL513" s="7"/>
      <c r="WM513" s="7"/>
      <c r="WN513" s="7"/>
      <c r="WO513" s="7"/>
      <c r="WP513" s="7"/>
      <c r="WQ513" s="7"/>
      <c r="WR513" s="7"/>
      <c r="WS513" s="7"/>
      <c r="WT513" s="7"/>
      <c r="WU513" s="7"/>
      <c r="WV513" s="7"/>
      <c r="WW513" s="7"/>
      <c r="WX513" s="7"/>
      <c r="WY513" s="7"/>
      <c r="WZ513" s="7"/>
      <c r="XA513" s="7"/>
      <c r="XB513" s="7"/>
      <c r="XC513" s="7"/>
      <c r="XD513" s="7"/>
      <c r="XE513" s="7"/>
      <c r="XF513" s="7"/>
      <c r="XG513" s="7"/>
      <c r="XH513" s="7"/>
      <c r="XI513" s="7"/>
      <c r="XJ513" s="7"/>
      <c r="XK513" s="7"/>
      <c r="XL513" s="7"/>
      <c r="XM513" s="7"/>
      <c r="XN513" s="7"/>
      <c r="XO513" s="7"/>
      <c r="XP513" s="7"/>
      <c r="XQ513" s="7"/>
      <c r="XR513" s="7"/>
      <c r="XS513" s="7"/>
      <c r="XT513" s="7"/>
      <c r="XU513" s="7"/>
      <c r="XV513" s="7"/>
      <c r="XW513" s="7"/>
      <c r="XX513" s="7"/>
      <c r="XY513" s="7"/>
      <c r="XZ513" s="7"/>
      <c r="YA513" s="7"/>
      <c r="YB513" s="7"/>
      <c r="YC513" s="7"/>
      <c r="YD513" s="7"/>
      <c r="YE513" s="7"/>
      <c r="YF513" s="7"/>
      <c r="YG513" s="7"/>
      <c r="YH513" s="7"/>
      <c r="YI513" s="7"/>
      <c r="YJ513" s="7"/>
      <c r="YK513" s="7"/>
      <c r="YL513" s="7"/>
      <c r="YM513" s="7"/>
      <c r="YN513" s="7"/>
      <c r="YO513" s="7"/>
      <c r="YP513" s="7"/>
      <c r="YQ513" s="7"/>
      <c r="YR513" s="7"/>
      <c r="YS513" s="7"/>
      <c r="YT513" s="7"/>
      <c r="YU513" s="7"/>
      <c r="YV513" s="7"/>
      <c r="YW513" s="7"/>
      <c r="YX513" s="7"/>
      <c r="YY513" s="7"/>
      <c r="YZ513" s="7"/>
      <c r="ZA513" s="7"/>
      <c r="ZB513" s="7"/>
      <c r="ZC513" s="7"/>
      <c r="ZD513" s="7"/>
    </row>
    <row r="514" spans="1:680" s="103" customFormat="1" x14ac:dyDescent="0.2">
      <c r="A514" s="27"/>
      <c r="B514" s="27"/>
      <c r="C514" s="4"/>
      <c r="D514" s="7"/>
      <c r="E514" s="4"/>
      <c r="F514" s="6"/>
      <c r="G514" s="6"/>
      <c r="H514" s="6"/>
      <c r="I514" s="6"/>
      <c r="J514" s="6"/>
      <c r="K514" s="101"/>
      <c r="L514" s="101"/>
      <c r="M514" s="101"/>
      <c r="N514" s="101"/>
      <c r="O514" s="7"/>
      <c r="P514" s="101"/>
      <c r="Q514" s="101"/>
      <c r="R514" s="101"/>
      <c r="S514" s="101"/>
      <c r="T514" s="7"/>
      <c r="U514" s="101"/>
      <c r="V514" s="101"/>
      <c r="W514" s="101"/>
      <c r="X514" s="101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/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/>
      <c r="JB514" s="7"/>
      <c r="JC514" s="7"/>
      <c r="JD514" s="7"/>
      <c r="JE514" s="7"/>
      <c r="JF514" s="7"/>
      <c r="JG514" s="7"/>
      <c r="JH514" s="7"/>
      <c r="JI514" s="7"/>
      <c r="JJ514" s="7"/>
      <c r="JK514" s="7"/>
      <c r="JL514" s="7"/>
      <c r="JM514" s="7"/>
      <c r="JN514" s="7"/>
      <c r="JO514" s="7"/>
      <c r="JP514" s="7"/>
      <c r="JQ514" s="7"/>
      <c r="JR514" s="7"/>
      <c r="JS514" s="7"/>
      <c r="JT514" s="7"/>
      <c r="JU514" s="7"/>
      <c r="JV514" s="7"/>
      <c r="JW514" s="7"/>
      <c r="JX514" s="7"/>
      <c r="JY514" s="7"/>
      <c r="JZ514" s="7"/>
      <c r="KA514" s="7"/>
      <c r="KB514" s="7"/>
      <c r="KC514" s="7"/>
      <c r="KD514" s="7"/>
      <c r="KE514" s="7"/>
      <c r="KF514" s="7"/>
      <c r="KG514" s="7"/>
      <c r="KH514" s="7"/>
      <c r="KI514" s="7"/>
      <c r="KJ514" s="7"/>
      <c r="KK514" s="7"/>
      <c r="KL514" s="7"/>
      <c r="KM514" s="7"/>
      <c r="KN514" s="7"/>
      <c r="KO514" s="7"/>
      <c r="KP514" s="7"/>
      <c r="KQ514" s="7"/>
      <c r="KR514" s="7"/>
      <c r="KS514" s="7"/>
      <c r="KT514" s="7"/>
      <c r="KU514" s="7"/>
      <c r="KV514" s="7"/>
      <c r="KW514" s="7"/>
      <c r="KX514" s="7"/>
      <c r="KY514" s="7"/>
      <c r="KZ514" s="7"/>
      <c r="LA514" s="7"/>
      <c r="LB514" s="7"/>
      <c r="LC514" s="7"/>
      <c r="LD514" s="7"/>
      <c r="LE514" s="7"/>
      <c r="LF514" s="7"/>
      <c r="LG514" s="7"/>
      <c r="LH514" s="7"/>
      <c r="LI514" s="7"/>
      <c r="LJ514" s="7"/>
      <c r="LK514" s="7"/>
      <c r="LL514" s="7"/>
      <c r="LM514" s="7"/>
      <c r="LN514" s="7"/>
      <c r="LO514" s="7"/>
      <c r="LP514" s="7"/>
      <c r="LQ514" s="7"/>
      <c r="LR514" s="7"/>
      <c r="LS514" s="7"/>
      <c r="LT514" s="7"/>
      <c r="LU514" s="7"/>
      <c r="LV514" s="7"/>
      <c r="LW514" s="7"/>
      <c r="LX514" s="7"/>
      <c r="LY514" s="7"/>
      <c r="LZ514" s="7"/>
      <c r="MA514" s="7"/>
      <c r="MB514" s="7"/>
      <c r="MC514" s="7"/>
      <c r="MD514" s="7"/>
      <c r="ME514" s="7"/>
      <c r="MF514" s="7"/>
      <c r="MG514" s="7"/>
      <c r="MH514" s="7"/>
      <c r="MI514" s="7"/>
      <c r="MJ514" s="7"/>
      <c r="MK514" s="7"/>
      <c r="ML514" s="7"/>
      <c r="MM514" s="7"/>
      <c r="MN514" s="7"/>
      <c r="MO514" s="7"/>
      <c r="MP514" s="7"/>
      <c r="MQ514" s="7"/>
      <c r="MR514" s="7"/>
      <c r="MS514" s="7"/>
      <c r="MT514" s="7"/>
      <c r="MU514" s="7"/>
      <c r="MV514" s="7"/>
      <c r="MW514" s="7"/>
      <c r="MX514" s="7"/>
      <c r="MY514" s="7"/>
      <c r="MZ514" s="7"/>
      <c r="NA514" s="7"/>
      <c r="NB514" s="7"/>
      <c r="NC514" s="7"/>
      <c r="ND514" s="7"/>
      <c r="NE514" s="7"/>
      <c r="NF514" s="7"/>
      <c r="NG514" s="7"/>
      <c r="NH514" s="7"/>
      <c r="NI514" s="7"/>
      <c r="NJ514" s="7"/>
      <c r="NK514" s="7"/>
      <c r="NL514" s="7"/>
      <c r="NM514" s="7"/>
      <c r="NN514" s="7"/>
      <c r="NO514" s="7"/>
      <c r="NP514" s="7"/>
      <c r="NQ514" s="7"/>
      <c r="NR514" s="7"/>
      <c r="NS514" s="7"/>
      <c r="NT514" s="7"/>
      <c r="NU514" s="7"/>
      <c r="NV514" s="7"/>
      <c r="NW514" s="7"/>
      <c r="NX514" s="7"/>
      <c r="NY514" s="7"/>
      <c r="NZ514" s="7"/>
      <c r="OA514" s="7"/>
      <c r="OB514" s="7"/>
      <c r="OC514" s="7"/>
      <c r="OD514" s="7"/>
      <c r="OE514" s="7"/>
      <c r="OF514" s="7"/>
      <c r="OG514" s="7"/>
      <c r="OH514" s="7"/>
      <c r="OI514" s="7"/>
      <c r="OJ514" s="7"/>
      <c r="OK514" s="7"/>
      <c r="OL514" s="7"/>
      <c r="OM514" s="7"/>
      <c r="ON514" s="7"/>
      <c r="OO514" s="7"/>
      <c r="OP514" s="7"/>
      <c r="OQ514" s="7"/>
      <c r="OR514" s="7"/>
      <c r="OS514" s="7"/>
      <c r="OT514" s="7"/>
      <c r="OU514" s="7"/>
      <c r="OV514" s="7"/>
      <c r="OW514" s="7"/>
      <c r="OX514" s="7"/>
      <c r="OY514" s="7"/>
      <c r="OZ514" s="7"/>
      <c r="PA514" s="7"/>
      <c r="PB514" s="7"/>
      <c r="PC514" s="7"/>
      <c r="PD514" s="7"/>
      <c r="PE514" s="7"/>
      <c r="PF514" s="7"/>
      <c r="PG514" s="7"/>
      <c r="PH514" s="7"/>
      <c r="PI514" s="7"/>
      <c r="PJ514" s="7"/>
      <c r="PK514" s="7"/>
      <c r="PL514" s="7"/>
      <c r="PM514" s="7"/>
      <c r="PN514" s="7"/>
      <c r="PO514" s="7"/>
      <c r="PP514" s="7"/>
      <c r="PQ514" s="7"/>
      <c r="PR514" s="7"/>
      <c r="PS514" s="7"/>
      <c r="PT514" s="7"/>
      <c r="PU514" s="7"/>
      <c r="PV514" s="7"/>
      <c r="PW514" s="7"/>
      <c r="PX514" s="7"/>
      <c r="PY514" s="7"/>
      <c r="PZ514" s="7"/>
      <c r="QA514" s="7"/>
      <c r="QB514" s="7"/>
      <c r="QC514" s="7"/>
      <c r="QD514" s="7"/>
      <c r="QE514" s="7"/>
      <c r="QF514" s="7"/>
      <c r="QG514" s="7"/>
      <c r="QH514" s="7"/>
      <c r="QI514" s="7"/>
      <c r="QJ514" s="7"/>
      <c r="QK514" s="7"/>
      <c r="QL514" s="7"/>
      <c r="QM514" s="7"/>
      <c r="QN514" s="7"/>
      <c r="QO514" s="7"/>
      <c r="QP514" s="7"/>
      <c r="QQ514" s="7"/>
      <c r="QR514" s="7"/>
      <c r="QS514" s="7"/>
      <c r="QT514" s="7"/>
      <c r="QU514" s="7"/>
      <c r="QV514" s="7"/>
      <c r="QW514" s="7"/>
      <c r="QX514" s="7"/>
      <c r="QY514" s="7"/>
      <c r="QZ514" s="7"/>
      <c r="RA514" s="7"/>
      <c r="RB514" s="7"/>
      <c r="RC514" s="7"/>
      <c r="RD514" s="7"/>
      <c r="RE514" s="7"/>
      <c r="RF514" s="7"/>
      <c r="RG514" s="7"/>
      <c r="RH514" s="7"/>
      <c r="RI514" s="7"/>
      <c r="RJ514" s="7"/>
      <c r="RK514" s="7"/>
      <c r="RL514" s="7"/>
      <c r="RM514" s="7"/>
      <c r="RN514" s="7"/>
      <c r="RO514" s="7"/>
      <c r="RP514" s="7"/>
      <c r="RQ514" s="7"/>
      <c r="RR514" s="7"/>
      <c r="RS514" s="7"/>
      <c r="RT514" s="7"/>
      <c r="RU514" s="7"/>
      <c r="RV514" s="7"/>
      <c r="RW514" s="7"/>
      <c r="RX514" s="7"/>
      <c r="RY514" s="7"/>
      <c r="RZ514" s="7"/>
      <c r="SA514" s="7"/>
      <c r="SB514" s="7"/>
      <c r="SC514" s="7"/>
      <c r="SD514" s="7"/>
      <c r="SE514" s="7"/>
      <c r="SF514" s="7"/>
      <c r="SG514" s="7"/>
      <c r="SH514" s="7"/>
      <c r="SI514" s="7"/>
      <c r="SJ514" s="7"/>
      <c r="SK514" s="7"/>
      <c r="SL514" s="7"/>
      <c r="SM514" s="7"/>
      <c r="SN514" s="7"/>
      <c r="SO514" s="7"/>
      <c r="SP514" s="7"/>
      <c r="SQ514" s="7"/>
      <c r="SR514" s="7"/>
      <c r="SS514" s="7"/>
      <c r="ST514" s="7"/>
      <c r="SU514" s="7"/>
      <c r="SV514" s="7"/>
      <c r="SW514" s="7"/>
      <c r="SX514" s="7"/>
      <c r="SY514" s="7"/>
      <c r="SZ514" s="7"/>
      <c r="TA514" s="7"/>
      <c r="TB514" s="7"/>
      <c r="TC514" s="7"/>
      <c r="TD514" s="7"/>
      <c r="TE514" s="7"/>
      <c r="TF514" s="7"/>
      <c r="TG514" s="7"/>
      <c r="TH514" s="7"/>
      <c r="TI514" s="7"/>
      <c r="TJ514" s="7"/>
      <c r="TK514" s="7"/>
      <c r="TL514" s="7"/>
      <c r="TM514" s="7"/>
      <c r="TN514" s="7"/>
      <c r="TO514" s="7"/>
      <c r="TP514" s="7"/>
      <c r="TQ514" s="7"/>
      <c r="TR514" s="7"/>
      <c r="TS514" s="7"/>
      <c r="TT514" s="7"/>
      <c r="TU514" s="7"/>
      <c r="TV514" s="7"/>
      <c r="TW514" s="7"/>
      <c r="TX514" s="7"/>
      <c r="TY514" s="7"/>
      <c r="TZ514" s="7"/>
      <c r="UA514" s="7"/>
      <c r="UB514" s="7"/>
      <c r="UC514" s="7"/>
      <c r="UD514" s="7"/>
      <c r="UE514" s="7"/>
      <c r="UF514" s="7"/>
      <c r="UG514" s="7"/>
      <c r="UH514" s="7"/>
      <c r="UI514" s="7"/>
      <c r="UJ514" s="7"/>
      <c r="UK514" s="7"/>
      <c r="UL514" s="7"/>
      <c r="UM514" s="7"/>
      <c r="UN514" s="7"/>
      <c r="UO514" s="7"/>
      <c r="UP514" s="7"/>
      <c r="UQ514" s="7"/>
      <c r="UR514" s="7"/>
      <c r="US514" s="7"/>
      <c r="UT514" s="7"/>
      <c r="UU514" s="7"/>
      <c r="UV514" s="7"/>
      <c r="UW514" s="7"/>
      <c r="UX514" s="7"/>
      <c r="UY514" s="7"/>
      <c r="UZ514" s="7"/>
      <c r="VA514" s="7"/>
      <c r="VB514" s="7"/>
      <c r="VC514" s="7"/>
      <c r="VD514" s="7"/>
      <c r="VE514" s="7"/>
      <c r="VF514" s="7"/>
      <c r="VG514" s="7"/>
      <c r="VH514" s="7"/>
      <c r="VI514" s="7"/>
      <c r="VJ514" s="7"/>
      <c r="VK514" s="7"/>
      <c r="VL514" s="7"/>
      <c r="VM514" s="7"/>
      <c r="VN514" s="7"/>
      <c r="VO514" s="7"/>
      <c r="VP514" s="7"/>
      <c r="VQ514" s="7"/>
      <c r="VR514" s="7"/>
      <c r="VS514" s="7"/>
      <c r="VT514" s="7"/>
      <c r="VU514" s="7"/>
      <c r="VV514" s="7"/>
      <c r="VW514" s="7"/>
      <c r="VX514" s="7"/>
      <c r="VY514" s="7"/>
      <c r="VZ514" s="7"/>
      <c r="WA514" s="7"/>
      <c r="WB514" s="7"/>
      <c r="WC514" s="7"/>
      <c r="WD514" s="7"/>
      <c r="WE514" s="7"/>
      <c r="WF514" s="7"/>
      <c r="WG514" s="7"/>
      <c r="WH514" s="7"/>
      <c r="WI514" s="7"/>
      <c r="WJ514" s="7"/>
      <c r="WK514" s="7"/>
      <c r="WL514" s="7"/>
      <c r="WM514" s="7"/>
      <c r="WN514" s="7"/>
      <c r="WO514" s="7"/>
      <c r="WP514" s="7"/>
      <c r="WQ514" s="7"/>
      <c r="WR514" s="7"/>
      <c r="WS514" s="7"/>
      <c r="WT514" s="7"/>
      <c r="WU514" s="7"/>
      <c r="WV514" s="7"/>
      <c r="WW514" s="7"/>
      <c r="WX514" s="7"/>
      <c r="WY514" s="7"/>
      <c r="WZ514" s="7"/>
      <c r="XA514" s="7"/>
      <c r="XB514" s="7"/>
      <c r="XC514" s="7"/>
      <c r="XD514" s="7"/>
      <c r="XE514" s="7"/>
      <c r="XF514" s="7"/>
      <c r="XG514" s="7"/>
      <c r="XH514" s="7"/>
      <c r="XI514" s="7"/>
      <c r="XJ514" s="7"/>
      <c r="XK514" s="7"/>
      <c r="XL514" s="7"/>
      <c r="XM514" s="7"/>
      <c r="XN514" s="7"/>
      <c r="XO514" s="7"/>
      <c r="XP514" s="7"/>
      <c r="XQ514" s="7"/>
      <c r="XR514" s="7"/>
      <c r="XS514" s="7"/>
      <c r="XT514" s="7"/>
      <c r="XU514" s="7"/>
      <c r="XV514" s="7"/>
      <c r="XW514" s="7"/>
      <c r="XX514" s="7"/>
      <c r="XY514" s="7"/>
      <c r="XZ514" s="7"/>
      <c r="YA514" s="7"/>
      <c r="YB514" s="7"/>
      <c r="YC514" s="7"/>
      <c r="YD514" s="7"/>
      <c r="YE514" s="7"/>
      <c r="YF514" s="7"/>
      <c r="YG514" s="7"/>
      <c r="YH514" s="7"/>
      <c r="YI514" s="7"/>
      <c r="YJ514" s="7"/>
      <c r="YK514" s="7"/>
      <c r="YL514" s="7"/>
      <c r="YM514" s="7"/>
      <c r="YN514" s="7"/>
      <c r="YO514" s="7"/>
      <c r="YP514" s="7"/>
      <c r="YQ514" s="7"/>
      <c r="YR514" s="7"/>
      <c r="YS514" s="7"/>
      <c r="YT514" s="7"/>
      <c r="YU514" s="7"/>
      <c r="YV514" s="7"/>
      <c r="YW514" s="7"/>
      <c r="YX514" s="7"/>
      <c r="YY514" s="7"/>
      <c r="YZ514" s="7"/>
      <c r="ZA514" s="7"/>
      <c r="ZB514" s="7"/>
      <c r="ZC514" s="7"/>
      <c r="ZD514" s="7"/>
    </row>
    <row r="515" spans="1:680" s="103" customFormat="1" x14ac:dyDescent="0.2">
      <c r="A515" s="27"/>
      <c r="B515" s="27"/>
      <c r="C515" s="4"/>
      <c r="D515" s="7"/>
      <c r="E515" s="4"/>
      <c r="F515" s="6"/>
      <c r="G515" s="6"/>
      <c r="H515" s="6"/>
      <c r="I515" s="6"/>
      <c r="J515" s="6"/>
      <c r="K515" s="101"/>
      <c r="L515" s="101"/>
      <c r="M515" s="101"/>
      <c r="N515" s="101"/>
      <c r="O515" s="7"/>
      <c r="P515" s="101"/>
      <c r="Q515" s="101"/>
      <c r="R515" s="101"/>
      <c r="S515" s="101"/>
      <c r="T515" s="7"/>
      <c r="U515" s="101"/>
      <c r="V515" s="101"/>
      <c r="W515" s="101"/>
      <c r="X515" s="101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  <c r="IV515" s="7"/>
      <c r="IW515" s="7"/>
      <c r="IX515" s="7"/>
      <c r="IY515" s="7"/>
      <c r="IZ515" s="7"/>
      <c r="JA515" s="7"/>
      <c r="JB515" s="7"/>
      <c r="JC515" s="7"/>
      <c r="JD515" s="7"/>
      <c r="JE515" s="7"/>
      <c r="JF515" s="7"/>
      <c r="JG515" s="7"/>
      <c r="JH515" s="7"/>
      <c r="JI515" s="7"/>
      <c r="JJ515" s="7"/>
      <c r="JK515" s="7"/>
      <c r="JL515" s="7"/>
      <c r="JM515" s="7"/>
      <c r="JN515" s="7"/>
      <c r="JO515" s="7"/>
      <c r="JP515" s="7"/>
      <c r="JQ515" s="7"/>
      <c r="JR515" s="7"/>
      <c r="JS515" s="7"/>
      <c r="JT515" s="7"/>
      <c r="JU515" s="7"/>
      <c r="JV515" s="7"/>
      <c r="JW515" s="7"/>
      <c r="JX515" s="7"/>
      <c r="JY515" s="7"/>
      <c r="JZ515" s="7"/>
      <c r="KA515" s="7"/>
      <c r="KB515" s="7"/>
      <c r="KC515" s="7"/>
      <c r="KD515" s="7"/>
      <c r="KE515" s="7"/>
      <c r="KF515" s="7"/>
      <c r="KG515" s="7"/>
      <c r="KH515" s="7"/>
      <c r="KI515" s="7"/>
      <c r="KJ515" s="7"/>
      <c r="KK515" s="7"/>
      <c r="KL515" s="7"/>
      <c r="KM515" s="7"/>
      <c r="KN515" s="7"/>
      <c r="KO515" s="7"/>
      <c r="KP515" s="7"/>
      <c r="KQ515" s="7"/>
      <c r="KR515" s="7"/>
      <c r="KS515" s="7"/>
      <c r="KT515" s="7"/>
      <c r="KU515" s="7"/>
      <c r="KV515" s="7"/>
      <c r="KW515" s="7"/>
      <c r="KX515" s="7"/>
      <c r="KY515" s="7"/>
      <c r="KZ515" s="7"/>
      <c r="LA515" s="7"/>
      <c r="LB515" s="7"/>
      <c r="LC515" s="7"/>
      <c r="LD515" s="7"/>
      <c r="LE515" s="7"/>
      <c r="LF515" s="7"/>
      <c r="LG515" s="7"/>
      <c r="LH515" s="7"/>
      <c r="LI515" s="7"/>
      <c r="LJ515" s="7"/>
      <c r="LK515" s="7"/>
      <c r="LL515" s="7"/>
      <c r="LM515" s="7"/>
      <c r="LN515" s="7"/>
      <c r="LO515" s="7"/>
      <c r="LP515" s="7"/>
      <c r="LQ515" s="7"/>
      <c r="LR515" s="7"/>
      <c r="LS515" s="7"/>
      <c r="LT515" s="7"/>
      <c r="LU515" s="7"/>
      <c r="LV515" s="7"/>
      <c r="LW515" s="7"/>
      <c r="LX515" s="7"/>
      <c r="LY515" s="7"/>
      <c r="LZ515" s="7"/>
      <c r="MA515" s="7"/>
      <c r="MB515" s="7"/>
      <c r="MC515" s="7"/>
      <c r="MD515" s="7"/>
      <c r="ME515" s="7"/>
      <c r="MF515" s="7"/>
      <c r="MG515" s="7"/>
      <c r="MH515" s="7"/>
      <c r="MI515" s="7"/>
      <c r="MJ515" s="7"/>
      <c r="MK515" s="7"/>
      <c r="ML515" s="7"/>
      <c r="MM515" s="7"/>
      <c r="MN515" s="7"/>
      <c r="MO515" s="7"/>
      <c r="MP515" s="7"/>
      <c r="MQ515" s="7"/>
      <c r="MR515" s="7"/>
      <c r="MS515" s="7"/>
      <c r="MT515" s="7"/>
      <c r="MU515" s="7"/>
      <c r="MV515" s="7"/>
      <c r="MW515" s="7"/>
      <c r="MX515" s="7"/>
      <c r="MY515" s="7"/>
      <c r="MZ515" s="7"/>
      <c r="NA515" s="7"/>
      <c r="NB515" s="7"/>
      <c r="NC515" s="7"/>
      <c r="ND515" s="7"/>
      <c r="NE515" s="7"/>
      <c r="NF515" s="7"/>
      <c r="NG515" s="7"/>
      <c r="NH515" s="7"/>
      <c r="NI515" s="7"/>
      <c r="NJ515" s="7"/>
      <c r="NK515" s="7"/>
      <c r="NL515" s="7"/>
      <c r="NM515" s="7"/>
      <c r="NN515" s="7"/>
      <c r="NO515" s="7"/>
      <c r="NP515" s="7"/>
      <c r="NQ515" s="7"/>
      <c r="NR515" s="7"/>
      <c r="NS515" s="7"/>
      <c r="NT515" s="7"/>
      <c r="NU515" s="7"/>
      <c r="NV515" s="7"/>
      <c r="NW515" s="7"/>
      <c r="NX515" s="7"/>
      <c r="NY515" s="7"/>
      <c r="NZ515" s="7"/>
      <c r="OA515" s="7"/>
      <c r="OB515" s="7"/>
      <c r="OC515" s="7"/>
      <c r="OD515" s="7"/>
      <c r="OE515" s="7"/>
      <c r="OF515" s="7"/>
      <c r="OG515" s="7"/>
      <c r="OH515" s="7"/>
      <c r="OI515" s="7"/>
      <c r="OJ515" s="7"/>
      <c r="OK515" s="7"/>
      <c r="OL515" s="7"/>
      <c r="OM515" s="7"/>
      <c r="ON515" s="7"/>
      <c r="OO515" s="7"/>
      <c r="OP515" s="7"/>
      <c r="OQ515" s="7"/>
      <c r="OR515" s="7"/>
      <c r="OS515" s="7"/>
      <c r="OT515" s="7"/>
      <c r="OU515" s="7"/>
      <c r="OV515" s="7"/>
      <c r="OW515" s="7"/>
      <c r="OX515" s="7"/>
      <c r="OY515" s="7"/>
      <c r="OZ515" s="7"/>
      <c r="PA515" s="7"/>
      <c r="PB515" s="7"/>
      <c r="PC515" s="7"/>
      <c r="PD515" s="7"/>
      <c r="PE515" s="7"/>
      <c r="PF515" s="7"/>
      <c r="PG515" s="7"/>
      <c r="PH515" s="7"/>
      <c r="PI515" s="7"/>
      <c r="PJ515" s="7"/>
      <c r="PK515" s="7"/>
      <c r="PL515" s="7"/>
      <c r="PM515" s="7"/>
      <c r="PN515" s="7"/>
      <c r="PO515" s="7"/>
      <c r="PP515" s="7"/>
      <c r="PQ515" s="7"/>
      <c r="PR515" s="7"/>
      <c r="PS515" s="7"/>
      <c r="PT515" s="7"/>
      <c r="PU515" s="7"/>
      <c r="PV515" s="7"/>
      <c r="PW515" s="7"/>
      <c r="PX515" s="7"/>
      <c r="PY515" s="7"/>
      <c r="PZ515" s="7"/>
      <c r="QA515" s="7"/>
      <c r="QB515" s="7"/>
      <c r="QC515" s="7"/>
      <c r="QD515" s="7"/>
      <c r="QE515" s="7"/>
      <c r="QF515" s="7"/>
      <c r="QG515" s="7"/>
      <c r="QH515" s="7"/>
      <c r="QI515" s="7"/>
      <c r="QJ515" s="7"/>
      <c r="QK515" s="7"/>
      <c r="QL515" s="7"/>
      <c r="QM515" s="7"/>
      <c r="QN515" s="7"/>
      <c r="QO515" s="7"/>
      <c r="QP515" s="7"/>
      <c r="QQ515" s="7"/>
      <c r="QR515" s="7"/>
      <c r="QS515" s="7"/>
      <c r="QT515" s="7"/>
      <c r="QU515" s="7"/>
      <c r="QV515" s="7"/>
      <c r="QW515" s="7"/>
      <c r="QX515" s="7"/>
      <c r="QY515" s="7"/>
      <c r="QZ515" s="7"/>
      <c r="RA515" s="7"/>
      <c r="RB515" s="7"/>
      <c r="RC515" s="7"/>
      <c r="RD515" s="7"/>
      <c r="RE515" s="7"/>
      <c r="RF515" s="7"/>
      <c r="RG515" s="7"/>
      <c r="RH515" s="7"/>
      <c r="RI515" s="7"/>
      <c r="RJ515" s="7"/>
      <c r="RK515" s="7"/>
      <c r="RL515" s="7"/>
      <c r="RM515" s="7"/>
      <c r="RN515" s="7"/>
      <c r="RO515" s="7"/>
      <c r="RP515" s="7"/>
      <c r="RQ515" s="7"/>
      <c r="RR515" s="7"/>
      <c r="RS515" s="7"/>
      <c r="RT515" s="7"/>
      <c r="RU515" s="7"/>
      <c r="RV515" s="7"/>
      <c r="RW515" s="7"/>
      <c r="RX515" s="7"/>
      <c r="RY515" s="7"/>
      <c r="RZ515" s="7"/>
      <c r="SA515" s="7"/>
      <c r="SB515" s="7"/>
      <c r="SC515" s="7"/>
      <c r="SD515" s="7"/>
      <c r="SE515" s="7"/>
      <c r="SF515" s="7"/>
      <c r="SG515" s="7"/>
      <c r="SH515" s="7"/>
      <c r="SI515" s="7"/>
      <c r="SJ515" s="7"/>
      <c r="SK515" s="7"/>
      <c r="SL515" s="7"/>
      <c r="SM515" s="7"/>
      <c r="SN515" s="7"/>
      <c r="SO515" s="7"/>
      <c r="SP515" s="7"/>
      <c r="SQ515" s="7"/>
      <c r="SR515" s="7"/>
      <c r="SS515" s="7"/>
      <c r="ST515" s="7"/>
      <c r="SU515" s="7"/>
      <c r="SV515" s="7"/>
      <c r="SW515" s="7"/>
      <c r="SX515" s="7"/>
      <c r="SY515" s="7"/>
      <c r="SZ515" s="7"/>
      <c r="TA515" s="7"/>
      <c r="TB515" s="7"/>
      <c r="TC515" s="7"/>
      <c r="TD515" s="7"/>
      <c r="TE515" s="7"/>
      <c r="TF515" s="7"/>
      <c r="TG515" s="7"/>
      <c r="TH515" s="7"/>
      <c r="TI515" s="7"/>
      <c r="TJ515" s="7"/>
      <c r="TK515" s="7"/>
      <c r="TL515" s="7"/>
      <c r="TM515" s="7"/>
      <c r="TN515" s="7"/>
      <c r="TO515" s="7"/>
      <c r="TP515" s="7"/>
      <c r="TQ515" s="7"/>
      <c r="TR515" s="7"/>
      <c r="TS515" s="7"/>
      <c r="TT515" s="7"/>
      <c r="TU515" s="7"/>
      <c r="TV515" s="7"/>
      <c r="TW515" s="7"/>
      <c r="TX515" s="7"/>
      <c r="TY515" s="7"/>
      <c r="TZ515" s="7"/>
      <c r="UA515" s="7"/>
      <c r="UB515" s="7"/>
      <c r="UC515" s="7"/>
      <c r="UD515" s="7"/>
      <c r="UE515" s="7"/>
      <c r="UF515" s="7"/>
      <c r="UG515" s="7"/>
      <c r="UH515" s="7"/>
      <c r="UI515" s="7"/>
      <c r="UJ515" s="7"/>
      <c r="UK515" s="7"/>
      <c r="UL515" s="7"/>
      <c r="UM515" s="7"/>
      <c r="UN515" s="7"/>
      <c r="UO515" s="7"/>
      <c r="UP515" s="7"/>
      <c r="UQ515" s="7"/>
      <c r="UR515" s="7"/>
      <c r="US515" s="7"/>
      <c r="UT515" s="7"/>
      <c r="UU515" s="7"/>
      <c r="UV515" s="7"/>
      <c r="UW515" s="7"/>
      <c r="UX515" s="7"/>
      <c r="UY515" s="7"/>
      <c r="UZ515" s="7"/>
      <c r="VA515" s="7"/>
      <c r="VB515" s="7"/>
      <c r="VC515" s="7"/>
      <c r="VD515" s="7"/>
      <c r="VE515" s="7"/>
      <c r="VF515" s="7"/>
      <c r="VG515" s="7"/>
      <c r="VH515" s="7"/>
      <c r="VI515" s="7"/>
      <c r="VJ515" s="7"/>
      <c r="VK515" s="7"/>
      <c r="VL515" s="7"/>
      <c r="VM515" s="7"/>
      <c r="VN515" s="7"/>
      <c r="VO515" s="7"/>
      <c r="VP515" s="7"/>
      <c r="VQ515" s="7"/>
      <c r="VR515" s="7"/>
      <c r="VS515" s="7"/>
      <c r="VT515" s="7"/>
      <c r="VU515" s="7"/>
      <c r="VV515" s="7"/>
      <c r="VW515" s="7"/>
      <c r="VX515" s="7"/>
      <c r="VY515" s="7"/>
      <c r="VZ515" s="7"/>
      <c r="WA515" s="7"/>
      <c r="WB515" s="7"/>
      <c r="WC515" s="7"/>
      <c r="WD515" s="7"/>
      <c r="WE515" s="7"/>
      <c r="WF515" s="7"/>
      <c r="WG515" s="7"/>
      <c r="WH515" s="7"/>
      <c r="WI515" s="7"/>
      <c r="WJ515" s="7"/>
      <c r="WK515" s="7"/>
      <c r="WL515" s="7"/>
      <c r="WM515" s="7"/>
      <c r="WN515" s="7"/>
      <c r="WO515" s="7"/>
      <c r="WP515" s="7"/>
      <c r="WQ515" s="7"/>
      <c r="WR515" s="7"/>
      <c r="WS515" s="7"/>
      <c r="WT515" s="7"/>
      <c r="WU515" s="7"/>
      <c r="WV515" s="7"/>
      <c r="WW515" s="7"/>
      <c r="WX515" s="7"/>
      <c r="WY515" s="7"/>
      <c r="WZ515" s="7"/>
      <c r="XA515" s="7"/>
      <c r="XB515" s="7"/>
      <c r="XC515" s="7"/>
      <c r="XD515" s="7"/>
      <c r="XE515" s="7"/>
      <c r="XF515" s="7"/>
      <c r="XG515" s="7"/>
      <c r="XH515" s="7"/>
      <c r="XI515" s="7"/>
      <c r="XJ515" s="7"/>
      <c r="XK515" s="7"/>
      <c r="XL515" s="7"/>
      <c r="XM515" s="7"/>
      <c r="XN515" s="7"/>
      <c r="XO515" s="7"/>
      <c r="XP515" s="7"/>
      <c r="XQ515" s="7"/>
      <c r="XR515" s="7"/>
      <c r="XS515" s="7"/>
      <c r="XT515" s="7"/>
      <c r="XU515" s="7"/>
      <c r="XV515" s="7"/>
      <c r="XW515" s="7"/>
      <c r="XX515" s="7"/>
      <c r="XY515" s="7"/>
      <c r="XZ515" s="7"/>
      <c r="YA515" s="7"/>
      <c r="YB515" s="7"/>
      <c r="YC515" s="7"/>
      <c r="YD515" s="7"/>
      <c r="YE515" s="7"/>
      <c r="YF515" s="7"/>
      <c r="YG515" s="7"/>
      <c r="YH515" s="7"/>
      <c r="YI515" s="7"/>
      <c r="YJ515" s="7"/>
      <c r="YK515" s="7"/>
      <c r="YL515" s="7"/>
      <c r="YM515" s="7"/>
      <c r="YN515" s="7"/>
      <c r="YO515" s="7"/>
      <c r="YP515" s="7"/>
      <c r="YQ515" s="7"/>
      <c r="YR515" s="7"/>
      <c r="YS515" s="7"/>
      <c r="YT515" s="7"/>
      <c r="YU515" s="7"/>
      <c r="YV515" s="7"/>
      <c r="YW515" s="7"/>
      <c r="YX515" s="7"/>
      <c r="YY515" s="7"/>
      <c r="YZ515" s="7"/>
      <c r="ZA515" s="7"/>
      <c r="ZB515" s="7"/>
      <c r="ZC515" s="7"/>
      <c r="ZD515" s="7"/>
    </row>
    <row r="516" spans="1:680" s="103" customFormat="1" x14ac:dyDescent="0.2">
      <c r="A516" s="27"/>
      <c r="B516" s="27"/>
      <c r="C516" s="4"/>
      <c r="D516" s="7"/>
      <c r="E516" s="4"/>
      <c r="F516" s="6"/>
      <c r="G516" s="6"/>
      <c r="H516" s="6"/>
      <c r="I516" s="6"/>
      <c r="J516" s="6"/>
      <c r="K516" s="101"/>
      <c r="L516" s="101"/>
      <c r="M516" s="101"/>
      <c r="N516" s="101"/>
      <c r="O516" s="7"/>
      <c r="P516" s="101"/>
      <c r="Q516" s="101"/>
      <c r="R516" s="101"/>
      <c r="S516" s="101"/>
      <c r="T516" s="7"/>
      <c r="U516" s="101"/>
      <c r="V516" s="101"/>
      <c r="W516" s="101"/>
      <c r="X516" s="101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/>
      <c r="JB516" s="7"/>
      <c r="JC516" s="7"/>
      <c r="JD516" s="7"/>
      <c r="JE516" s="7"/>
      <c r="JF516" s="7"/>
      <c r="JG516" s="7"/>
      <c r="JH516" s="7"/>
      <c r="JI516" s="7"/>
      <c r="JJ516" s="7"/>
      <c r="JK516" s="7"/>
      <c r="JL516" s="7"/>
      <c r="JM516" s="7"/>
      <c r="JN516" s="7"/>
      <c r="JO516" s="7"/>
      <c r="JP516" s="7"/>
      <c r="JQ516" s="7"/>
      <c r="JR516" s="7"/>
      <c r="JS516" s="7"/>
      <c r="JT516" s="7"/>
      <c r="JU516" s="7"/>
      <c r="JV516" s="7"/>
      <c r="JW516" s="7"/>
      <c r="JX516" s="7"/>
      <c r="JY516" s="7"/>
      <c r="JZ516" s="7"/>
      <c r="KA516" s="7"/>
      <c r="KB516" s="7"/>
      <c r="KC516" s="7"/>
      <c r="KD516" s="7"/>
      <c r="KE516" s="7"/>
      <c r="KF516" s="7"/>
      <c r="KG516" s="7"/>
      <c r="KH516" s="7"/>
      <c r="KI516" s="7"/>
      <c r="KJ516" s="7"/>
      <c r="KK516" s="7"/>
      <c r="KL516" s="7"/>
      <c r="KM516" s="7"/>
      <c r="KN516" s="7"/>
      <c r="KO516" s="7"/>
      <c r="KP516" s="7"/>
      <c r="KQ516" s="7"/>
      <c r="KR516" s="7"/>
      <c r="KS516" s="7"/>
      <c r="KT516" s="7"/>
      <c r="KU516" s="7"/>
      <c r="KV516" s="7"/>
      <c r="KW516" s="7"/>
      <c r="KX516" s="7"/>
      <c r="KY516" s="7"/>
      <c r="KZ516" s="7"/>
      <c r="LA516" s="7"/>
      <c r="LB516" s="7"/>
      <c r="LC516" s="7"/>
      <c r="LD516" s="7"/>
      <c r="LE516" s="7"/>
      <c r="LF516" s="7"/>
      <c r="LG516" s="7"/>
      <c r="LH516" s="7"/>
      <c r="LI516" s="7"/>
      <c r="LJ516" s="7"/>
      <c r="LK516" s="7"/>
      <c r="LL516" s="7"/>
      <c r="LM516" s="7"/>
      <c r="LN516" s="7"/>
      <c r="LO516" s="7"/>
      <c r="LP516" s="7"/>
      <c r="LQ516" s="7"/>
      <c r="LR516" s="7"/>
      <c r="LS516" s="7"/>
      <c r="LT516" s="7"/>
      <c r="LU516" s="7"/>
      <c r="LV516" s="7"/>
      <c r="LW516" s="7"/>
      <c r="LX516" s="7"/>
      <c r="LY516" s="7"/>
      <c r="LZ516" s="7"/>
      <c r="MA516" s="7"/>
      <c r="MB516" s="7"/>
      <c r="MC516" s="7"/>
      <c r="MD516" s="7"/>
      <c r="ME516" s="7"/>
      <c r="MF516" s="7"/>
      <c r="MG516" s="7"/>
      <c r="MH516" s="7"/>
      <c r="MI516" s="7"/>
      <c r="MJ516" s="7"/>
      <c r="MK516" s="7"/>
      <c r="ML516" s="7"/>
      <c r="MM516" s="7"/>
      <c r="MN516" s="7"/>
      <c r="MO516" s="7"/>
      <c r="MP516" s="7"/>
      <c r="MQ516" s="7"/>
      <c r="MR516" s="7"/>
      <c r="MS516" s="7"/>
      <c r="MT516" s="7"/>
      <c r="MU516" s="7"/>
      <c r="MV516" s="7"/>
      <c r="MW516" s="7"/>
      <c r="MX516" s="7"/>
      <c r="MY516" s="7"/>
      <c r="MZ516" s="7"/>
      <c r="NA516" s="7"/>
      <c r="NB516" s="7"/>
      <c r="NC516" s="7"/>
      <c r="ND516" s="7"/>
      <c r="NE516" s="7"/>
      <c r="NF516" s="7"/>
      <c r="NG516" s="7"/>
      <c r="NH516" s="7"/>
      <c r="NI516" s="7"/>
      <c r="NJ516" s="7"/>
      <c r="NK516" s="7"/>
      <c r="NL516" s="7"/>
      <c r="NM516" s="7"/>
      <c r="NN516" s="7"/>
      <c r="NO516" s="7"/>
      <c r="NP516" s="7"/>
      <c r="NQ516" s="7"/>
      <c r="NR516" s="7"/>
      <c r="NS516" s="7"/>
      <c r="NT516" s="7"/>
      <c r="NU516" s="7"/>
      <c r="NV516" s="7"/>
      <c r="NW516" s="7"/>
      <c r="NX516" s="7"/>
      <c r="NY516" s="7"/>
      <c r="NZ516" s="7"/>
      <c r="OA516" s="7"/>
      <c r="OB516" s="7"/>
      <c r="OC516" s="7"/>
      <c r="OD516" s="7"/>
      <c r="OE516" s="7"/>
      <c r="OF516" s="7"/>
      <c r="OG516" s="7"/>
      <c r="OH516" s="7"/>
      <c r="OI516" s="7"/>
      <c r="OJ516" s="7"/>
      <c r="OK516" s="7"/>
      <c r="OL516" s="7"/>
      <c r="OM516" s="7"/>
      <c r="ON516" s="7"/>
      <c r="OO516" s="7"/>
      <c r="OP516" s="7"/>
      <c r="OQ516" s="7"/>
      <c r="OR516" s="7"/>
      <c r="OS516" s="7"/>
      <c r="OT516" s="7"/>
      <c r="OU516" s="7"/>
      <c r="OV516" s="7"/>
      <c r="OW516" s="7"/>
      <c r="OX516" s="7"/>
      <c r="OY516" s="7"/>
      <c r="OZ516" s="7"/>
      <c r="PA516" s="7"/>
      <c r="PB516" s="7"/>
      <c r="PC516" s="7"/>
      <c r="PD516" s="7"/>
      <c r="PE516" s="7"/>
      <c r="PF516" s="7"/>
      <c r="PG516" s="7"/>
      <c r="PH516" s="7"/>
      <c r="PI516" s="7"/>
      <c r="PJ516" s="7"/>
      <c r="PK516" s="7"/>
      <c r="PL516" s="7"/>
      <c r="PM516" s="7"/>
      <c r="PN516" s="7"/>
      <c r="PO516" s="7"/>
      <c r="PP516" s="7"/>
      <c r="PQ516" s="7"/>
      <c r="PR516" s="7"/>
      <c r="PS516" s="7"/>
      <c r="PT516" s="7"/>
      <c r="PU516" s="7"/>
      <c r="PV516" s="7"/>
      <c r="PW516" s="7"/>
      <c r="PX516" s="7"/>
      <c r="PY516" s="7"/>
      <c r="PZ516" s="7"/>
      <c r="QA516" s="7"/>
      <c r="QB516" s="7"/>
      <c r="QC516" s="7"/>
      <c r="QD516" s="7"/>
      <c r="QE516" s="7"/>
      <c r="QF516" s="7"/>
      <c r="QG516" s="7"/>
      <c r="QH516" s="7"/>
      <c r="QI516" s="7"/>
      <c r="QJ516" s="7"/>
      <c r="QK516" s="7"/>
      <c r="QL516" s="7"/>
      <c r="QM516" s="7"/>
      <c r="QN516" s="7"/>
      <c r="QO516" s="7"/>
      <c r="QP516" s="7"/>
      <c r="QQ516" s="7"/>
      <c r="QR516" s="7"/>
      <c r="QS516" s="7"/>
      <c r="QT516" s="7"/>
      <c r="QU516" s="7"/>
      <c r="QV516" s="7"/>
      <c r="QW516" s="7"/>
      <c r="QX516" s="7"/>
      <c r="QY516" s="7"/>
      <c r="QZ516" s="7"/>
      <c r="RA516" s="7"/>
      <c r="RB516" s="7"/>
      <c r="RC516" s="7"/>
      <c r="RD516" s="7"/>
      <c r="RE516" s="7"/>
      <c r="RF516" s="7"/>
      <c r="RG516" s="7"/>
      <c r="RH516" s="7"/>
      <c r="RI516" s="7"/>
      <c r="RJ516" s="7"/>
      <c r="RK516" s="7"/>
      <c r="RL516" s="7"/>
      <c r="RM516" s="7"/>
      <c r="RN516" s="7"/>
      <c r="RO516" s="7"/>
      <c r="RP516" s="7"/>
      <c r="RQ516" s="7"/>
      <c r="RR516" s="7"/>
      <c r="RS516" s="7"/>
      <c r="RT516" s="7"/>
      <c r="RU516" s="7"/>
      <c r="RV516" s="7"/>
      <c r="RW516" s="7"/>
      <c r="RX516" s="7"/>
      <c r="RY516" s="7"/>
      <c r="RZ516" s="7"/>
      <c r="SA516" s="7"/>
      <c r="SB516" s="7"/>
      <c r="SC516" s="7"/>
      <c r="SD516" s="7"/>
      <c r="SE516" s="7"/>
      <c r="SF516" s="7"/>
      <c r="SG516" s="7"/>
      <c r="SH516" s="7"/>
      <c r="SI516" s="7"/>
      <c r="SJ516" s="7"/>
      <c r="SK516" s="7"/>
      <c r="SL516" s="7"/>
      <c r="SM516" s="7"/>
      <c r="SN516" s="7"/>
      <c r="SO516" s="7"/>
      <c r="SP516" s="7"/>
      <c r="SQ516" s="7"/>
      <c r="SR516" s="7"/>
      <c r="SS516" s="7"/>
      <c r="ST516" s="7"/>
      <c r="SU516" s="7"/>
      <c r="SV516" s="7"/>
      <c r="SW516" s="7"/>
      <c r="SX516" s="7"/>
      <c r="SY516" s="7"/>
      <c r="SZ516" s="7"/>
      <c r="TA516" s="7"/>
      <c r="TB516" s="7"/>
      <c r="TC516" s="7"/>
      <c r="TD516" s="7"/>
      <c r="TE516" s="7"/>
      <c r="TF516" s="7"/>
      <c r="TG516" s="7"/>
      <c r="TH516" s="7"/>
      <c r="TI516" s="7"/>
      <c r="TJ516" s="7"/>
      <c r="TK516" s="7"/>
      <c r="TL516" s="7"/>
      <c r="TM516" s="7"/>
      <c r="TN516" s="7"/>
      <c r="TO516" s="7"/>
      <c r="TP516" s="7"/>
      <c r="TQ516" s="7"/>
      <c r="TR516" s="7"/>
      <c r="TS516" s="7"/>
      <c r="TT516" s="7"/>
      <c r="TU516" s="7"/>
      <c r="TV516" s="7"/>
      <c r="TW516" s="7"/>
      <c r="TX516" s="7"/>
      <c r="TY516" s="7"/>
      <c r="TZ516" s="7"/>
      <c r="UA516" s="7"/>
      <c r="UB516" s="7"/>
      <c r="UC516" s="7"/>
      <c r="UD516" s="7"/>
      <c r="UE516" s="7"/>
      <c r="UF516" s="7"/>
      <c r="UG516" s="7"/>
      <c r="UH516" s="7"/>
      <c r="UI516" s="7"/>
      <c r="UJ516" s="7"/>
      <c r="UK516" s="7"/>
      <c r="UL516" s="7"/>
      <c r="UM516" s="7"/>
      <c r="UN516" s="7"/>
      <c r="UO516" s="7"/>
      <c r="UP516" s="7"/>
      <c r="UQ516" s="7"/>
      <c r="UR516" s="7"/>
      <c r="US516" s="7"/>
      <c r="UT516" s="7"/>
      <c r="UU516" s="7"/>
      <c r="UV516" s="7"/>
      <c r="UW516" s="7"/>
      <c r="UX516" s="7"/>
      <c r="UY516" s="7"/>
      <c r="UZ516" s="7"/>
      <c r="VA516" s="7"/>
      <c r="VB516" s="7"/>
      <c r="VC516" s="7"/>
      <c r="VD516" s="7"/>
      <c r="VE516" s="7"/>
      <c r="VF516" s="7"/>
      <c r="VG516" s="7"/>
      <c r="VH516" s="7"/>
      <c r="VI516" s="7"/>
      <c r="VJ516" s="7"/>
      <c r="VK516" s="7"/>
      <c r="VL516" s="7"/>
      <c r="VM516" s="7"/>
      <c r="VN516" s="7"/>
      <c r="VO516" s="7"/>
      <c r="VP516" s="7"/>
      <c r="VQ516" s="7"/>
      <c r="VR516" s="7"/>
      <c r="VS516" s="7"/>
      <c r="VT516" s="7"/>
      <c r="VU516" s="7"/>
      <c r="VV516" s="7"/>
      <c r="VW516" s="7"/>
      <c r="VX516" s="7"/>
      <c r="VY516" s="7"/>
      <c r="VZ516" s="7"/>
      <c r="WA516" s="7"/>
      <c r="WB516" s="7"/>
      <c r="WC516" s="7"/>
      <c r="WD516" s="7"/>
      <c r="WE516" s="7"/>
      <c r="WF516" s="7"/>
      <c r="WG516" s="7"/>
      <c r="WH516" s="7"/>
      <c r="WI516" s="7"/>
      <c r="WJ516" s="7"/>
      <c r="WK516" s="7"/>
      <c r="WL516" s="7"/>
      <c r="WM516" s="7"/>
      <c r="WN516" s="7"/>
      <c r="WO516" s="7"/>
      <c r="WP516" s="7"/>
      <c r="WQ516" s="7"/>
      <c r="WR516" s="7"/>
      <c r="WS516" s="7"/>
      <c r="WT516" s="7"/>
      <c r="WU516" s="7"/>
      <c r="WV516" s="7"/>
      <c r="WW516" s="7"/>
      <c r="WX516" s="7"/>
      <c r="WY516" s="7"/>
      <c r="WZ516" s="7"/>
      <c r="XA516" s="7"/>
      <c r="XB516" s="7"/>
      <c r="XC516" s="7"/>
      <c r="XD516" s="7"/>
      <c r="XE516" s="7"/>
      <c r="XF516" s="7"/>
      <c r="XG516" s="7"/>
      <c r="XH516" s="7"/>
      <c r="XI516" s="7"/>
      <c r="XJ516" s="7"/>
      <c r="XK516" s="7"/>
      <c r="XL516" s="7"/>
      <c r="XM516" s="7"/>
      <c r="XN516" s="7"/>
      <c r="XO516" s="7"/>
      <c r="XP516" s="7"/>
      <c r="XQ516" s="7"/>
      <c r="XR516" s="7"/>
      <c r="XS516" s="7"/>
      <c r="XT516" s="7"/>
      <c r="XU516" s="7"/>
      <c r="XV516" s="7"/>
      <c r="XW516" s="7"/>
      <c r="XX516" s="7"/>
      <c r="XY516" s="7"/>
      <c r="XZ516" s="7"/>
      <c r="YA516" s="7"/>
      <c r="YB516" s="7"/>
      <c r="YC516" s="7"/>
      <c r="YD516" s="7"/>
      <c r="YE516" s="7"/>
      <c r="YF516" s="7"/>
      <c r="YG516" s="7"/>
      <c r="YH516" s="7"/>
      <c r="YI516" s="7"/>
      <c r="YJ516" s="7"/>
      <c r="YK516" s="7"/>
      <c r="YL516" s="7"/>
      <c r="YM516" s="7"/>
      <c r="YN516" s="7"/>
      <c r="YO516" s="7"/>
      <c r="YP516" s="7"/>
      <c r="YQ516" s="7"/>
      <c r="YR516" s="7"/>
      <c r="YS516" s="7"/>
      <c r="YT516" s="7"/>
      <c r="YU516" s="7"/>
      <c r="YV516" s="7"/>
      <c r="YW516" s="7"/>
      <c r="YX516" s="7"/>
      <c r="YY516" s="7"/>
      <c r="YZ516" s="7"/>
      <c r="ZA516" s="7"/>
      <c r="ZB516" s="7"/>
      <c r="ZC516" s="7"/>
      <c r="ZD516" s="7"/>
    </row>
    <row r="517" spans="1:680" s="103" customFormat="1" x14ac:dyDescent="0.2">
      <c r="A517" s="27"/>
      <c r="B517" s="27"/>
      <c r="C517" s="4"/>
      <c r="D517" s="7"/>
      <c r="E517" s="4"/>
      <c r="F517" s="6"/>
      <c r="G517" s="6"/>
      <c r="H517" s="6"/>
      <c r="I517" s="6"/>
      <c r="J517" s="6"/>
      <c r="K517" s="101"/>
      <c r="L517" s="101"/>
      <c r="M517" s="101"/>
      <c r="N517" s="101"/>
      <c r="O517" s="7"/>
      <c r="P517" s="101"/>
      <c r="Q517" s="101"/>
      <c r="R517" s="101"/>
      <c r="S517" s="101"/>
      <c r="T517" s="7"/>
      <c r="U517" s="101"/>
      <c r="V517" s="101"/>
      <c r="W517" s="101"/>
      <c r="X517" s="101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/>
      <c r="JB517" s="7"/>
      <c r="JC517" s="7"/>
      <c r="JD517" s="7"/>
      <c r="JE517" s="7"/>
      <c r="JF517" s="7"/>
      <c r="JG517" s="7"/>
      <c r="JH517" s="7"/>
      <c r="JI517" s="7"/>
      <c r="JJ517" s="7"/>
      <c r="JK517" s="7"/>
      <c r="JL517" s="7"/>
      <c r="JM517" s="7"/>
      <c r="JN517" s="7"/>
      <c r="JO517" s="7"/>
      <c r="JP517" s="7"/>
      <c r="JQ517" s="7"/>
      <c r="JR517" s="7"/>
      <c r="JS517" s="7"/>
      <c r="JT517" s="7"/>
      <c r="JU517" s="7"/>
      <c r="JV517" s="7"/>
      <c r="JW517" s="7"/>
      <c r="JX517" s="7"/>
      <c r="JY517" s="7"/>
      <c r="JZ517" s="7"/>
      <c r="KA517" s="7"/>
      <c r="KB517" s="7"/>
      <c r="KC517" s="7"/>
      <c r="KD517" s="7"/>
      <c r="KE517" s="7"/>
      <c r="KF517" s="7"/>
      <c r="KG517" s="7"/>
      <c r="KH517" s="7"/>
      <c r="KI517" s="7"/>
      <c r="KJ517" s="7"/>
      <c r="KK517" s="7"/>
      <c r="KL517" s="7"/>
      <c r="KM517" s="7"/>
      <c r="KN517" s="7"/>
      <c r="KO517" s="7"/>
      <c r="KP517" s="7"/>
      <c r="KQ517" s="7"/>
      <c r="KR517" s="7"/>
      <c r="KS517" s="7"/>
      <c r="KT517" s="7"/>
      <c r="KU517" s="7"/>
      <c r="KV517" s="7"/>
      <c r="KW517" s="7"/>
      <c r="KX517" s="7"/>
      <c r="KY517" s="7"/>
      <c r="KZ517" s="7"/>
      <c r="LA517" s="7"/>
      <c r="LB517" s="7"/>
      <c r="LC517" s="7"/>
      <c r="LD517" s="7"/>
      <c r="LE517" s="7"/>
      <c r="LF517" s="7"/>
      <c r="LG517" s="7"/>
      <c r="LH517" s="7"/>
      <c r="LI517" s="7"/>
      <c r="LJ517" s="7"/>
      <c r="LK517" s="7"/>
      <c r="LL517" s="7"/>
      <c r="LM517" s="7"/>
      <c r="LN517" s="7"/>
      <c r="LO517" s="7"/>
      <c r="LP517" s="7"/>
      <c r="LQ517" s="7"/>
      <c r="LR517" s="7"/>
      <c r="LS517" s="7"/>
      <c r="LT517" s="7"/>
      <c r="LU517" s="7"/>
      <c r="LV517" s="7"/>
      <c r="LW517" s="7"/>
      <c r="LX517" s="7"/>
      <c r="LY517" s="7"/>
      <c r="LZ517" s="7"/>
      <c r="MA517" s="7"/>
      <c r="MB517" s="7"/>
      <c r="MC517" s="7"/>
      <c r="MD517" s="7"/>
      <c r="ME517" s="7"/>
      <c r="MF517" s="7"/>
      <c r="MG517" s="7"/>
      <c r="MH517" s="7"/>
      <c r="MI517" s="7"/>
      <c r="MJ517" s="7"/>
      <c r="MK517" s="7"/>
      <c r="ML517" s="7"/>
      <c r="MM517" s="7"/>
      <c r="MN517" s="7"/>
      <c r="MO517" s="7"/>
      <c r="MP517" s="7"/>
      <c r="MQ517" s="7"/>
      <c r="MR517" s="7"/>
      <c r="MS517" s="7"/>
      <c r="MT517" s="7"/>
      <c r="MU517" s="7"/>
      <c r="MV517" s="7"/>
      <c r="MW517" s="7"/>
      <c r="MX517" s="7"/>
      <c r="MY517" s="7"/>
      <c r="MZ517" s="7"/>
      <c r="NA517" s="7"/>
      <c r="NB517" s="7"/>
      <c r="NC517" s="7"/>
      <c r="ND517" s="7"/>
      <c r="NE517" s="7"/>
      <c r="NF517" s="7"/>
      <c r="NG517" s="7"/>
      <c r="NH517" s="7"/>
      <c r="NI517" s="7"/>
      <c r="NJ517" s="7"/>
      <c r="NK517" s="7"/>
      <c r="NL517" s="7"/>
      <c r="NM517" s="7"/>
      <c r="NN517" s="7"/>
      <c r="NO517" s="7"/>
      <c r="NP517" s="7"/>
      <c r="NQ517" s="7"/>
      <c r="NR517" s="7"/>
      <c r="NS517" s="7"/>
      <c r="NT517" s="7"/>
      <c r="NU517" s="7"/>
      <c r="NV517" s="7"/>
      <c r="NW517" s="7"/>
      <c r="NX517" s="7"/>
      <c r="NY517" s="7"/>
      <c r="NZ517" s="7"/>
      <c r="OA517" s="7"/>
      <c r="OB517" s="7"/>
      <c r="OC517" s="7"/>
      <c r="OD517" s="7"/>
      <c r="OE517" s="7"/>
      <c r="OF517" s="7"/>
      <c r="OG517" s="7"/>
      <c r="OH517" s="7"/>
      <c r="OI517" s="7"/>
      <c r="OJ517" s="7"/>
      <c r="OK517" s="7"/>
      <c r="OL517" s="7"/>
      <c r="OM517" s="7"/>
      <c r="ON517" s="7"/>
      <c r="OO517" s="7"/>
      <c r="OP517" s="7"/>
      <c r="OQ517" s="7"/>
      <c r="OR517" s="7"/>
      <c r="OS517" s="7"/>
      <c r="OT517" s="7"/>
      <c r="OU517" s="7"/>
      <c r="OV517" s="7"/>
      <c r="OW517" s="7"/>
      <c r="OX517" s="7"/>
      <c r="OY517" s="7"/>
      <c r="OZ517" s="7"/>
      <c r="PA517" s="7"/>
      <c r="PB517" s="7"/>
      <c r="PC517" s="7"/>
      <c r="PD517" s="7"/>
      <c r="PE517" s="7"/>
      <c r="PF517" s="7"/>
      <c r="PG517" s="7"/>
      <c r="PH517" s="7"/>
      <c r="PI517" s="7"/>
      <c r="PJ517" s="7"/>
      <c r="PK517" s="7"/>
      <c r="PL517" s="7"/>
      <c r="PM517" s="7"/>
      <c r="PN517" s="7"/>
      <c r="PO517" s="7"/>
      <c r="PP517" s="7"/>
      <c r="PQ517" s="7"/>
      <c r="PR517" s="7"/>
      <c r="PS517" s="7"/>
      <c r="PT517" s="7"/>
      <c r="PU517" s="7"/>
      <c r="PV517" s="7"/>
      <c r="PW517" s="7"/>
      <c r="PX517" s="7"/>
      <c r="PY517" s="7"/>
      <c r="PZ517" s="7"/>
      <c r="QA517" s="7"/>
      <c r="QB517" s="7"/>
      <c r="QC517" s="7"/>
      <c r="QD517" s="7"/>
      <c r="QE517" s="7"/>
      <c r="QF517" s="7"/>
      <c r="QG517" s="7"/>
      <c r="QH517" s="7"/>
      <c r="QI517" s="7"/>
      <c r="QJ517" s="7"/>
      <c r="QK517" s="7"/>
      <c r="QL517" s="7"/>
      <c r="QM517" s="7"/>
      <c r="QN517" s="7"/>
      <c r="QO517" s="7"/>
      <c r="QP517" s="7"/>
      <c r="QQ517" s="7"/>
      <c r="QR517" s="7"/>
      <c r="QS517" s="7"/>
      <c r="QT517" s="7"/>
      <c r="QU517" s="7"/>
      <c r="QV517" s="7"/>
      <c r="QW517" s="7"/>
      <c r="QX517" s="7"/>
      <c r="QY517" s="7"/>
      <c r="QZ517" s="7"/>
      <c r="RA517" s="7"/>
      <c r="RB517" s="7"/>
      <c r="RC517" s="7"/>
      <c r="RD517" s="7"/>
      <c r="RE517" s="7"/>
      <c r="RF517" s="7"/>
      <c r="RG517" s="7"/>
      <c r="RH517" s="7"/>
      <c r="RI517" s="7"/>
      <c r="RJ517" s="7"/>
      <c r="RK517" s="7"/>
      <c r="RL517" s="7"/>
      <c r="RM517" s="7"/>
      <c r="RN517" s="7"/>
      <c r="RO517" s="7"/>
      <c r="RP517" s="7"/>
      <c r="RQ517" s="7"/>
      <c r="RR517" s="7"/>
      <c r="RS517" s="7"/>
      <c r="RT517" s="7"/>
      <c r="RU517" s="7"/>
      <c r="RV517" s="7"/>
      <c r="RW517" s="7"/>
      <c r="RX517" s="7"/>
      <c r="RY517" s="7"/>
      <c r="RZ517" s="7"/>
      <c r="SA517" s="7"/>
      <c r="SB517" s="7"/>
      <c r="SC517" s="7"/>
      <c r="SD517" s="7"/>
      <c r="SE517" s="7"/>
      <c r="SF517" s="7"/>
      <c r="SG517" s="7"/>
      <c r="SH517" s="7"/>
      <c r="SI517" s="7"/>
      <c r="SJ517" s="7"/>
      <c r="SK517" s="7"/>
      <c r="SL517" s="7"/>
      <c r="SM517" s="7"/>
      <c r="SN517" s="7"/>
      <c r="SO517" s="7"/>
      <c r="SP517" s="7"/>
      <c r="SQ517" s="7"/>
      <c r="SR517" s="7"/>
      <c r="SS517" s="7"/>
      <c r="ST517" s="7"/>
      <c r="SU517" s="7"/>
      <c r="SV517" s="7"/>
      <c r="SW517" s="7"/>
      <c r="SX517" s="7"/>
      <c r="SY517" s="7"/>
      <c r="SZ517" s="7"/>
      <c r="TA517" s="7"/>
      <c r="TB517" s="7"/>
      <c r="TC517" s="7"/>
      <c r="TD517" s="7"/>
      <c r="TE517" s="7"/>
      <c r="TF517" s="7"/>
      <c r="TG517" s="7"/>
      <c r="TH517" s="7"/>
      <c r="TI517" s="7"/>
      <c r="TJ517" s="7"/>
      <c r="TK517" s="7"/>
      <c r="TL517" s="7"/>
      <c r="TM517" s="7"/>
      <c r="TN517" s="7"/>
      <c r="TO517" s="7"/>
      <c r="TP517" s="7"/>
      <c r="TQ517" s="7"/>
      <c r="TR517" s="7"/>
      <c r="TS517" s="7"/>
      <c r="TT517" s="7"/>
      <c r="TU517" s="7"/>
      <c r="TV517" s="7"/>
      <c r="TW517" s="7"/>
      <c r="TX517" s="7"/>
      <c r="TY517" s="7"/>
      <c r="TZ517" s="7"/>
      <c r="UA517" s="7"/>
      <c r="UB517" s="7"/>
      <c r="UC517" s="7"/>
      <c r="UD517" s="7"/>
      <c r="UE517" s="7"/>
      <c r="UF517" s="7"/>
      <c r="UG517" s="7"/>
      <c r="UH517" s="7"/>
      <c r="UI517" s="7"/>
      <c r="UJ517" s="7"/>
      <c r="UK517" s="7"/>
      <c r="UL517" s="7"/>
      <c r="UM517" s="7"/>
      <c r="UN517" s="7"/>
      <c r="UO517" s="7"/>
      <c r="UP517" s="7"/>
      <c r="UQ517" s="7"/>
      <c r="UR517" s="7"/>
      <c r="US517" s="7"/>
      <c r="UT517" s="7"/>
      <c r="UU517" s="7"/>
      <c r="UV517" s="7"/>
      <c r="UW517" s="7"/>
      <c r="UX517" s="7"/>
      <c r="UY517" s="7"/>
      <c r="UZ517" s="7"/>
      <c r="VA517" s="7"/>
      <c r="VB517" s="7"/>
      <c r="VC517" s="7"/>
      <c r="VD517" s="7"/>
      <c r="VE517" s="7"/>
      <c r="VF517" s="7"/>
      <c r="VG517" s="7"/>
      <c r="VH517" s="7"/>
      <c r="VI517" s="7"/>
      <c r="VJ517" s="7"/>
      <c r="VK517" s="7"/>
      <c r="VL517" s="7"/>
      <c r="VM517" s="7"/>
      <c r="VN517" s="7"/>
      <c r="VO517" s="7"/>
      <c r="VP517" s="7"/>
      <c r="VQ517" s="7"/>
      <c r="VR517" s="7"/>
      <c r="VS517" s="7"/>
      <c r="VT517" s="7"/>
      <c r="VU517" s="7"/>
      <c r="VV517" s="7"/>
      <c r="VW517" s="7"/>
      <c r="VX517" s="7"/>
      <c r="VY517" s="7"/>
      <c r="VZ517" s="7"/>
      <c r="WA517" s="7"/>
      <c r="WB517" s="7"/>
      <c r="WC517" s="7"/>
      <c r="WD517" s="7"/>
      <c r="WE517" s="7"/>
      <c r="WF517" s="7"/>
      <c r="WG517" s="7"/>
      <c r="WH517" s="7"/>
      <c r="WI517" s="7"/>
      <c r="WJ517" s="7"/>
      <c r="WK517" s="7"/>
      <c r="WL517" s="7"/>
      <c r="WM517" s="7"/>
      <c r="WN517" s="7"/>
      <c r="WO517" s="7"/>
      <c r="WP517" s="7"/>
      <c r="WQ517" s="7"/>
      <c r="WR517" s="7"/>
      <c r="WS517" s="7"/>
      <c r="WT517" s="7"/>
      <c r="WU517" s="7"/>
      <c r="WV517" s="7"/>
      <c r="WW517" s="7"/>
      <c r="WX517" s="7"/>
      <c r="WY517" s="7"/>
      <c r="WZ517" s="7"/>
      <c r="XA517" s="7"/>
      <c r="XB517" s="7"/>
      <c r="XC517" s="7"/>
      <c r="XD517" s="7"/>
      <c r="XE517" s="7"/>
      <c r="XF517" s="7"/>
      <c r="XG517" s="7"/>
      <c r="XH517" s="7"/>
      <c r="XI517" s="7"/>
      <c r="XJ517" s="7"/>
      <c r="XK517" s="7"/>
      <c r="XL517" s="7"/>
      <c r="XM517" s="7"/>
      <c r="XN517" s="7"/>
      <c r="XO517" s="7"/>
      <c r="XP517" s="7"/>
      <c r="XQ517" s="7"/>
      <c r="XR517" s="7"/>
      <c r="XS517" s="7"/>
      <c r="XT517" s="7"/>
      <c r="XU517" s="7"/>
      <c r="XV517" s="7"/>
      <c r="XW517" s="7"/>
      <c r="XX517" s="7"/>
      <c r="XY517" s="7"/>
      <c r="XZ517" s="7"/>
      <c r="YA517" s="7"/>
      <c r="YB517" s="7"/>
      <c r="YC517" s="7"/>
      <c r="YD517" s="7"/>
      <c r="YE517" s="7"/>
      <c r="YF517" s="7"/>
      <c r="YG517" s="7"/>
      <c r="YH517" s="7"/>
      <c r="YI517" s="7"/>
      <c r="YJ517" s="7"/>
      <c r="YK517" s="7"/>
      <c r="YL517" s="7"/>
      <c r="YM517" s="7"/>
      <c r="YN517" s="7"/>
      <c r="YO517" s="7"/>
      <c r="YP517" s="7"/>
      <c r="YQ517" s="7"/>
      <c r="YR517" s="7"/>
      <c r="YS517" s="7"/>
      <c r="YT517" s="7"/>
      <c r="YU517" s="7"/>
      <c r="YV517" s="7"/>
      <c r="YW517" s="7"/>
      <c r="YX517" s="7"/>
      <c r="YY517" s="7"/>
      <c r="YZ517" s="7"/>
      <c r="ZA517" s="7"/>
      <c r="ZB517" s="7"/>
      <c r="ZC517" s="7"/>
      <c r="ZD517" s="7"/>
    </row>
    <row r="518" spans="1:680" s="103" customFormat="1" x14ac:dyDescent="0.2">
      <c r="A518" s="27"/>
      <c r="B518" s="27"/>
      <c r="C518" s="4"/>
      <c r="D518" s="7"/>
      <c r="E518" s="4"/>
      <c r="F518" s="6"/>
      <c r="G518" s="6"/>
      <c r="H518" s="6"/>
      <c r="I518" s="6"/>
      <c r="J518" s="6"/>
      <c r="K518" s="101"/>
      <c r="L518" s="101"/>
      <c r="M518" s="101"/>
      <c r="N518" s="101"/>
      <c r="O518" s="7"/>
      <c r="P518" s="101"/>
      <c r="Q518" s="101"/>
      <c r="R518" s="101"/>
      <c r="S518" s="101"/>
      <c r="T518" s="7"/>
      <c r="U518" s="101"/>
      <c r="V518" s="101"/>
      <c r="W518" s="101"/>
      <c r="X518" s="101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/>
      <c r="JB518" s="7"/>
      <c r="JC518" s="7"/>
      <c r="JD518" s="7"/>
      <c r="JE518" s="7"/>
      <c r="JF518" s="7"/>
      <c r="JG518" s="7"/>
      <c r="JH518" s="7"/>
      <c r="JI518" s="7"/>
      <c r="JJ518" s="7"/>
      <c r="JK518" s="7"/>
      <c r="JL518" s="7"/>
      <c r="JM518" s="7"/>
      <c r="JN518" s="7"/>
      <c r="JO518" s="7"/>
      <c r="JP518" s="7"/>
      <c r="JQ518" s="7"/>
      <c r="JR518" s="7"/>
      <c r="JS518" s="7"/>
      <c r="JT518" s="7"/>
      <c r="JU518" s="7"/>
      <c r="JV518" s="7"/>
      <c r="JW518" s="7"/>
      <c r="JX518" s="7"/>
      <c r="JY518" s="7"/>
      <c r="JZ518" s="7"/>
      <c r="KA518" s="7"/>
      <c r="KB518" s="7"/>
      <c r="KC518" s="7"/>
      <c r="KD518" s="7"/>
      <c r="KE518" s="7"/>
      <c r="KF518" s="7"/>
      <c r="KG518" s="7"/>
      <c r="KH518" s="7"/>
      <c r="KI518" s="7"/>
      <c r="KJ518" s="7"/>
      <c r="KK518" s="7"/>
      <c r="KL518" s="7"/>
      <c r="KM518" s="7"/>
      <c r="KN518" s="7"/>
      <c r="KO518" s="7"/>
      <c r="KP518" s="7"/>
      <c r="KQ518" s="7"/>
      <c r="KR518" s="7"/>
      <c r="KS518" s="7"/>
      <c r="KT518" s="7"/>
      <c r="KU518" s="7"/>
      <c r="KV518" s="7"/>
      <c r="KW518" s="7"/>
      <c r="KX518" s="7"/>
      <c r="KY518" s="7"/>
      <c r="KZ518" s="7"/>
      <c r="LA518" s="7"/>
      <c r="LB518" s="7"/>
      <c r="LC518" s="7"/>
      <c r="LD518" s="7"/>
      <c r="LE518" s="7"/>
      <c r="LF518" s="7"/>
      <c r="LG518" s="7"/>
      <c r="LH518" s="7"/>
      <c r="LI518" s="7"/>
      <c r="LJ518" s="7"/>
      <c r="LK518" s="7"/>
      <c r="LL518" s="7"/>
      <c r="LM518" s="7"/>
      <c r="LN518" s="7"/>
      <c r="LO518" s="7"/>
      <c r="LP518" s="7"/>
      <c r="LQ518" s="7"/>
      <c r="LR518" s="7"/>
      <c r="LS518" s="7"/>
      <c r="LT518" s="7"/>
      <c r="LU518" s="7"/>
      <c r="LV518" s="7"/>
      <c r="LW518" s="7"/>
      <c r="LX518" s="7"/>
      <c r="LY518" s="7"/>
      <c r="LZ518" s="7"/>
      <c r="MA518" s="7"/>
      <c r="MB518" s="7"/>
      <c r="MC518" s="7"/>
      <c r="MD518" s="7"/>
      <c r="ME518" s="7"/>
      <c r="MF518" s="7"/>
      <c r="MG518" s="7"/>
      <c r="MH518" s="7"/>
      <c r="MI518" s="7"/>
      <c r="MJ518" s="7"/>
      <c r="MK518" s="7"/>
      <c r="ML518" s="7"/>
      <c r="MM518" s="7"/>
      <c r="MN518" s="7"/>
      <c r="MO518" s="7"/>
      <c r="MP518" s="7"/>
      <c r="MQ518" s="7"/>
      <c r="MR518" s="7"/>
      <c r="MS518" s="7"/>
      <c r="MT518" s="7"/>
      <c r="MU518" s="7"/>
      <c r="MV518" s="7"/>
      <c r="MW518" s="7"/>
      <c r="MX518" s="7"/>
      <c r="MY518" s="7"/>
      <c r="MZ518" s="7"/>
      <c r="NA518" s="7"/>
      <c r="NB518" s="7"/>
      <c r="NC518" s="7"/>
      <c r="ND518" s="7"/>
      <c r="NE518" s="7"/>
      <c r="NF518" s="7"/>
      <c r="NG518" s="7"/>
      <c r="NH518" s="7"/>
      <c r="NI518" s="7"/>
      <c r="NJ518" s="7"/>
      <c r="NK518" s="7"/>
      <c r="NL518" s="7"/>
      <c r="NM518" s="7"/>
      <c r="NN518" s="7"/>
      <c r="NO518" s="7"/>
      <c r="NP518" s="7"/>
      <c r="NQ518" s="7"/>
      <c r="NR518" s="7"/>
      <c r="NS518" s="7"/>
      <c r="NT518" s="7"/>
      <c r="NU518" s="7"/>
      <c r="NV518" s="7"/>
      <c r="NW518" s="7"/>
      <c r="NX518" s="7"/>
      <c r="NY518" s="7"/>
      <c r="NZ518" s="7"/>
      <c r="OA518" s="7"/>
      <c r="OB518" s="7"/>
      <c r="OC518" s="7"/>
      <c r="OD518" s="7"/>
      <c r="OE518" s="7"/>
      <c r="OF518" s="7"/>
      <c r="OG518" s="7"/>
      <c r="OH518" s="7"/>
      <c r="OI518" s="7"/>
      <c r="OJ518" s="7"/>
      <c r="OK518" s="7"/>
      <c r="OL518" s="7"/>
      <c r="OM518" s="7"/>
      <c r="ON518" s="7"/>
      <c r="OO518" s="7"/>
      <c r="OP518" s="7"/>
      <c r="OQ518" s="7"/>
      <c r="OR518" s="7"/>
      <c r="OS518" s="7"/>
      <c r="OT518" s="7"/>
      <c r="OU518" s="7"/>
      <c r="OV518" s="7"/>
      <c r="OW518" s="7"/>
      <c r="OX518" s="7"/>
      <c r="OY518" s="7"/>
      <c r="OZ518" s="7"/>
      <c r="PA518" s="7"/>
      <c r="PB518" s="7"/>
      <c r="PC518" s="7"/>
      <c r="PD518" s="7"/>
      <c r="PE518" s="7"/>
      <c r="PF518" s="7"/>
      <c r="PG518" s="7"/>
      <c r="PH518" s="7"/>
      <c r="PI518" s="7"/>
      <c r="PJ518" s="7"/>
      <c r="PK518" s="7"/>
      <c r="PL518" s="7"/>
      <c r="PM518" s="7"/>
      <c r="PN518" s="7"/>
      <c r="PO518" s="7"/>
      <c r="PP518" s="7"/>
      <c r="PQ518" s="7"/>
      <c r="PR518" s="7"/>
      <c r="PS518" s="7"/>
      <c r="PT518" s="7"/>
      <c r="PU518" s="7"/>
      <c r="PV518" s="7"/>
      <c r="PW518" s="7"/>
      <c r="PX518" s="7"/>
      <c r="PY518" s="7"/>
      <c r="PZ518" s="7"/>
      <c r="QA518" s="7"/>
      <c r="QB518" s="7"/>
      <c r="QC518" s="7"/>
      <c r="QD518" s="7"/>
      <c r="QE518" s="7"/>
      <c r="QF518" s="7"/>
      <c r="QG518" s="7"/>
      <c r="QH518" s="7"/>
      <c r="QI518" s="7"/>
      <c r="QJ518" s="7"/>
      <c r="QK518" s="7"/>
      <c r="QL518" s="7"/>
      <c r="QM518" s="7"/>
      <c r="QN518" s="7"/>
      <c r="QO518" s="7"/>
      <c r="QP518" s="7"/>
      <c r="QQ518" s="7"/>
      <c r="QR518" s="7"/>
      <c r="QS518" s="7"/>
      <c r="QT518" s="7"/>
      <c r="QU518" s="7"/>
      <c r="QV518" s="7"/>
      <c r="QW518" s="7"/>
      <c r="QX518" s="7"/>
      <c r="QY518" s="7"/>
      <c r="QZ518" s="7"/>
      <c r="RA518" s="7"/>
      <c r="RB518" s="7"/>
      <c r="RC518" s="7"/>
      <c r="RD518" s="7"/>
      <c r="RE518" s="7"/>
      <c r="RF518" s="7"/>
      <c r="RG518" s="7"/>
      <c r="RH518" s="7"/>
      <c r="RI518" s="7"/>
      <c r="RJ518" s="7"/>
      <c r="RK518" s="7"/>
      <c r="RL518" s="7"/>
      <c r="RM518" s="7"/>
      <c r="RN518" s="7"/>
      <c r="RO518" s="7"/>
      <c r="RP518" s="7"/>
      <c r="RQ518" s="7"/>
      <c r="RR518" s="7"/>
      <c r="RS518" s="7"/>
      <c r="RT518" s="7"/>
      <c r="RU518" s="7"/>
      <c r="RV518" s="7"/>
      <c r="RW518" s="7"/>
      <c r="RX518" s="7"/>
      <c r="RY518" s="7"/>
      <c r="RZ518" s="7"/>
      <c r="SA518" s="7"/>
      <c r="SB518" s="7"/>
      <c r="SC518" s="7"/>
      <c r="SD518" s="7"/>
      <c r="SE518" s="7"/>
      <c r="SF518" s="7"/>
      <c r="SG518" s="7"/>
      <c r="SH518" s="7"/>
      <c r="SI518" s="7"/>
      <c r="SJ518" s="7"/>
      <c r="SK518" s="7"/>
      <c r="SL518" s="7"/>
      <c r="SM518" s="7"/>
      <c r="SN518" s="7"/>
      <c r="SO518" s="7"/>
      <c r="SP518" s="7"/>
      <c r="SQ518" s="7"/>
      <c r="SR518" s="7"/>
      <c r="SS518" s="7"/>
      <c r="ST518" s="7"/>
      <c r="SU518" s="7"/>
      <c r="SV518" s="7"/>
      <c r="SW518" s="7"/>
      <c r="SX518" s="7"/>
      <c r="SY518" s="7"/>
      <c r="SZ518" s="7"/>
      <c r="TA518" s="7"/>
      <c r="TB518" s="7"/>
      <c r="TC518" s="7"/>
      <c r="TD518" s="7"/>
      <c r="TE518" s="7"/>
      <c r="TF518" s="7"/>
      <c r="TG518" s="7"/>
      <c r="TH518" s="7"/>
      <c r="TI518" s="7"/>
      <c r="TJ518" s="7"/>
      <c r="TK518" s="7"/>
      <c r="TL518" s="7"/>
      <c r="TM518" s="7"/>
      <c r="TN518" s="7"/>
      <c r="TO518" s="7"/>
      <c r="TP518" s="7"/>
      <c r="TQ518" s="7"/>
      <c r="TR518" s="7"/>
      <c r="TS518" s="7"/>
      <c r="TT518" s="7"/>
      <c r="TU518" s="7"/>
      <c r="TV518" s="7"/>
      <c r="TW518" s="7"/>
      <c r="TX518" s="7"/>
      <c r="TY518" s="7"/>
      <c r="TZ518" s="7"/>
      <c r="UA518" s="7"/>
      <c r="UB518" s="7"/>
      <c r="UC518" s="7"/>
      <c r="UD518" s="7"/>
      <c r="UE518" s="7"/>
      <c r="UF518" s="7"/>
      <c r="UG518" s="7"/>
      <c r="UH518" s="7"/>
      <c r="UI518" s="7"/>
      <c r="UJ518" s="7"/>
      <c r="UK518" s="7"/>
      <c r="UL518" s="7"/>
      <c r="UM518" s="7"/>
      <c r="UN518" s="7"/>
      <c r="UO518" s="7"/>
      <c r="UP518" s="7"/>
      <c r="UQ518" s="7"/>
      <c r="UR518" s="7"/>
      <c r="US518" s="7"/>
      <c r="UT518" s="7"/>
      <c r="UU518" s="7"/>
      <c r="UV518" s="7"/>
      <c r="UW518" s="7"/>
      <c r="UX518" s="7"/>
      <c r="UY518" s="7"/>
      <c r="UZ518" s="7"/>
      <c r="VA518" s="7"/>
      <c r="VB518" s="7"/>
      <c r="VC518" s="7"/>
      <c r="VD518" s="7"/>
      <c r="VE518" s="7"/>
      <c r="VF518" s="7"/>
      <c r="VG518" s="7"/>
      <c r="VH518" s="7"/>
      <c r="VI518" s="7"/>
      <c r="VJ518" s="7"/>
      <c r="VK518" s="7"/>
      <c r="VL518" s="7"/>
      <c r="VM518" s="7"/>
      <c r="VN518" s="7"/>
      <c r="VO518" s="7"/>
      <c r="VP518" s="7"/>
      <c r="VQ518" s="7"/>
      <c r="VR518" s="7"/>
      <c r="VS518" s="7"/>
      <c r="VT518" s="7"/>
      <c r="VU518" s="7"/>
      <c r="VV518" s="7"/>
      <c r="VW518" s="7"/>
      <c r="VX518" s="7"/>
      <c r="VY518" s="7"/>
      <c r="VZ518" s="7"/>
      <c r="WA518" s="7"/>
      <c r="WB518" s="7"/>
      <c r="WC518" s="7"/>
      <c r="WD518" s="7"/>
      <c r="WE518" s="7"/>
      <c r="WF518" s="7"/>
      <c r="WG518" s="7"/>
      <c r="WH518" s="7"/>
      <c r="WI518" s="7"/>
      <c r="WJ518" s="7"/>
      <c r="WK518" s="7"/>
      <c r="WL518" s="7"/>
      <c r="WM518" s="7"/>
      <c r="WN518" s="7"/>
      <c r="WO518" s="7"/>
      <c r="WP518" s="7"/>
      <c r="WQ518" s="7"/>
      <c r="WR518" s="7"/>
      <c r="WS518" s="7"/>
      <c r="WT518" s="7"/>
      <c r="WU518" s="7"/>
      <c r="WV518" s="7"/>
      <c r="WW518" s="7"/>
      <c r="WX518" s="7"/>
      <c r="WY518" s="7"/>
      <c r="WZ518" s="7"/>
      <c r="XA518" s="7"/>
      <c r="XB518" s="7"/>
      <c r="XC518" s="7"/>
      <c r="XD518" s="7"/>
      <c r="XE518" s="7"/>
      <c r="XF518" s="7"/>
      <c r="XG518" s="7"/>
      <c r="XH518" s="7"/>
      <c r="XI518" s="7"/>
      <c r="XJ518" s="7"/>
      <c r="XK518" s="7"/>
      <c r="XL518" s="7"/>
      <c r="XM518" s="7"/>
      <c r="XN518" s="7"/>
      <c r="XO518" s="7"/>
      <c r="XP518" s="7"/>
      <c r="XQ518" s="7"/>
      <c r="XR518" s="7"/>
      <c r="XS518" s="7"/>
      <c r="XT518" s="7"/>
      <c r="XU518" s="7"/>
      <c r="XV518" s="7"/>
      <c r="XW518" s="7"/>
      <c r="XX518" s="7"/>
      <c r="XY518" s="7"/>
      <c r="XZ518" s="7"/>
      <c r="YA518" s="7"/>
      <c r="YB518" s="7"/>
      <c r="YC518" s="7"/>
      <c r="YD518" s="7"/>
      <c r="YE518" s="7"/>
      <c r="YF518" s="7"/>
      <c r="YG518" s="7"/>
      <c r="YH518" s="7"/>
      <c r="YI518" s="7"/>
      <c r="YJ518" s="7"/>
      <c r="YK518" s="7"/>
      <c r="YL518" s="7"/>
      <c r="YM518" s="7"/>
      <c r="YN518" s="7"/>
      <c r="YO518" s="7"/>
      <c r="YP518" s="7"/>
      <c r="YQ518" s="7"/>
      <c r="YR518" s="7"/>
      <c r="YS518" s="7"/>
      <c r="YT518" s="7"/>
      <c r="YU518" s="7"/>
      <c r="YV518" s="7"/>
      <c r="YW518" s="7"/>
      <c r="YX518" s="7"/>
      <c r="YY518" s="7"/>
      <c r="YZ518" s="7"/>
      <c r="ZA518" s="7"/>
      <c r="ZB518" s="7"/>
      <c r="ZC518" s="7"/>
      <c r="ZD518" s="7"/>
    </row>
  </sheetData>
  <mergeCells count="6">
    <mergeCell ref="P3:S3"/>
    <mergeCell ref="U3:X3"/>
    <mergeCell ref="A3:B3"/>
    <mergeCell ref="A4:B4"/>
    <mergeCell ref="F4:J4"/>
    <mergeCell ref="L3:N3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4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2786-2745-4A03-AB34-81799DFA7BA2}">
  <sheetPr>
    <tabColor theme="9"/>
  </sheetPr>
  <dimension ref="A1:Z513"/>
  <sheetViews>
    <sheetView zoomScale="80" zoomScaleNormal="80" workbookViewId="0">
      <selection sqref="A1:B1"/>
    </sheetView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customWidth="1"/>
    <col min="4" max="4" width="15" style="4" customWidth="1"/>
    <col min="5" max="9" width="10.7109375" style="6" customWidth="1"/>
    <col min="10" max="10" width="12.7109375" style="101" customWidth="1"/>
    <col min="11" max="11" width="13.28515625" style="4" customWidth="1"/>
    <col min="12" max="12" width="16.5703125" style="28" customWidth="1"/>
    <col min="13" max="13" width="19" style="7" customWidth="1"/>
    <col min="14" max="15" width="16.5703125" style="105" customWidth="1"/>
    <col min="16" max="16" width="16.5703125" style="7" customWidth="1"/>
    <col min="17" max="17" width="6.140625" style="7" customWidth="1"/>
    <col min="18" max="22" width="13.28515625" style="7" customWidth="1"/>
    <col min="23" max="26" width="9.140625" style="7"/>
    <col min="27" max="16384" width="9.140625" style="6"/>
  </cols>
  <sheetData>
    <row r="1" spans="1:26" ht="16.149999999999999" customHeight="1" x14ac:dyDescent="0.2">
      <c r="A1" s="205" t="s">
        <v>0</v>
      </c>
      <c r="B1" s="206"/>
      <c r="C1" s="1" t="s">
        <v>1</v>
      </c>
      <c r="D1" s="1" t="s">
        <v>2</v>
      </c>
      <c r="E1" s="2"/>
      <c r="F1" s="2"/>
      <c r="G1" s="2"/>
      <c r="H1" s="2"/>
      <c r="I1" s="2"/>
      <c r="J1" s="3"/>
      <c r="L1" s="5"/>
      <c r="M1" s="6"/>
    </row>
    <row r="2" spans="1:26" ht="21" x14ac:dyDescent="0.2">
      <c r="A2" s="220"/>
      <c r="B2" s="221"/>
      <c r="C2" s="8"/>
      <c r="D2" s="9"/>
      <c r="E2" s="214"/>
      <c r="F2" s="214"/>
      <c r="G2" s="214"/>
      <c r="H2" s="214"/>
      <c r="I2" s="214"/>
      <c r="J2" s="10"/>
      <c r="L2" s="11" t="s">
        <v>3</v>
      </c>
      <c r="M2" s="12"/>
      <c r="N2" s="105" t="s">
        <v>231</v>
      </c>
      <c r="O2" s="105" t="s">
        <v>263</v>
      </c>
      <c r="P2" s="7" t="s">
        <v>11</v>
      </c>
    </row>
    <row r="3" spans="1:26" ht="13.35" customHeight="1" x14ac:dyDescent="0.2">
      <c r="A3" s="13"/>
      <c r="B3" s="14"/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L3" s="20">
        <v>5.0728102027329802E-2</v>
      </c>
      <c r="M3" s="21"/>
    </row>
    <row r="4" spans="1:26" ht="13.35" customHeight="1" x14ac:dyDescent="0.2">
      <c r="A4" s="22" t="s">
        <v>12</v>
      </c>
      <c r="B4" s="22"/>
      <c r="C4" s="23" t="s">
        <v>13</v>
      </c>
      <c r="D4" s="24" t="s">
        <v>14</v>
      </c>
      <c r="E4" s="25" t="s">
        <v>15</v>
      </c>
      <c r="F4" s="25" t="str">
        <f t="shared" ref="F4:I4" si="0">E4</f>
        <v>Jul-Jun</v>
      </c>
      <c r="G4" s="25" t="str">
        <f t="shared" si="0"/>
        <v>Jul-Jun</v>
      </c>
      <c r="H4" s="25" t="str">
        <f t="shared" si="0"/>
        <v>Jul-Jun</v>
      </c>
      <c r="I4" s="25" t="str">
        <f t="shared" si="0"/>
        <v>Jul-Jun</v>
      </c>
      <c r="J4" s="26"/>
      <c r="K4" s="27" t="s">
        <v>16</v>
      </c>
    </row>
    <row r="5" spans="1:26" x14ac:dyDescent="0.2">
      <c r="A5" s="22" t="s">
        <v>17</v>
      </c>
      <c r="B5" s="22"/>
      <c r="C5" s="15"/>
      <c r="D5" s="29"/>
      <c r="E5" s="30"/>
      <c r="F5" s="30"/>
      <c r="G5" s="30"/>
      <c r="H5" s="30"/>
      <c r="I5" s="30"/>
      <c r="J5" s="31"/>
    </row>
    <row r="6" spans="1:26" x14ac:dyDescent="0.2">
      <c r="A6" s="22"/>
      <c r="B6" s="22" t="s">
        <v>18</v>
      </c>
      <c r="C6" s="32" t="s">
        <v>19</v>
      </c>
      <c r="D6" s="33" t="s">
        <v>20</v>
      </c>
      <c r="E6" s="34">
        <v>4125.3869019574586</v>
      </c>
      <c r="F6" s="34">
        <v>5009.6963288684601</v>
      </c>
      <c r="G6" s="34">
        <v>1472.4586212244517</v>
      </c>
      <c r="H6" s="34">
        <v>0</v>
      </c>
      <c r="I6" s="34">
        <v>0</v>
      </c>
      <c r="J6" s="35">
        <f t="shared" ref="J6:J15" si="1">SUM(E6:I6)</f>
        <v>10607.541852050372</v>
      </c>
      <c r="K6" s="4" t="s">
        <v>21</v>
      </c>
      <c r="M6" s="36"/>
      <c r="N6" s="106">
        <v>538.10046532998058</v>
      </c>
      <c r="O6" s="106">
        <f>SUM(J6,N6)/SUM($J$17,$N$17)*$O$17</f>
        <v>224.34186112694596</v>
      </c>
      <c r="P6" s="104">
        <f>SUM(J6,N6:O6)</f>
        <v>11369.984178507299</v>
      </c>
    </row>
    <row r="7" spans="1:26" x14ac:dyDescent="0.2">
      <c r="A7" s="37"/>
      <c r="B7" s="38" t="s">
        <v>22</v>
      </c>
      <c r="C7" s="32" t="s">
        <v>19</v>
      </c>
      <c r="D7" s="33" t="s">
        <v>20</v>
      </c>
      <c r="E7" s="34">
        <v>7508.2875869802074</v>
      </c>
      <c r="F7" s="34">
        <v>7841.9892575126614</v>
      </c>
      <c r="G7" s="34">
        <v>8175.6909280451137</v>
      </c>
      <c r="H7" s="34">
        <v>8509.3925985775677</v>
      </c>
      <c r="I7" s="34">
        <v>8843.0942691100208</v>
      </c>
      <c r="J7" s="35">
        <f t="shared" si="1"/>
        <v>40878.454640225573</v>
      </c>
      <c r="K7" s="4" t="s">
        <v>21</v>
      </c>
      <c r="N7" s="106">
        <v>2073.6864177089301</v>
      </c>
      <c r="O7" s="106">
        <f t="shared" ref="O7:O15" si="2">SUM(J7,N7)/SUM($J$17,$N$17)*$O$17</f>
        <v>864.54983839719625</v>
      </c>
      <c r="P7" s="104">
        <f t="shared" ref="P7:P15" si="3">SUM(J7,N7:O7)</f>
        <v>43816.690896331696</v>
      </c>
    </row>
    <row r="8" spans="1:26" x14ac:dyDescent="0.2">
      <c r="A8" s="37"/>
      <c r="B8" s="38" t="s">
        <v>23</v>
      </c>
      <c r="C8" s="32" t="s">
        <v>19</v>
      </c>
      <c r="D8" s="33" t="s">
        <v>20</v>
      </c>
      <c r="E8" s="34">
        <v>2294.1989849106189</v>
      </c>
      <c r="F8" s="34">
        <v>275.30387818927426</v>
      </c>
      <c r="G8" s="34">
        <v>70.911604988146408</v>
      </c>
      <c r="H8" s="34">
        <v>521.40886020695882</v>
      </c>
      <c r="I8" s="34">
        <v>755.00002957967638</v>
      </c>
      <c r="J8" s="35">
        <f t="shared" si="1"/>
        <v>3916.8233578746745</v>
      </c>
      <c r="K8" s="4" t="s">
        <v>21</v>
      </c>
      <c r="N8" s="106">
        <v>198.69301492129534</v>
      </c>
      <c r="O8" s="106">
        <f t="shared" si="2"/>
        <v>82.837989617853822</v>
      </c>
      <c r="P8" s="104">
        <f t="shared" si="3"/>
        <v>4198.3543624138238</v>
      </c>
    </row>
    <row r="9" spans="1:26" x14ac:dyDescent="0.2">
      <c r="A9" s="37"/>
      <c r="B9" s="38" t="s">
        <v>24</v>
      </c>
      <c r="C9" s="32" t="s">
        <v>19</v>
      </c>
      <c r="D9" s="33" t="s">
        <v>20</v>
      </c>
      <c r="E9" s="34">
        <v>3420.4421229576496</v>
      </c>
      <c r="F9" s="34">
        <v>3420.4421229576496</v>
      </c>
      <c r="G9" s="34">
        <v>3420.4421229576496</v>
      </c>
      <c r="H9" s="34">
        <v>3420.4421229576496</v>
      </c>
      <c r="I9" s="34">
        <v>3420.4421229576496</v>
      </c>
      <c r="J9" s="35">
        <f t="shared" si="1"/>
        <v>17102.210614788248</v>
      </c>
      <c r="K9" s="4" t="s">
        <v>21</v>
      </c>
      <c r="N9" s="106">
        <v>867.56268495986296</v>
      </c>
      <c r="O9" s="106">
        <f t="shared" si="2"/>
        <v>361.69942218658218</v>
      </c>
      <c r="P9" s="104">
        <f t="shared" si="3"/>
        <v>18331.472721934693</v>
      </c>
    </row>
    <row r="10" spans="1:26" x14ac:dyDescent="0.2">
      <c r="A10" s="37"/>
      <c r="B10" s="38" t="s">
        <v>25</v>
      </c>
      <c r="C10" s="32" t="s">
        <v>19</v>
      </c>
      <c r="D10" s="33" t="s">
        <v>20</v>
      </c>
      <c r="E10" s="34">
        <v>2982.4586803838042</v>
      </c>
      <c r="F10" s="34">
        <v>2035.580190247967</v>
      </c>
      <c r="G10" s="34">
        <v>2769.7238654193652</v>
      </c>
      <c r="H10" s="34">
        <v>2006.3812940763776</v>
      </c>
      <c r="I10" s="34">
        <v>667.40334106490729</v>
      </c>
      <c r="J10" s="35">
        <f t="shared" si="1"/>
        <v>10461.547371192422</v>
      </c>
      <c r="K10" s="4" t="s">
        <v>21</v>
      </c>
      <c r="N10" s="106">
        <v>530.69444240959274</v>
      </c>
      <c r="O10" s="106">
        <f t="shared" si="2"/>
        <v>221.25418313267028</v>
      </c>
      <c r="P10" s="104">
        <f t="shared" si="3"/>
        <v>11213.495996734686</v>
      </c>
    </row>
    <row r="11" spans="1:26" x14ac:dyDescent="0.2">
      <c r="A11" s="37"/>
      <c r="B11" s="38" t="s">
        <v>26</v>
      </c>
      <c r="C11" s="32" t="s">
        <v>19</v>
      </c>
      <c r="D11" s="33" t="s">
        <v>20</v>
      </c>
      <c r="E11" s="34">
        <v>7274.6964176074889</v>
      </c>
      <c r="F11" s="34">
        <v>3941.8509831646088</v>
      </c>
      <c r="G11" s="34">
        <v>951.04976101749287</v>
      </c>
      <c r="H11" s="34">
        <v>1330.635411248159</v>
      </c>
      <c r="I11" s="34">
        <v>4646.7957621644173</v>
      </c>
      <c r="J11" s="35">
        <f t="shared" si="1"/>
        <v>18145.028335202169</v>
      </c>
      <c r="K11" s="4" t="s">
        <v>21</v>
      </c>
      <c r="N11" s="106">
        <v>920.4628486769252</v>
      </c>
      <c r="O11" s="106">
        <f t="shared" si="2"/>
        <v>383.75426500283726</v>
      </c>
      <c r="P11" s="104">
        <f t="shared" si="3"/>
        <v>19449.245448881931</v>
      </c>
    </row>
    <row r="12" spans="1:26" x14ac:dyDescent="0.2">
      <c r="A12" s="37"/>
      <c r="B12" s="38" t="s">
        <v>27</v>
      </c>
      <c r="C12" s="32" t="s">
        <v>19</v>
      </c>
      <c r="D12" s="33" t="s">
        <v>20</v>
      </c>
      <c r="E12" s="34">
        <v>583.9779234317939</v>
      </c>
      <c r="F12" s="34">
        <v>583.9779234317939</v>
      </c>
      <c r="G12" s="34">
        <v>583.9779234317939</v>
      </c>
      <c r="H12" s="34">
        <v>583.9779234317939</v>
      </c>
      <c r="I12" s="34">
        <v>583.9779234317939</v>
      </c>
      <c r="J12" s="35">
        <f t="shared" si="1"/>
        <v>2919.8896171589695</v>
      </c>
      <c r="K12" s="4" t="s">
        <v>21</v>
      </c>
      <c r="N12" s="106">
        <v>148.12045840778137</v>
      </c>
      <c r="O12" s="106">
        <f t="shared" si="2"/>
        <v>61.753559885514036</v>
      </c>
      <c r="P12" s="104">
        <f t="shared" si="3"/>
        <v>3129.7636354522647</v>
      </c>
    </row>
    <row r="13" spans="1:26" s="39" customFormat="1" x14ac:dyDescent="0.2">
      <c r="A13" s="37"/>
      <c r="B13" s="38" t="s">
        <v>28</v>
      </c>
      <c r="C13" s="32" t="s">
        <v>19</v>
      </c>
      <c r="D13" s="33" t="s">
        <v>20</v>
      </c>
      <c r="E13" s="34">
        <v>2381.795673425388</v>
      </c>
      <c r="F13" s="34">
        <v>2381.795673425388</v>
      </c>
      <c r="G13" s="34">
        <v>2381.795673425388</v>
      </c>
      <c r="H13" s="34">
        <v>3053.370285371951</v>
      </c>
      <c r="I13" s="34">
        <v>3053.370285371951</v>
      </c>
      <c r="J13" s="35">
        <f t="shared" si="1"/>
        <v>13252.127591020067</v>
      </c>
      <c r="K13" s="4" t="s">
        <v>21</v>
      </c>
      <c r="L13" s="28"/>
      <c r="M13" s="7"/>
      <c r="N13" s="106">
        <v>672.25528051645597</v>
      </c>
      <c r="O13" s="106">
        <f t="shared" si="2"/>
        <v>280.27294250896864</v>
      </c>
      <c r="P13" s="104">
        <f t="shared" si="3"/>
        <v>14204.655814045493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39" customFormat="1" x14ac:dyDescent="0.2">
      <c r="A14" s="37"/>
      <c r="B14" s="38" t="s">
        <v>29</v>
      </c>
      <c r="C14" s="32" t="s">
        <v>19</v>
      </c>
      <c r="D14" s="33" t="s">
        <v>20</v>
      </c>
      <c r="E14" s="34">
        <v>0</v>
      </c>
      <c r="F14" s="34">
        <v>0</v>
      </c>
      <c r="G14" s="34">
        <v>0</v>
      </c>
      <c r="H14" s="34">
        <v>1293.0939733132579</v>
      </c>
      <c r="I14" s="34">
        <v>1293.0939733132579</v>
      </c>
      <c r="J14" s="35">
        <f>SUM(E14:I14)</f>
        <v>2586.1879466265159</v>
      </c>
      <c r="K14" s="4" t="s">
        <v>21</v>
      </c>
      <c r="L14" s="28"/>
      <c r="M14" s="7"/>
      <c r="N14" s="106">
        <v>131.19240601832053</v>
      </c>
      <c r="O14" s="106">
        <f t="shared" si="2"/>
        <v>54.696010184312428</v>
      </c>
      <c r="P14" s="104">
        <f t="shared" si="3"/>
        <v>2772.0763628291488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39" customFormat="1" x14ac:dyDescent="0.2">
      <c r="A15" s="37"/>
      <c r="B15" s="38" t="s">
        <v>30</v>
      </c>
      <c r="C15" s="32" t="s">
        <v>19</v>
      </c>
      <c r="D15" s="33" t="s">
        <v>20</v>
      </c>
      <c r="E15" s="34">
        <v>3337.0167053245364</v>
      </c>
      <c r="F15" s="34">
        <v>3337.0167053245364</v>
      </c>
      <c r="G15" s="34">
        <v>3337.0167053245364</v>
      </c>
      <c r="H15" s="34">
        <v>3337.0167053245364</v>
      </c>
      <c r="I15" s="34">
        <v>3337.0167053245364</v>
      </c>
      <c r="J15" s="35">
        <f t="shared" si="1"/>
        <v>16685.083526622682</v>
      </c>
      <c r="K15" s="4" t="s">
        <v>21</v>
      </c>
      <c r="L15" s="28"/>
      <c r="M15" s="7"/>
      <c r="N15" s="106">
        <v>846.40261947303588</v>
      </c>
      <c r="O15" s="106">
        <f t="shared" si="2"/>
        <v>352.87748506008018</v>
      </c>
      <c r="P15" s="104">
        <f t="shared" si="3"/>
        <v>17884.363631155797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37"/>
      <c r="B16" s="38"/>
      <c r="C16" s="32"/>
      <c r="D16" s="33"/>
      <c r="E16" s="34"/>
      <c r="F16" s="34"/>
      <c r="G16" s="34"/>
      <c r="H16" s="34"/>
      <c r="I16" s="34"/>
      <c r="J16" s="40"/>
      <c r="N16" s="106"/>
      <c r="O16" s="106"/>
      <c r="P16" s="104"/>
    </row>
    <row r="17" spans="1:26" x14ac:dyDescent="0.2">
      <c r="A17" s="41"/>
      <c r="B17" s="42" t="s">
        <v>31</v>
      </c>
      <c r="C17" s="43"/>
      <c r="D17" s="44" t="s">
        <v>11</v>
      </c>
      <c r="E17" s="45">
        <f>SUM(E6:E16)</f>
        <v>33908.260996978948</v>
      </c>
      <c r="F17" s="45">
        <f>SUM(F6:F16)</f>
        <v>28827.653063122336</v>
      </c>
      <c r="G17" s="45">
        <f>SUM(G6:G16)</f>
        <v>23163.067205833937</v>
      </c>
      <c r="H17" s="45">
        <f>SUM(H6:H16)</f>
        <v>24055.719174508249</v>
      </c>
      <c r="I17" s="45">
        <f>SUM(I6:I16)</f>
        <v>26600.194412318211</v>
      </c>
      <c r="J17" s="46">
        <f>SUM(E17:I17)</f>
        <v>136554.89485276167</v>
      </c>
      <c r="K17" s="47" t="str">
        <f>K15</f>
        <v>C-2</v>
      </c>
      <c r="N17" s="107">
        <f>SUM(N6:N16)</f>
        <v>6927.1706384221798</v>
      </c>
      <c r="O17" s="107">
        <v>2888.0375571029608</v>
      </c>
      <c r="P17" s="107">
        <f>SUM(P6:P16)</f>
        <v>146370.10304828684</v>
      </c>
    </row>
    <row r="18" spans="1:26" x14ac:dyDescent="0.2">
      <c r="A18" s="48" t="s">
        <v>32</v>
      </c>
      <c r="B18" s="10"/>
      <c r="C18" s="32"/>
      <c r="D18" s="33"/>
      <c r="E18" s="49"/>
      <c r="F18" s="49"/>
      <c r="G18" s="49"/>
      <c r="H18" s="49"/>
      <c r="I18" s="49"/>
      <c r="J18" s="40"/>
      <c r="N18" s="106"/>
      <c r="O18" s="106"/>
      <c r="P18" s="104"/>
    </row>
    <row r="19" spans="1:26" x14ac:dyDescent="0.2">
      <c r="A19" s="50"/>
      <c r="B19" s="51" t="s">
        <v>33</v>
      </c>
      <c r="C19" s="32" t="s">
        <v>34</v>
      </c>
      <c r="D19" s="33" t="s">
        <v>35</v>
      </c>
      <c r="E19" s="34">
        <v>14637.349229620257</v>
      </c>
      <c r="F19" s="34">
        <v>15023.629834336423</v>
      </c>
      <c r="G19" s="34">
        <v>14990.122515866895</v>
      </c>
      <c r="H19" s="34">
        <v>14564.886731550529</v>
      </c>
      <c r="I19" s="34">
        <v>18481.350260012532</v>
      </c>
      <c r="J19" s="35">
        <f>E19+F19+G19+H19+I19</f>
        <v>77697.33857138663</v>
      </c>
      <c r="K19" s="4" t="s">
        <v>36</v>
      </c>
      <c r="N19" s="106">
        <v>3941.4385183012928</v>
      </c>
      <c r="O19" s="106">
        <f>SUM(J19,N19)/SUM($J$25,$N$25)*$O$25</f>
        <v>2036.4398819156665</v>
      </c>
      <c r="P19" s="104">
        <f t="shared" ref="P19:P23" si="4">SUM(J19,N19:O19)</f>
        <v>83675.216971603586</v>
      </c>
    </row>
    <row r="20" spans="1:26" x14ac:dyDescent="0.2">
      <c r="A20" s="50"/>
      <c r="B20" s="51" t="s">
        <v>37</v>
      </c>
      <c r="C20" s="32" t="s">
        <v>34</v>
      </c>
      <c r="D20" s="33" t="s">
        <v>35</v>
      </c>
      <c r="E20" s="34">
        <v>22203.05412327102</v>
      </c>
      <c r="F20" s="34">
        <v>23036.71881568398</v>
      </c>
      <c r="G20" s="34">
        <v>23233.31718051522</v>
      </c>
      <c r="H20" s="34">
        <v>22684.933876077579</v>
      </c>
      <c r="I20" s="34">
        <v>21555.879317350522</v>
      </c>
      <c r="J20" s="35">
        <f>E20+F20+G20+H20+I20</f>
        <v>112713.90331289831</v>
      </c>
      <c r="K20" s="4" t="s">
        <v>36</v>
      </c>
      <c r="N20" s="106">
        <v>5717.7623871552933</v>
      </c>
      <c r="O20" s="106">
        <f t="shared" ref="O20:O23" si="5">SUM(J20,N20)/SUM($J$25,$N$25)*$O$25</f>
        <v>2954.2207258731346</v>
      </c>
      <c r="P20" s="104">
        <f t="shared" si="4"/>
        <v>121385.88642592674</v>
      </c>
    </row>
    <row r="21" spans="1:26" x14ac:dyDescent="0.2">
      <c r="A21" s="50"/>
      <c r="B21" s="51" t="s">
        <v>38</v>
      </c>
      <c r="C21" s="32" t="s">
        <v>34</v>
      </c>
      <c r="D21" s="33" t="s">
        <v>35</v>
      </c>
      <c r="E21" s="34">
        <v>32277.65051638705</v>
      </c>
      <c r="F21" s="34">
        <v>32000.005273970259</v>
      </c>
      <c r="G21" s="34">
        <v>32331.008293595794</v>
      </c>
      <c r="H21" s="34">
        <v>32539.840565440711</v>
      </c>
      <c r="I21" s="34">
        <v>26412.984294103975</v>
      </c>
      <c r="J21" s="35">
        <f>E21+F21+G21+H21+I21</f>
        <v>155561.4889434978</v>
      </c>
      <c r="K21" s="4" t="s">
        <v>36</v>
      </c>
      <c r="N21" s="106">
        <v>7891.3390826490649</v>
      </c>
      <c r="O21" s="106">
        <f t="shared" si="5"/>
        <v>4077.2518853224369</v>
      </c>
      <c r="P21" s="104">
        <f t="shared" si="4"/>
        <v>167530.07991146931</v>
      </c>
    </row>
    <row r="22" spans="1:26" x14ac:dyDescent="0.2">
      <c r="A22" s="50"/>
      <c r="B22" s="52" t="s">
        <v>39</v>
      </c>
      <c r="C22" s="32" t="s">
        <v>34</v>
      </c>
      <c r="D22" s="33" t="s">
        <v>40</v>
      </c>
      <c r="E22" s="34">
        <v>24738.083953258454</v>
      </c>
      <c r="F22" s="34">
        <v>24738.083953258454</v>
      </c>
      <c r="G22" s="34">
        <v>24738.083953258454</v>
      </c>
      <c r="H22" s="34">
        <v>24738.083953258454</v>
      </c>
      <c r="I22" s="34">
        <v>24738.083953258454</v>
      </c>
      <c r="J22" s="35">
        <f>E22+F22+G22+H22+I22</f>
        <v>123690.41976629227</v>
      </c>
      <c r="K22" s="4" t="s">
        <v>36</v>
      </c>
      <c r="M22" s="53"/>
      <c r="N22" s="106">
        <v>6274.580233707733</v>
      </c>
      <c r="O22" s="106">
        <f t="shared" si="5"/>
        <v>3241.9141820609225</v>
      </c>
      <c r="P22" s="104">
        <f t="shared" si="4"/>
        <v>133206.91418206092</v>
      </c>
    </row>
    <row r="23" spans="1:26" x14ac:dyDescent="0.2">
      <c r="A23" s="50"/>
      <c r="B23" s="51" t="s">
        <v>41</v>
      </c>
      <c r="C23" s="32" t="s">
        <v>34</v>
      </c>
      <c r="D23" s="33" t="s">
        <v>35</v>
      </c>
      <c r="E23" s="34">
        <v>5250.697996278288</v>
      </c>
      <c r="F23" s="34">
        <v>5385.8055055716659</v>
      </c>
      <c r="G23" s="34">
        <v>5272.2036341786288</v>
      </c>
      <c r="H23" s="34">
        <v>5049.730815970559</v>
      </c>
      <c r="I23" s="34">
        <v>4584.1708546895807</v>
      </c>
      <c r="J23" s="35">
        <f>E23+F23+G23+H23+I23</f>
        <v>25542.608806688724</v>
      </c>
      <c r="K23" s="4" t="s">
        <v>36</v>
      </c>
      <c r="N23" s="106">
        <v>1295.7280655898721</v>
      </c>
      <c r="O23" s="106">
        <f t="shared" si="5"/>
        <v>669.46935658960922</v>
      </c>
      <c r="P23" s="104">
        <f t="shared" si="4"/>
        <v>27507.806228868205</v>
      </c>
    </row>
    <row r="24" spans="1:26" x14ac:dyDescent="0.2">
      <c r="A24" s="50"/>
      <c r="B24" s="51"/>
      <c r="C24" s="32"/>
      <c r="D24" s="33"/>
      <c r="E24" s="54"/>
      <c r="F24" s="54"/>
      <c r="G24" s="54"/>
      <c r="H24" s="54"/>
      <c r="I24" s="54"/>
      <c r="J24" s="40"/>
      <c r="N24" s="106"/>
      <c r="O24" s="106"/>
      <c r="P24" s="104"/>
    </row>
    <row r="25" spans="1:26" x14ac:dyDescent="0.2">
      <c r="A25" s="41"/>
      <c r="B25" s="42" t="s">
        <v>42</v>
      </c>
      <c r="C25" s="43"/>
      <c r="D25" s="44" t="s">
        <v>11</v>
      </c>
      <c r="E25" s="45">
        <f t="shared" ref="E25:I25" si="6">SUM(E19:E24)</f>
        <v>99106.835818815074</v>
      </c>
      <c r="F25" s="45">
        <f t="shared" si="6"/>
        <v>100184.24338282077</v>
      </c>
      <c r="G25" s="45">
        <f t="shared" si="6"/>
        <v>100564.73557741499</v>
      </c>
      <c r="H25" s="45">
        <f t="shared" si="6"/>
        <v>99577.475942297824</v>
      </c>
      <c r="I25" s="45">
        <f t="shared" si="6"/>
        <v>95772.468679415062</v>
      </c>
      <c r="J25" s="46">
        <f>SUM(J19:J24)</f>
        <v>495205.75940076378</v>
      </c>
      <c r="K25" s="47" t="str">
        <f>K23</f>
        <v>C-3</v>
      </c>
      <c r="N25" s="107">
        <f t="shared" ref="N25" si="7">SUM(N19:N24)</f>
        <v>25120.848287403256</v>
      </c>
      <c r="O25" s="107">
        <v>12979.296031761771</v>
      </c>
      <c r="P25" s="107">
        <f t="shared" ref="P25" si="8">SUM(P19:P24)</f>
        <v>533305.90371992881</v>
      </c>
    </row>
    <row r="26" spans="1:26" x14ac:dyDescent="0.2">
      <c r="A26" s="55" t="s">
        <v>43</v>
      </c>
      <c r="B26" s="56"/>
      <c r="C26" s="15"/>
      <c r="D26" s="29"/>
      <c r="E26" s="57"/>
      <c r="F26" s="49"/>
      <c r="G26" s="49"/>
      <c r="H26" s="49"/>
      <c r="I26" s="49"/>
      <c r="J26" s="58"/>
      <c r="N26" s="106"/>
      <c r="O26" s="106"/>
      <c r="P26" s="104"/>
    </row>
    <row r="27" spans="1:26" s="39" customFormat="1" x14ac:dyDescent="0.2">
      <c r="A27" s="50"/>
      <c r="B27" s="59" t="s">
        <v>44</v>
      </c>
      <c r="C27" s="32" t="s">
        <v>19</v>
      </c>
      <c r="D27" s="33" t="s">
        <v>45</v>
      </c>
      <c r="E27" s="34">
        <v>1334.8066821298146</v>
      </c>
      <c r="F27" s="34">
        <v>1334.8066821298146</v>
      </c>
      <c r="G27" s="34">
        <v>1334.8066821298146</v>
      </c>
      <c r="H27" s="34">
        <v>1334.8066821298146</v>
      </c>
      <c r="I27" s="34">
        <v>1334.8066821298146</v>
      </c>
      <c r="J27" s="35">
        <f>SUM(E27:I27)</f>
        <v>6674.0334106490727</v>
      </c>
      <c r="K27" s="4" t="s">
        <v>46</v>
      </c>
      <c r="L27" s="28"/>
      <c r="M27" s="7"/>
      <c r="N27" s="106">
        <v>338.56104778921508</v>
      </c>
      <c r="O27" s="106">
        <f>SUM(J27,N27)/SUM($J$33,$N$33)*$O$33</f>
        <v>271.95592607013458</v>
      </c>
      <c r="P27" s="104">
        <f t="shared" ref="P27:P31" si="9">SUM(J27,N27:O27)</f>
        <v>7284.5503845084222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">
      <c r="A28" s="50"/>
      <c r="B28" s="59" t="s">
        <v>47</v>
      </c>
      <c r="C28" s="32" t="s">
        <v>19</v>
      </c>
      <c r="D28" s="33" t="s">
        <v>48</v>
      </c>
      <c r="E28" s="34">
        <v>4504.9725521881246</v>
      </c>
      <c r="F28" s="34">
        <v>4504.9725521881246</v>
      </c>
      <c r="G28" s="34">
        <v>4504.9725521881246</v>
      </c>
      <c r="H28" s="34">
        <v>4504.9725521881246</v>
      </c>
      <c r="I28" s="34">
        <v>4504.9725521881246</v>
      </c>
      <c r="J28" s="35">
        <f>SUM(E28:I28)</f>
        <v>22524.862760940625</v>
      </c>
      <c r="K28" s="4" t="s">
        <v>46</v>
      </c>
      <c r="N28" s="106">
        <v>1142.6435362885968</v>
      </c>
      <c r="O28" s="106">
        <f t="shared" ref="O28:O31" si="10">SUM(J28,N28)/SUM($J$33,$N$33)*$O$33</f>
        <v>917.8512504867042</v>
      </c>
      <c r="P28" s="104">
        <f t="shared" si="9"/>
        <v>24585.357547715925</v>
      </c>
    </row>
    <row r="29" spans="1:26" s="39" customFormat="1" x14ac:dyDescent="0.2">
      <c r="A29" s="50"/>
      <c r="B29" s="59" t="s">
        <v>49</v>
      </c>
      <c r="C29" s="32" t="s">
        <v>19</v>
      </c>
      <c r="D29" s="33" t="s">
        <v>50</v>
      </c>
      <c r="E29" s="34">
        <v>166.85083526622682</v>
      </c>
      <c r="F29" s="34">
        <v>166.85083526622682</v>
      </c>
      <c r="G29" s="34">
        <v>166.85083526622682</v>
      </c>
      <c r="H29" s="34">
        <v>166.85083526622682</v>
      </c>
      <c r="I29" s="34">
        <v>166.85083526622682</v>
      </c>
      <c r="J29" s="35">
        <f>SUM(E29:I29)</f>
        <v>834.25417633113409</v>
      </c>
      <c r="K29" s="4" t="s">
        <v>46</v>
      </c>
      <c r="L29" s="28"/>
      <c r="M29" s="7"/>
      <c r="N29" s="106">
        <v>42.320130973651885</v>
      </c>
      <c r="O29" s="106">
        <f t="shared" si="10"/>
        <v>33.994490758766823</v>
      </c>
      <c r="P29" s="104">
        <f t="shared" si="9"/>
        <v>910.56879806355278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">
      <c r="A30" s="50"/>
      <c r="B30" s="59" t="s">
        <v>51</v>
      </c>
      <c r="C30" s="32" t="s">
        <v>19</v>
      </c>
      <c r="D30" s="33" t="s">
        <v>52</v>
      </c>
      <c r="E30" s="34">
        <v>2669.6133642596292</v>
      </c>
      <c r="F30" s="34">
        <v>2669.6133642596292</v>
      </c>
      <c r="G30" s="34">
        <v>2669.6133642596292</v>
      </c>
      <c r="H30" s="34">
        <v>2669.6133642596292</v>
      </c>
      <c r="I30" s="34">
        <v>2669.6133642596292</v>
      </c>
      <c r="J30" s="35">
        <f>SUM(E30:I30)</f>
        <v>13348.066821298145</v>
      </c>
      <c r="K30" s="4" t="s">
        <v>46</v>
      </c>
      <c r="N30" s="106">
        <v>677.12209557843016</v>
      </c>
      <c r="O30" s="106">
        <f t="shared" si="10"/>
        <v>543.91185214026916</v>
      </c>
      <c r="P30" s="104">
        <f t="shared" si="9"/>
        <v>14569.100769016844</v>
      </c>
    </row>
    <row r="31" spans="1:26" x14ac:dyDescent="0.2">
      <c r="A31" s="60"/>
      <c r="B31" s="59" t="s">
        <v>53</v>
      </c>
      <c r="C31" s="32" t="s">
        <v>19</v>
      </c>
      <c r="D31" s="33" t="s">
        <v>54</v>
      </c>
      <c r="E31" s="34">
        <v>2586.1879466265159</v>
      </c>
      <c r="F31" s="34">
        <v>2586.1879466265159</v>
      </c>
      <c r="G31" s="34">
        <v>2586.1879466265159</v>
      </c>
      <c r="H31" s="34">
        <v>2586.1879466265159</v>
      </c>
      <c r="I31" s="34">
        <v>2586.1879466265159</v>
      </c>
      <c r="J31" s="35">
        <f>SUM(E31:I31)</f>
        <v>12930.93973313258</v>
      </c>
      <c r="K31" s="4" t="s">
        <v>46</v>
      </c>
      <c r="N31" s="106">
        <v>655.96203009160126</v>
      </c>
      <c r="O31" s="106">
        <f t="shared" si="10"/>
        <v>526.9146067608857</v>
      </c>
      <c r="P31" s="104">
        <f t="shared" si="9"/>
        <v>14113.816369985067</v>
      </c>
    </row>
    <row r="32" spans="1:26" x14ac:dyDescent="0.2">
      <c r="A32" s="61"/>
      <c r="B32" s="51"/>
      <c r="C32" s="32"/>
      <c r="D32" s="33"/>
      <c r="E32" s="54"/>
      <c r="F32" s="54"/>
      <c r="G32" s="54"/>
      <c r="H32" s="54"/>
      <c r="I32" s="54"/>
      <c r="J32" s="40"/>
      <c r="N32" s="106"/>
      <c r="O32" s="106"/>
      <c r="P32" s="104"/>
    </row>
    <row r="33" spans="1:26" x14ac:dyDescent="0.2">
      <c r="A33" s="41"/>
      <c r="B33" s="42" t="s">
        <v>55</v>
      </c>
      <c r="C33" s="43"/>
      <c r="D33" s="44" t="s">
        <v>56</v>
      </c>
      <c r="E33" s="45">
        <f t="shared" ref="E33:J33" si="11">SUM(E27:E32)</f>
        <v>11262.431380470311</v>
      </c>
      <c r="F33" s="45">
        <f t="shared" si="11"/>
        <v>11262.431380470311</v>
      </c>
      <c r="G33" s="45">
        <f t="shared" si="11"/>
        <v>11262.431380470311</v>
      </c>
      <c r="H33" s="45">
        <f t="shared" si="11"/>
        <v>11262.431380470311</v>
      </c>
      <c r="I33" s="45">
        <f t="shared" si="11"/>
        <v>11262.431380470311</v>
      </c>
      <c r="J33" s="46">
        <f t="shared" si="11"/>
        <v>56312.156902351562</v>
      </c>
      <c r="K33" s="47" t="str">
        <f>K31</f>
        <v>C-5</v>
      </c>
      <c r="N33" s="107">
        <f t="shared" ref="N33" si="12">SUM(N27:N32)</f>
        <v>2856.6088407214952</v>
      </c>
      <c r="O33" s="107">
        <v>2294.6281262167604</v>
      </c>
      <c r="P33" s="107">
        <f t="shared" ref="P33" si="13">SUM(P27:P32)</f>
        <v>61463.393869289823</v>
      </c>
    </row>
    <row r="34" spans="1:26" x14ac:dyDescent="0.2">
      <c r="A34" s="55" t="s">
        <v>57</v>
      </c>
      <c r="B34" s="62"/>
      <c r="C34" s="15"/>
      <c r="D34" s="29"/>
      <c r="E34" s="57"/>
      <c r="F34" s="57"/>
      <c r="G34" s="57"/>
      <c r="H34" s="57"/>
      <c r="I34" s="57"/>
      <c r="J34" s="58"/>
      <c r="K34" s="63"/>
      <c r="N34" s="106"/>
      <c r="O34" s="106"/>
      <c r="P34" s="104"/>
    </row>
    <row r="35" spans="1:26" x14ac:dyDescent="0.2">
      <c r="A35" s="64"/>
      <c r="B35" s="10" t="s">
        <v>58</v>
      </c>
      <c r="C35" s="32"/>
      <c r="D35" s="33"/>
      <c r="E35" s="49"/>
      <c r="F35" s="49"/>
      <c r="G35" s="49"/>
      <c r="H35" s="49"/>
      <c r="I35" s="49"/>
      <c r="J35" s="40"/>
      <c r="K35" s="63"/>
      <c r="N35" s="106"/>
      <c r="O35" s="106"/>
      <c r="P35" s="104"/>
    </row>
    <row r="36" spans="1:26" s="39" customFormat="1" x14ac:dyDescent="0.2">
      <c r="A36" s="51"/>
      <c r="B36" s="51" t="s">
        <v>59</v>
      </c>
      <c r="C36" s="32" t="s">
        <v>60</v>
      </c>
      <c r="D36" s="33" t="s">
        <v>61</v>
      </c>
      <c r="E36" s="34">
        <v>1191.1891863177575</v>
      </c>
      <c r="F36" s="34">
        <v>1123.2945874817913</v>
      </c>
      <c r="G36" s="34">
        <v>1123.2945874817913</v>
      </c>
      <c r="H36" s="34">
        <v>1123.2945874817913</v>
      </c>
      <c r="I36" s="34">
        <v>1123.2945874817913</v>
      </c>
      <c r="J36" s="35">
        <f t="shared" ref="J36:J50" si="14">SUM(E36:I36)</f>
        <v>5684.367536244923</v>
      </c>
      <c r="K36" s="63" t="s">
        <v>62</v>
      </c>
      <c r="L36" s="28"/>
      <c r="M36" s="7"/>
      <c r="N36" s="106">
        <v>288.35717633947388</v>
      </c>
      <c r="O36" s="106">
        <f>SUM(J36,N36)/SUM($J$98,$N$98)*$O$98</f>
        <v>153.89850641349793</v>
      </c>
      <c r="P36" s="104">
        <f t="shared" ref="P36:P50" si="15">SUM(J36,N36:O36)</f>
        <v>6126.6232189978946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39" customFormat="1" x14ac:dyDescent="0.2">
      <c r="A37" s="51"/>
      <c r="B37" s="51" t="s">
        <v>63</v>
      </c>
      <c r="C37" s="32" t="s">
        <v>60</v>
      </c>
      <c r="D37" s="33" t="s">
        <v>64</v>
      </c>
      <c r="E37" s="34">
        <v>2645.3747917151295</v>
      </c>
      <c r="F37" s="34">
        <v>2400.7007831261199</v>
      </c>
      <c r="G37" s="34">
        <v>2400.7007831261199</v>
      </c>
      <c r="H37" s="34">
        <v>2400.7007831261199</v>
      </c>
      <c r="I37" s="34">
        <v>2400.7007831261199</v>
      </c>
      <c r="J37" s="35">
        <f t="shared" si="14"/>
        <v>12248.177924219608</v>
      </c>
      <c r="K37" s="63" t="s">
        <v>62</v>
      </c>
      <c r="L37" s="28"/>
      <c r="M37" s="7"/>
      <c r="N37" s="106">
        <v>621.32681938870337</v>
      </c>
      <c r="O37" s="106">
        <f t="shared" ref="O37:O61" si="16">SUM(J37,N37)/SUM($J$98,$N$98)*$O$98</f>
        <v>331.607039271318</v>
      </c>
      <c r="P37" s="104">
        <f t="shared" si="15"/>
        <v>13201.111782879629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39" customFormat="1" x14ac:dyDescent="0.2">
      <c r="A38" s="51"/>
      <c r="B38" s="51" t="s">
        <v>65</v>
      </c>
      <c r="C38" s="32" t="s">
        <v>60</v>
      </c>
      <c r="D38" s="33" t="s">
        <v>66</v>
      </c>
      <c r="E38" s="34">
        <v>357.28689300736119</v>
      </c>
      <c r="F38" s="34">
        <v>476.38252400981492</v>
      </c>
      <c r="G38" s="34">
        <v>476.38252400981492</v>
      </c>
      <c r="H38" s="34">
        <v>476.38252400981492</v>
      </c>
      <c r="I38" s="34">
        <v>476.38252400981492</v>
      </c>
      <c r="J38" s="35">
        <f t="shared" si="14"/>
        <v>2262.8169890466206</v>
      </c>
      <c r="K38" s="63" t="s">
        <v>62</v>
      </c>
      <c r="L38" s="28"/>
      <c r="M38" s="7"/>
      <c r="N38" s="106">
        <v>114.78841108953202</v>
      </c>
      <c r="O38" s="106">
        <f t="shared" si="16"/>
        <v>61.263483172203962</v>
      </c>
      <c r="P38" s="104">
        <f t="shared" si="15"/>
        <v>2438.8688833083565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39" customFormat="1" x14ac:dyDescent="0.2">
      <c r="A39" s="51"/>
      <c r="B39" s="51" t="s">
        <v>67</v>
      </c>
      <c r="C39" s="32" t="s">
        <v>60</v>
      </c>
      <c r="D39" s="33" t="s">
        <v>68</v>
      </c>
      <c r="E39" s="34">
        <v>723.54864713199265</v>
      </c>
      <c r="F39" s="34">
        <v>964.73152950932365</v>
      </c>
      <c r="G39" s="34">
        <v>964.73152950932365</v>
      </c>
      <c r="H39" s="34">
        <v>973.07407127263491</v>
      </c>
      <c r="I39" s="34">
        <v>981.41661303594628</v>
      </c>
      <c r="J39" s="35">
        <f t="shared" si="14"/>
        <v>4607.5023904592208</v>
      </c>
      <c r="K39" s="63" t="s">
        <v>62</v>
      </c>
      <c r="L39" s="28"/>
      <c r="M39" s="7"/>
      <c r="N39" s="106">
        <v>233.72985135438194</v>
      </c>
      <c r="O39" s="106">
        <f t="shared" si="16"/>
        <v>124.74347087287688</v>
      </c>
      <c r="P39" s="104">
        <f t="shared" si="15"/>
        <v>4965.9757126864797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">
      <c r="A40" s="51"/>
      <c r="B40" s="51" t="s">
        <v>69</v>
      </c>
      <c r="C40" s="32" t="s">
        <v>60</v>
      </c>
      <c r="D40" s="33" t="s">
        <v>70</v>
      </c>
      <c r="E40" s="34">
        <v>10997.018563471251</v>
      </c>
      <c r="F40" s="34">
        <v>11228.345058731833</v>
      </c>
      <c r="G40" s="34">
        <v>11228.345058731833</v>
      </c>
      <c r="H40" s="34">
        <v>11228.345058731833</v>
      </c>
      <c r="I40" s="34">
        <v>11228.345058731833</v>
      </c>
      <c r="J40" s="35">
        <f t="shared" si="14"/>
        <v>55910.398798398586</v>
      </c>
      <c r="K40" s="63" t="s">
        <v>62</v>
      </c>
      <c r="N40" s="106">
        <v>2836.2284146338643</v>
      </c>
      <c r="O40" s="106">
        <f t="shared" si="16"/>
        <v>1513.7175443339993</v>
      </c>
      <c r="P40" s="104">
        <f t="shared" si="15"/>
        <v>60260.344757366453</v>
      </c>
    </row>
    <row r="41" spans="1:26" x14ac:dyDescent="0.2">
      <c r="A41" s="51"/>
      <c r="B41" s="51" t="s">
        <v>71</v>
      </c>
      <c r="C41" s="32" t="s">
        <v>60</v>
      </c>
      <c r="D41" s="33" t="s">
        <v>72</v>
      </c>
      <c r="E41" s="34">
        <v>16474.161416292849</v>
      </c>
      <c r="F41" s="34">
        <v>17738.660728312716</v>
      </c>
      <c r="G41" s="34">
        <v>17738.660728312716</v>
      </c>
      <c r="H41" s="34">
        <v>17738.660728312716</v>
      </c>
      <c r="I41" s="34">
        <v>17738.660728312716</v>
      </c>
      <c r="J41" s="35">
        <f t="shared" si="14"/>
        <v>87428.804329543724</v>
      </c>
      <c r="K41" s="63" t="s">
        <v>62</v>
      </c>
      <c r="N41" s="106">
        <v>4435.097306156531</v>
      </c>
      <c r="O41" s="106">
        <f t="shared" si="16"/>
        <v>2367.0465215419867</v>
      </c>
      <c r="P41" s="104">
        <f t="shared" si="15"/>
        <v>94230.948157242237</v>
      </c>
    </row>
    <row r="42" spans="1:26" s="39" customFormat="1" x14ac:dyDescent="0.2">
      <c r="A42" s="51"/>
      <c r="B42" s="51" t="s">
        <v>73</v>
      </c>
      <c r="C42" s="32" t="s">
        <v>60</v>
      </c>
      <c r="D42" s="33" t="s">
        <v>74</v>
      </c>
      <c r="E42" s="34">
        <v>627.06715163929709</v>
      </c>
      <c r="F42" s="34">
        <v>630.11217938290565</v>
      </c>
      <c r="G42" s="34">
        <v>630.11217938290565</v>
      </c>
      <c r="H42" s="34">
        <v>630.11217938290565</v>
      </c>
      <c r="I42" s="34">
        <v>630.11217938290565</v>
      </c>
      <c r="J42" s="35">
        <f t="shared" si="14"/>
        <v>3147.5158691709198</v>
      </c>
      <c r="K42" s="63" t="s">
        <v>62</v>
      </c>
      <c r="L42" s="28"/>
      <c r="M42" s="7"/>
      <c r="N42" s="106">
        <v>159.66750614394186</v>
      </c>
      <c r="O42" s="106">
        <f t="shared" si="16"/>
        <v>85.215811273558003</v>
      </c>
      <c r="P42" s="104">
        <f t="shared" si="15"/>
        <v>3392.3991865884195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39" customFormat="1" x14ac:dyDescent="0.2">
      <c r="A43" s="51"/>
      <c r="B43" s="51" t="s">
        <v>75</v>
      </c>
      <c r="C43" s="32" t="s">
        <v>60</v>
      </c>
      <c r="D43" s="33" t="s">
        <v>74</v>
      </c>
      <c r="E43" s="34">
        <v>1785.303937348627</v>
      </c>
      <c r="F43" s="34">
        <v>1794.063606200104</v>
      </c>
      <c r="G43" s="34">
        <v>1794.8978603764351</v>
      </c>
      <c r="H43" s="34">
        <v>1795.7321145527662</v>
      </c>
      <c r="I43" s="34">
        <v>1796.5663687290976</v>
      </c>
      <c r="J43" s="35">
        <f t="shared" si="14"/>
        <v>8966.5638872070303</v>
      </c>
      <c r="K43" s="63" t="s">
        <v>62</v>
      </c>
      <c r="L43" s="28"/>
      <c r="M43" s="7"/>
      <c r="N43" s="106">
        <v>454.85676770480859</v>
      </c>
      <c r="O43" s="106">
        <f t="shared" si="16"/>
        <v>242.76065562325599</v>
      </c>
      <c r="P43" s="104">
        <f t="shared" si="15"/>
        <v>9664.1813105350957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">
      <c r="A44" s="51"/>
      <c r="B44" s="51" t="s">
        <v>76</v>
      </c>
      <c r="C44" s="32" t="s">
        <v>60</v>
      </c>
      <c r="D44" s="33" t="s">
        <v>77</v>
      </c>
      <c r="E44" s="34">
        <v>2827.4315512104622</v>
      </c>
      <c r="F44" s="34">
        <v>2977.3672674327058</v>
      </c>
      <c r="G44" s="34">
        <v>2977.3672674327058</v>
      </c>
      <c r="H44" s="34">
        <v>2977.3672674327058</v>
      </c>
      <c r="I44" s="34">
        <v>2977.3672674327058</v>
      </c>
      <c r="J44" s="35">
        <f t="shared" si="14"/>
        <v>14736.900620941287</v>
      </c>
      <c r="K44" s="63" t="s">
        <v>62</v>
      </c>
      <c r="N44" s="106">
        <v>747.57499826572894</v>
      </c>
      <c r="O44" s="106">
        <f t="shared" si="16"/>
        <v>398.98669117817809</v>
      </c>
      <c r="P44" s="104">
        <f t="shared" si="15"/>
        <v>15883.462310385194</v>
      </c>
    </row>
    <row r="45" spans="1:26" x14ac:dyDescent="0.2">
      <c r="A45" s="51"/>
      <c r="B45" s="51" t="s">
        <v>78</v>
      </c>
      <c r="C45" s="32" t="s">
        <v>60</v>
      </c>
      <c r="D45" s="33" t="s">
        <v>79</v>
      </c>
      <c r="E45" s="34">
        <v>2471.477997380985</v>
      </c>
      <c r="F45" s="34">
        <v>2502.7625289934026</v>
      </c>
      <c r="G45" s="34">
        <v>2502.7625289934026</v>
      </c>
      <c r="H45" s="34">
        <v>2502.7625289934026</v>
      </c>
      <c r="I45" s="34">
        <v>2502.7625289934026</v>
      </c>
      <c r="J45" s="35">
        <f t="shared" si="14"/>
        <v>12482.528113354594</v>
      </c>
      <c r="K45" s="63" t="s">
        <v>62</v>
      </c>
      <c r="N45" s="106">
        <v>633.21495969326497</v>
      </c>
      <c r="O45" s="106">
        <f t="shared" si="16"/>
        <v>337.95183380749609</v>
      </c>
      <c r="P45" s="104">
        <f t="shared" si="15"/>
        <v>13453.694906855355</v>
      </c>
    </row>
    <row r="46" spans="1:26" x14ac:dyDescent="0.2">
      <c r="A46" s="51"/>
      <c r="B46" s="51" t="s">
        <v>80</v>
      </c>
      <c r="C46" s="32" t="s">
        <v>60</v>
      </c>
      <c r="D46" s="33" t="s">
        <v>81</v>
      </c>
      <c r="E46" s="34">
        <v>2397.4901013589183</v>
      </c>
      <c r="F46" s="34">
        <v>2668.2924901355063</v>
      </c>
      <c r="G46" s="34">
        <v>2668.2924901355063</v>
      </c>
      <c r="H46" s="34">
        <v>2668.2924901355063</v>
      </c>
      <c r="I46" s="34">
        <v>2668.2924901355063</v>
      </c>
      <c r="J46" s="35">
        <f t="shared" si="14"/>
        <v>13070.660061900944</v>
      </c>
      <c r="K46" s="63" t="s">
        <v>62</v>
      </c>
      <c r="N46" s="106">
        <v>663.0497771846567</v>
      </c>
      <c r="O46" s="106">
        <f t="shared" si="16"/>
        <v>353.87491194736174</v>
      </c>
      <c r="P46" s="104">
        <f t="shared" si="15"/>
        <v>14087.584751032962</v>
      </c>
    </row>
    <row r="47" spans="1:26" s="39" customFormat="1" x14ac:dyDescent="0.2">
      <c r="A47" s="51"/>
      <c r="B47" s="51" t="s">
        <v>82</v>
      </c>
      <c r="C47" s="32" t="s">
        <v>60</v>
      </c>
      <c r="D47" s="33" t="s">
        <v>72</v>
      </c>
      <c r="E47" s="34">
        <v>5863.189014813729</v>
      </c>
      <c r="F47" s="34">
        <v>6232.5024180558175</v>
      </c>
      <c r="G47" s="34">
        <v>6232.5024180558175</v>
      </c>
      <c r="H47" s="34">
        <v>6232.5024180558175</v>
      </c>
      <c r="I47" s="34">
        <v>6232.5024180558175</v>
      </c>
      <c r="J47" s="35">
        <f t="shared" si="14"/>
        <v>30793.198687036998</v>
      </c>
      <c r="K47" s="63" t="s">
        <v>62</v>
      </c>
      <c r="L47" s="28"/>
      <c r="M47" s="7"/>
      <c r="N47" s="106">
        <v>1562.0805247438548</v>
      </c>
      <c r="O47" s="106">
        <f t="shared" si="16"/>
        <v>833.69473479888097</v>
      </c>
      <c r="P47" s="104">
        <f t="shared" si="15"/>
        <v>33188.973946579732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39" customFormat="1" x14ac:dyDescent="0.2">
      <c r="A48" s="51"/>
      <c r="B48" s="51" t="s">
        <v>83</v>
      </c>
      <c r="C48" s="32" t="s">
        <v>60</v>
      </c>
      <c r="D48" s="33" t="s">
        <v>84</v>
      </c>
      <c r="E48" s="34">
        <v>2260.8288178573735</v>
      </c>
      <c r="F48" s="34">
        <v>2486.0774454667794</v>
      </c>
      <c r="G48" s="34">
        <v>2486.0774454667794</v>
      </c>
      <c r="H48" s="34">
        <v>2486.0774454667794</v>
      </c>
      <c r="I48" s="34">
        <v>2486.0774454667794</v>
      </c>
      <c r="J48" s="35">
        <f t="shared" si="14"/>
        <v>12205.138599724491</v>
      </c>
      <c r="K48" s="63" t="s">
        <v>62</v>
      </c>
      <c r="L48" s="28"/>
      <c r="M48" s="7"/>
      <c r="N48" s="106">
        <v>619.14351614452607</v>
      </c>
      <c r="O48" s="106">
        <f t="shared" si="16"/>
        <v>330.44179305621839</v>
      </c>
      <c r="P48" s="104">
        <f t="shared" si="15"/>
        <v>13154.723908925234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">
      <c r="A49" s="51"/>
      <c r="B49" s="51" t="s">
        <v>85</v>
      </c>
      <c r="C49" s="32" t="s">
        <v>60</v>
      </c>
      <c r="D49" s="33" t="s">
        <v>84</v>
      </c>
      <c r="E49" s="34">
        <v>2000.5086049689496</v>
      </c>
      <c r="F49" s="34">
        <v>2667.3448066252658</v>
      </c>
      <c r="G49" s="34">
        <v>2667.3448066252658</v>
      </c>
      <c r="H49" s="34">
        <v>2667.3448066252658</v>
      </c>
      <c r="I49" s="34">
        <v>2667.3448066252658</v>
      </c>
      <c r="J49" s="35">
        <f t="shared" si="14"/>
        <v>12669.887831470014</v>
      </c>
      <c r="K49" s="63" t="s">
        <v>62</v>
      </c>
      <c r="N49" s="106">
        <v>642.71936258963433</v>
      </c>
      <c r="O49" s="106">
        <f t="shared" si="16"/>
        <v>343.02440882945967</v>
      </c>
      <c r="P49" s="104">
        <f t="shared" si="15"/>
        <v>13655.631602889109</v>
      </c>
    </row>
    <row r="50" spans="1:26" x14ac:dyDescent="0.2">
      <c r="A50" s="51"/>
      <c r="B50" s="51" t="s">
        <v>86</v>
      </c>
      <c r="C50" s="32" t="s">
        <v>60</v>
      </c>
      <c r="D50" s="33" t="s">
        <v>77</v>
      </c>
      <c r="E50" s="34">
        <v>526.54312872236994</v>
      </c>
      <c r="F50" s="34">
        <v>702.05750496315989</v>
      </c>
      <c r="G50" s="34">
        <v>702.05750496315989</v>
      </c>
      <c r="H50" s="34">
        <v>702.05750496315989</v>
      </c>
      <c r="I50" s="34">
        <v>702.05750496315989</v>
      </c>
      <c r="J50" s="35">
        <f t="shared" si="14"/>
        <v>3334.7731485750091</v>
      </c>
      <c r="K50" s="63" t="s">
        <v>62</v>
      </c>
      <c r="N50" s="106">
        <v>169.16671251891285</v>
      </c>
      <c r="O50" s="106">
        <f t="shared" si="16"/>
        <v>90.285612870937101</v>
      </c>
      <c r="P50" s="104">
        <f t="shared" si="15"/>
        <v>3594.2254739648592</v>
      </c>
    </row>
    <row r="51" spans="1:26" x14ac:dyDescent="0.2">
      <c r="A51" s="51"/>
      <c r="B51" s="51"/>
      <c r="C51" s="32"/>
      <c r="D51" s="65"/>
      <c r="E51" s="34"/>
      <c r="F51" s="34"/>
      <c r="G51" s="34"/>
      <c r="H51" s="34"/>
      <c r="I51" s="34"/>
      <c r="J51" s="66"/>
      <c r="K51" s="63"/>
      <c r="N51" s="106"/>
      <c r="O51" s="106"/>
      <c r="P51" s="104"/>
    </row>
    <row r="52" spans="1:26" x14ac:dyDescent="0.2">
      <c r="A52" s="51"/>
      <c r="B52" s="10" t="s">
        <v>87</v>
      </c>
      <c r="C52" s="32"/>
      <c r="D52" s="65"/>
      <c r="E52" s="34"/>
      <c r="F52" s="34"/>
      <c r="G52" s="34"/>
      <c r="H52" s="34"/>
      <c r="I52" s="34"/>
      <c r="J52" s="66"/>
      <c r="K52" s="63"/>
      <c r="N52" s="106"/>
      <c r="O52" s="106"/>
      <c r="P52" s="104"/>
    </row>
    <row r="53" spans="1:26" s="39" customFormat="1" x14ac:dyDescent="0.2">
      <c r="A53" s="51"/>
      <c r="B53" s="51" t="s">
        <v>88</v>
      </c>
      <c r="C53" s="32" t="s">
        <v>60</v>
      </c>
      <c r="D53" s="33" t="s">
        <v>61</v>
      </c>
      <c r="E53" s="34">
        <v>520.90830770116031</v>
      </c>
      <c r="F53" s="34">
        <v>533.92267285192577</v>
      </c>
      <c r="G53" s="34">
        <v>533.92267285192577</v>
      </c>
      <c r="H53" s="34">
        <v>533.92267285192577</v>
      </c>
      <c r="I53" s="34">
        <v>533.92267285192577</v>
      </c>
      <c r="J53" s="35">
        <f t="shared" ref="J53:J61" si="17">SUM(E53:I53)</f>
        <v>2656.5989991088632</v>
      </c>
      <c r="K53" s="63" t="s">
        <v>62</v>
      </c>
      <c r="L53" s="28"/>
      <c r="M53" s="7"/>
      <c r="N53" s="106">
        <v>134.76422507249708</v>
      </c>
      <c r="O53" s="106">
        <f t="shared" si="16"/>
        <v>71.924733137950909</v>
      </c>
      <c r="P53" s="104">
        <f t="shared" ref="P53:P61" si="18">SUM(J53,N53:O53)</f>
        <v>2863.2879573193113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39" customFormat="1" x14ac:dyDescent="0.2">
      <c r="A54" s="51"/>
      <c r="B54" s="51" t="s">
        <v>89</v>
      </c>
      <c r="C54" s="32" t="s">
        <v>60</v>
      </c>
      <c r="D54" s="33" t="s">
        <v>68</v>
      </c>
      <c r="E54" s="34">
        <v>112.62431380470311</v>
      </c>
      <c r="F54" s="34">
        <v>112.62431380470311</v>
      </c>
      <c r="G54" s="34">
        <v>131.39503277215363</v>
      </c>
      <c r="H54" s="34">
        <v>150.16575173960413</v>
      </c>
      <c r="I54" s="34">
        <v>150.16575173960413</v>
      </c>
      <c r="J54" s="35">
        <f t="shared" si="17"/>
        <v>656.97516386076813</v>
      </c>
      <c r="K54" s="63" t="s">
        <v>62</v>
      </c>
      <c r="L54" s="28"/>
      <c r="M54" s="7"/>
      <c r="N54" s="106">
        <v>33.32710314175074</v>
      </c>
      <c r="O54" s="106">
        <f t="shared" si="16"/>
        <v>17.78693862144716</v>
      </c>
      <c r="P54" s="104">
        <f t="shared" si="18"/>
        <v>708.089205623966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">
      <c r="A55" s="51"/>
      <c r="B55" s="51" t="s">
        <v>90</v>
      </c>
      <c r="C55" s="32" t="s">
        <v>60</v>
      </c>
      <c r="D55" s="33" t="s">
        <v>70</v>
      </c>
      <c r="E55" s="34">
        <v>5302.892465426432</v>
      </c>
      <c r="F55" s="34">
        <v>5485.4403522060866</v>
      </c>
      <c r="G55" s="34">
        <v>5485.4403522060866</v>
      </c>
      <c r="H55" s="34">
        <v>5485.4403522060866</v>
      </c>
      <c r="I55" s="34">
        <v>5485.4403522060866</v>
      </c>
      <c r="J55" s="35">
        <f t="shared" si="17"/>
        <v>27244.653874250776</v>
      </c>
      <c r="K55" s="63" t="s">
        <v>62</v>
      </c>
      <c r="N55" s="106">
        <v>1382.0695814322862</v>
      </c>
      <c r="O55" s="106">
        <f t="shared" si="16"/>
        <v>737.62147015738901</v>
      </c>
      <c r="P55" s="104">
        <f t="shared" si="18"/>
        <v>29364.344925840451</v>
      </c>
    </row>
    <row r="56" spans="1:26" x14ac:dyDescent="0.2">
      <c r="A56" s="51"/>
      <c r="B56" s="51" t="s">
        <v>91</v>
      </c>
      <c r="C56" s="32" t="s">
        <v>60</v>
      </c>
      <c r="D56" s="33" t="s">
        <v>72</v>
      </c>
      <c r="E56" s="34">
        <v>2079.3785345053516</v>
      </c>
      <c r="F56" s="34">
        <v>2085.6354408278353</v>
      </c>
      <c r="G56" s="34">
        <v>2085.6354408278353</v>
      </c>
      <c r="H56" s="34">
        <v>2085.6354408278353</v>
      </c>
      <c r="I56" s="34">
        <v>2085.6354408278353</v>
      </c>
      <c r="J56" s="35">
        <f t="shared" si="17"/>
        <v>10421.920297816692</v>
      </c>
      <c r="K56" s="63" t="s">
        <v>62</v>
      </c>
      <c r="N56" s="106">
        <v>528.6842361883464</v>
      </c>
      <c r="O56" s="106">
        <f t="shared" si="16"/>
        <v>282.16295965514752</v>
      </c>
      <c r="P56" s="104">
        <f t="shared" si="18"/>
        <v>11232.767493660187</v>
      </c>
    </row>
    <row r="57" spans="1:26" s="39" customFormat="1" x14ac:dyDescent="0.2">
      <c r="A57" s="51"/>
      <c r="B57" s="51" t="s">
        <v>92</v>
      </c>
      <c r="C57" s="32" t="s">
        <v>60</v>
      </c>
      <c r="D57" s="33" t="s">
        <v>74</v>
      </c>
      <c r="E57" s="34">
        <v>1007.8833267800513</v>
      </c>
      <c r="F57" s="34">
        <v>934.36467749087024</v>
      </c>
      <c r="G57" s="34">
        <v>934.36467749087024</v>
      </c>
      <c r="H57" s="34">
        <v>934.36467749087024</v>
      </c>
      <c r="I57" s="34">
        <v>934.36467749087024</v>
      </c>
      <c r="J57" s="35">
        <f t="shared" si="17"/>
        <v>4745.3420367435319</v>
      </c>
      <c r="K57" s="63" t="s">
        <v>62</v>
      </c>
      <c r="L57" s="28"/>
      <c r="M57" s="7"/>
      <c r="N57" s="106">
        <v>240.7221949945033</v>
      </c>
      <c r="O57" s="106">
        <f t="shared" si="16"/>
        <v>128.47533999507189</v>
      </c>
      <c r="P57" s="104">
        <f t="shared" si="18"/>
        <v>5114.5395717331076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51"/>
      <c r="B58" s="51" t="s">
        <v>93</v>
      </c>
      <c r="C58" s="32" t="s">
        <v>60</v>
      </c>
      <c r="D58" s="33" t="s">
        <v>77</v>
      </c>
      <c r="E58" s="34">
        <v>3501.7819051499355</v>
      </c>
      <c r="F58" s="34">
        <v>3770.828877016726</v>
      </c>
      <c r="G58" s="34">
        <v>3770.828877016726</v>
      </c>
      <c r="H58" s="34">
        <v>3770.828877016726</v>
      </c>
      <c r="I58" s="34">
        <v>3770.828877016726</v>
      </c>
      <c r="J58" s="35">
        <f t="shared" si="17"/>
        <v>18585.097413216838</v>
      </c>
      <c r="K58" s="63" t="s">
        <v>62</v>
      </c>
      <c r="N58" s="106">
        <v>942.78671776553165</v>
      </c>
      <c r="O58" s="106">
        <f t="shared" si="16"/>
        <v>503.17273033560525</v>
      </c>
      <c r="P58" s="104">
        <f t="shared" si="18"/>
        <v>20031.056861317975</v>
      </c>
    </row>
    <row r="59" spans="1:26" x14ac:dyDescent="0.2">
      <c r="A59" s="51"/>
      <c r="B59" s="51" t="s">
        <v>94</v>
      </c>
      <c r="C59" s="32" t="s">
        <v>60</v>
      </c>
      <c r="D59" s="33" t="s">
        <v>95</v>
      </c>
      <c r="E59" s="34">
        <v>361.23205835138106</v>
      </c>
      <c r="F59" s="34">
        <v>333.70167053245365</v>
      </c>
      <c r="G59" s="34">
        <v>333.70167053245365</v>
      </c>
      <c r="H59" s="34">
        <v>333.70167053245365</v>
      </c>
      <c r="I59" s="34">
        <v>333.70167053245365</v>
      </c>
      <c r="J59" s="35">
        <f t="shared" si="17"/>
        <v>1696.0387404811954</v>
      </c>
      <c r="K59" s="63" t="s">
        <v>62</v>
      </c>
      <c r="N59" s="106">
        <v>86.036826269434414</v>
      </c>
      <c r="O59" s="106">
        <f t="shared" si="16"/>
        <v>45.918534879240731</v>
      </c>
      <c r="P59" s="104">
        <f t="shared" si="18"/>
        <v>1827.9941016298706</v>
      </c>
    </row>
    <row r="60" spans="1:26" x14ac:dyDescent="0.2">
      <c r="A60" s="51"/>
      <c r="B60" s="51" t="s">
        <v>96</v>
      </c>
      <c r="C60" s="32" t="s">
        <v>60</v>
      </c>
      <c r="D60" s="33" t="s">
        <v>79</v>
      </c>
      <c r="E60" s="34">
        <v>2586.1879466265159</v>
      </c>
      <c r="F60" s="34">
        <v>2919.889617158969</v>
      </c>
      <c r="G60" s="34">
        <v>2919.889617158969</v>
      </c>
      <c r="H60" s="34">
        <v>2919.889617158969</v>
      </c>
      <c r="I60" s="34">
        <v>2919.889617158969</v>
      </c>
      <c r="J60" s="35">
        <f t="shared" si="17"/>
        <v>14265.746415262392</v>
      </c>
      <c r="K60" s="63" t="s">
        <v>62</v>
      </c>
      <c r="N60" s="106">
        <v>723.67423964944464</v>
      </c>
      <c r="O60" s="106">
        <f t="shared" si="16"/>
        <v>386.23066720856684</v>
      </c>
      <c r="P60" s="104">
        <f t="shared" si="18"/>
        <v>15375.651322120404</v>
      </c>
    </row>
    <row r="61" spans="1:26" x14ac:dyDescent="0.2">
      <c r="A61" s="50"/>
      <c r="B61" s="51" t="s">
        <v>97</v>
      </c>
      <c r="C61" s="32" t="s">
        <v>60</v>
      </c>
      <c r="D61" s="33" t="s">
        <v>81</v>
      </c>
      <c r="E61" s="34">
        <v>4405.9048687488021</v>
      </c>
      <c r="F61" s="34">
        <v>4421.5471345550104</v>
      </c>
      <c r="G61" s="34">
        <v>4421.5471345550104</v>
      </c>
      <c r="H61" s="34">
        <v>4421.5471345550104</v>
      </c>
      <c r="I61" s="34">
        <v>4421.5471345550104</v>
      </c>
      <c r="J61" s="35">
        <f t="shared" si="17"/>
        <v>22092.093406968845</v>
      </c>
      <c r="K61" s="63" t="s">
        <v>62</v>
      </c>
      <c r="N61" s="106">
        <v>1120.6899683460178</v>
      </c>
      <c r="O61" s="106">
        <f t="shared" si="16"/>
        <v>598.1211026910446</v>
      </c>
      <c r="P61" s="104">
        <f t="shared" si="18"/>
        <v>23810.904478005908</v>
      </c>
    </row>
    <row r="62" spans="1:26" x14ac:dyDescent="0.2">
      <c r="A62" s="61"/>
      <c r="B62" s="51"/>
      <c r="C62" s="32"/>
      <c r="D62" s="33"/>
      <c r="E62" s="54"/>
      <c r="F62" s="54"/>
      <c r="G62" s="54"/>
      <c r="H62" s="54"/>
      <c r="I62" s="54"/>
      <c r="J62" s="35"/>
      <c r="K62" s="63"/>
      <c r="N62" s="106"/>
      <c r="O62" s="106"/>
      <c r="P62" s="104"/>
    </row>
    <row r="63" spans="1:26" x14ac:dyDescent="0.2">
      <c r="A63" s="41"/>
      <c r="B63" s="42" t="s">
        <v>98</v>
      </c>
      <c r="C63" s="43"/>
      <c r="D63" s="44" t="s">
        <v>99</v>
      </c>
      <c r="E63" s="45">
        <f t="shared" ref="E63:J63" si="19">SUM(E36:E62)</f>
        <v>73027.21353033137</v>
      </c>
      <c r="F63" s="45">
        <f t="shared" si="19"/>
        <v>77190.650214871828</v>
      </c>
      <c r="G63" s="45">
        <f t="shared" si="19"/>
        <v>77210.25518801561</v>
      </c>
      <c r="H63" s="45">
        <f t="shared" si="19"/>
        <v>77238.202702922717</v>
      </c>
      <c r="I63" s="45">
        <f t="shared" si="19"/>
        <v>77247.379498862341</v>
      </c>
      <c r="J63" s="46">
        <f t="shared" si="19"/>
        <v>381913.70113500382</v>
      </c>
      <c r="K63" s="47" t="str">
        <f>K61</f>
        <v>C-1</v>
      </c>
      <c r="N63" s="107">
        <f t="shared" ref="N63:O63" si="20">SUM(N36:N62)</f>
        <v>19373.757196811628</v>
      </c>
      <c r="O63" s="107">
        <f t="shared" si="20"/>
        <v>10339.927495672693</v>
      </c>
      <c r="P63" s="107">
        <f t="shared" ref="P63" si="21">SUM(P36:P62)</f>
        <v>411627.38582748815</v>
      </c>
    </row>
    <row r="64" spans="1:26" x14ac:dyDescent="0.2">
      <c r="A64" s="48"/>
      <c r="B64" s="14" t="s">
        <v>100</v>
      </c>
      <c r="C64" s="32"/>
      <c r="D64" s="33"/>
      <c r="E64" s="49"/>
      <c r="F64" s="49"/>
      <c r="G64" s="49"/>
      <c r="H64" s="49"/>
      <c r="I64" s="49"/>
      <c r="J64" s="40"/>
      <c r="K64" s="63"/>
      <c r="N64" s="106"/>
      <c r="O64" s="106"/>
      <c r="P64" s="104"/>
    </row>
    <row r="65" spans="1:26" s="39" customFormat="1" x14ac:dyDescent="0.2">
      <c r="A65" s="51"/>
      <c r="B65" s="51" t="s">
        <v>101</v>
      </c>
      <c r="C65" s="32" t="s">
        <v>60</v>
      </c>
      <c r="D65" s="33" t="s">
        <v>102</v>
      </c>
      <c r="E65" s="34">
        <v>539.01162332754575</v>
      </c>
      <c r="F65" s="34">
        <v>539.01162332754575</v>
      </c>
      <c r="G65" s="34">
        <v>539.01162332754575</v>
      </c>
      <c r="H65" s="34">
        <v>539.01162332754575</v>
      </c>
      <c r="I65" s="34">
        <v>303.71023289334943</v>
      </c>
      <c r="J65" s="35">
        <f t="shared" ref="J65:J79" si="22">SUM(E65:I65)</f>
        <v>2459.7567262035323</v>
      </c>
      <c r="K65" s="63" t="s">
        <v>62</v>
      </c>
      <c r="L65" s="28"/>
      <c r="M65" s="7"/>
      <c r="N65" s="106">
        <v>124.77879016926363</v>
      </c>
      <c r="O65" s="106">
        <f t="shared" ref="O65:O79" si="23">SUM(J65,N65)/SUM($J$98,$N$98)*$O$98</f>
        <v>66.595427528134451</v>
      </c>
      <c r="P65" s="104">
        <f t="shared" ref="P65:P79" si="24">SUM(J65,N65:O65)</f>
        <v>2651.1309439009301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">
      <c r="A66" s="51"/>
      <c r="B66" s="51" t="s">
        <v>103</v>
      </c>
      <c r="C66" s="32" t="s">
        <v>60</v>
      </c>
      <c r="D66" s="33" t="s">
        <v>104</v>
      </c>
      <c r="E66" s="34">
        <v>9122.9721852548355</v>
      </c>
      <c r="F66" s="34">
        <v>8960.6816122357814</v>
      </c>
      <c r="G66" s="34">
        <v>9690.487165690256</v>
      </c>
      <c r="H66" s="34">
        <v>9562.8462767115907</v>
      </c>
      <c r="I66" s="34">
        <v>8772.974422561274</v>
      </c>
      <c r="J66" s="35">
        <f t="shared" si="22"/>
        <v>46109.961662453738</v>
      </c>
      <c r="K66" s="63" t="s">
        <v>62</v>
      </c>
      <c r="N66" s="106">
        <v>2339.0708396892223</v>
      </c>
      <c r="O66" s="106">
        <f t="shared" si="23"/>
        <v>1248.3806132147192</v>
      </c>
      <c r="P66" s="104">
        <f t="shared" si="24"/>
        <v>49697.413115357682</v>
      </c>
    </row>
    <row r="67" spans="1:26" s="39" customFormat="1" x14ac:dyDescent="0.2">
      <c r="A67" s="51"/>
      <c r="B67" s="51" t="s">
        <v>105</v>
      </c>
      <c r="C67" s="32" t="s">
        <v>60</v>
      </c>
      <c r="D67" s="33" t="s">
        <v>106</v>
      </c>
      <c r="E67" s="34">
        <v>1013.6635761394243</v>
      </c>
      <c r="F67" s="34">
        <v>995.63129024841828</v>
      </c>
      <c r="G67" s="34">
        <v>1076.7207961878046</v>
      </c>
      <c r="H67" s="34">
        <v>1062.5384751901752</v>
      </c>
      <c r="I67" s="34">
        <v>974.77493584013985</v>
      </c>
      <c r="J67" s="35">
        <f t="shared" si="22"/>
        <v>5123.3290736059625</v>
      </c>
      <c r="K67" s="63" t="s">
        <v>62</v>
      </c>
      <c r="L67" s="28"/>
      <c r="M67" s="7"/>
      <c r="N67" s="106">
        <v>259.89675996546794</v>
      </c>
      <c r="O67" s="106">
        <f t="shared" si="23"/>
        <v>138.70895702385747</v>
      </c>
      <c r="P67" s="104">
        <f t="shared" si="24"/>
        <v>5521.9347905952882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51"/>
      <c r="B68" s="51" t="s">
        <v>107</v>
      </c>
      <c r="C68" s="32" t="s">
        <v>60</v>
      </c>
      <c r="D68" s="33" t="s">
        <v>108</v>
      </c>
      <c r="E68" s="34">
        <v>250.27625289934025</v>
      </c>
      <c r="F68" s="34">
        <v>250.27625289934025</v>
      </c>
      <c r="G68" s="34">
        <v>250.27625289934025</v>
      </c>
      <c r="H68" s="34">
        <v>250.27625289934025</v>
      </c>
      <c r="I68" s="34">
        <v>250.27625289934025</v>
      </c>
      <c r="J68" s="35">
        <f t="shared" si="22"/>
        <v>1251.3812644967013</v>
      </c>
      <c r="K68" s="63" t="s">
        <v>62</v>
      </c>
      <c r="N68" s="106">
        <v>63.4801964604776</v>
      </c>
      <c r="O68" s="106">
        <f t="shared" si="23"/>
        <v>33.879883088470784</v>
      </c>
      <c r="P68" s="104">
        <f t="shared" si="24"/>
        <v>1348.7413440456496</v>
      </c>
    </row>
    <row r="69" spans="1:26" x14ac:dyDescent="0.2">
      <c r="A69" s="51"/>
      <c r="B69" s="51" t="s">
        <v>109</v>
      </c>
      <c r="C69" s="32" t="s">
        <v>60</v>
      </c>
      <c r="D69" s="33" t="s">
        <v>45</v>
      </c>
      <c r="E69" s="34">
        <v>1334.8066821298146</v>
      </c>
      <c r="F69" s="34">
        <v>1334.8066821298146</v>
      </c>
      <c r="G69" s="34">
        <v>1334.8066821298146</v>
      </c>
      <c r="H69" s="34">
        <v>1334.8066821298146</v>
      </c>
      <c r="I69" s="34">
        <v>1334.8066821298146</v>
      </c>
      <c r="J69" s="35">
        <f t="shared" si="22"/>
        <v>6674.0334106490727</v>
      </c>
      <c r="K69" s="63" t="s">
        <v>62</v>
      </c>
      <c r="N69" s="106">
        <v>338.56104778921508</v>
      </c>
      <c r="O69" s="106">
        <f t="shared" si="23"/>
        <v>180.69270980517751</v>
      </c>
      <c r="P69" s="104">
        <f t="shared" si="24"/>
        <v>7193.2871682434652</v>
      </c>
    </row>
    <row r="70" spans="1:26" x14ac:dyDescent="0.2">
      <c r="A70" s="51"/>
      <c r="B70" s="51" t="s">
        <v>110</v>
      </c>
      <c r="C70" s="32" t="s">
        <v>60</v>
      </c>
      <c r="D70" s="33" t="s">
        <v>111</v>
      </c>
      <c r="E70" s="34">
        <v>1251.3812644967013</v>
      </c>
      <c r="F70" s="34">
        <v>1251.3812644967013</v>
      </c>
      <c r="G70" s="34">
        <v>1251.3812644967013</v>
      </c>
      <c r="H70" s="34">
        <v>1251.3812644967013</v>
      </c>
      <c r="I70" s="34">
        <v>1251.3812644967013</v>
      </c>
      <c r="J70" s="35">
        <f t="shared" si="22"/>
        <v>6256.9063224835063</v>
      </c>
      <c r="K70" s="63" t="s">
        <v>62</v>
      </c>
      <c r="N70" s="106">
        <v>317.400982302388</v>
      </c>
      <c r="O70" s="106">
        <f t="shared" si="23"/>
        <v>169.39941544235393</v>
      </c>
      <c r="P70" s="104">
        <f t="shared" si="24"/>
        <v>6743.7067202282478</v>
      </c>
    </row>
    <row r="71" spans="1:26" x14ac:dyDescent="0.2">
      <c r="A71" s="51"/>
      <c r="B71" s="51" t="s">
        <v>112</v>
      </c>
      <c r="C71" s="32" t="s">
        <v>60</v>
      </c>
      <c r="D71" s="33" t="s">
        <v>113</v>
      </c>
      <c r="E71" s="34">
        <v>3902.3336800752386</v>
      </c>
      <c r="F71" s="34">
        <v>3846.0215231728871</v>
      </c>
      <c r="G71" s="34">
        <v>4480.0546971845497</v>
      </c>
      <c r="H71" s="34">
        <v>3677.0850524658331</v>
      </c>
      <c r="I71" s="34">
        <v>2930.4275646494675</v>
      </c>
      <c r="J71" s="35">
        <f t="shared" si="22"/>
        <v>18835.922517547973</v>
      </c>
      <c r="K71" s="63" t="s">
        <v>62</v>
      </c>
      <c r="N71" s="106">
        <v>955.51059924905712</v>
      </c>
      <c r="O71" s="106">
        <f t="shared" si="23"/>
        <v>509.96356655114516</v>
      </c>
      <c r="P71" s="104">
        <f t="shared" si="24"/>
        <v>20301.396683348175</v>
      </c>
    </row>
    <row r="72" spans="1:26" s="39" customFormat="1" x14ac:dyDescent="0.2">
      <c r="A72" s="51"/>
      <c r="B72" s="51" t="s">
        <v>114</v>
      </c>
      <c r="C72" s="32" t="s">
        <v>60</v>
      </c>
      <c r="D72" s="33" t="s">
        <v>113</v>
      </c>
      <c r="E72" s="34">
        <v>1313.9503277215363</v>
      </c>
      <c r="F72" s="34">
        <v>1042.8177204139176</v>
      </c>
      <c r="G72" s="34">
        <v>792.54146751457733</v>
      </c>
      <c r="H72" s="34">
        <v>792.54146751457733</v>
      </c>
      <c r="I72" s="34">
        <v>792.54146751457733</v>
      </c>
      <c r="J72" s="35">
        <f t="shared" si="22"/>
        <v>4734.3924506791864</v>
      </c>
      <c r="K72" s="63" t="s">
        <v>62</v>
      </c>
      <c r="L72" s="28"/>
      <c r="M72" s="7"/>
      <c r="N72" s="106">
        <v>240.16674327547298</v>
      </c>
      <c r="O72" s="106">
        <f t="shared" si="23"/>
        <v>128.17889101804778</v>
      </c>
      <c r="P72" s="104">
        <f t="shared" si="24"/>
        <v>5102.7380849727069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">
      <c r="A73" s="51"/>
      <c r="B73" s="51" t="s">
        <v>115</v>
      </c>
      <c r="C73" s="32" t="s">
        <v>60</v>
      </c>
      <c r="D73" s="67" t="s">
        <v>116</v>
      </c>
      <c r="E73" s="34">
        <v>260.96632103693099</v>
      </c>
      <c r="F73" s="34">
        <v>286.42644991858282</v>
      </c>
      <c r="G73" s="34">
        <v>286.42644991858282</v>
      </c>
      <c r="H73" s="34">
        <v>280.06141769816986</v>
      </c>
      <c r="I73" s="34">
        <v>178.22090217156264</v>
      </c>
      <c r="J73" s="35">
        <f t="shared" si="22"/>
        <v>1292.101540743829</v>
      </c>
      <c r="K73" s="63" t="s">
        <v>62</v>
      </c>
      <c r="N73" s="106">
        <v>65.545858788522992</v>
      </c>
      <c r="O73" s="106">
        <f t="shared" si="23"/>
        <v>34.982343415889694</v>
      </c>
      <c r="P73" s="104">
        <f t="shared" si="24"/>
        <v>1392.6297429482418</v>
      </c>
    </row>
    <row r="74" spans="1:26" s="39" customFormat="1" x14ac:dyDescent="0.2">
      <c r="A74" s="51"/>
      <c r="B74" s="51" t="s">
        <v>117</v>
      </c>
      <c r="C74" s="32" t="s">
        <v>60</v>
      </c>
      <c r="D74" s="33" t="s">
        <v>118</v>
      </c>
      <c r="E74" s="34">
        <v>600.66300695841653</v>
      </c>
      <c r="F74" s="34">
        <v>600.66300695841653</v>
      </c>
      <c r="G74" s="34">
        <v>600.66300695841653</v>
      </c>
      <c r="H74" s="34">
        <v>600.66300695841653</v>
      </c>
      <c r="I74" s="34">
        <v>498.46687035785266</v>
      </c>
      <c r="J74" s="35">
        <f t="shared" si="22"/>
        <v>2901.1188981915188</v>
      </c>
      <c r="K74" s="63" t="s">
        <v>62</v>
      </c>
      <c r="L74" s="28"/>
      <c r="M74" s="7"/>
      <c r="N74" s="106">
        <v>147.16825546087375</v>
      </c>
      <c r="O74" s="106">
        <f t="shared" si="23"/>
        <v>78.544862293438101</v>
      </c>
      <c r="P74" s="104">
        <f t="shared" si="24"/>
        <v>3126.8320159458308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39" customFormat="1" x14ac:dyDescent="0.2">
      <c r="A75" s="51"/>
      <c r="B75" s="51" t="s">
        <v>119</v>
      </c>
      <c r="C75" s="32" t="s">
        <v>60</v>
      </c>
      <c r="D75" s="33" t="s">
        <v>50</v>
      </c>
      <c r="E75" s="34">
        <v>2335.9116937271756</v>
      </c>
      <c r="F75" s="34">
        <v>2377.6244025437322</v>
      </c>
      <c r="G75" s="34">
        <v>2210.7735672775052</v>
      </c>
      <c r="H75" s="34">
        <v>2043.9227320112784</v>
      </c>
      <c r="I75" s="34">
        <v>2085.6354408278353</v>
      </c>
      <c r="J75" s="35">
        <f t="shared" si="22"/>
        <v>11053.867836387526</v>
      </c>
      <c r="K75" s="63" t="s">
        <v>62</v>
      </c>
      <c r="L75" s="28"/>
      <c r="M75" s="7"/>
      <c r="N75" s="106">
        <v>560.74173540088668</v>
      </c>
      <c r="O75" s="106">
        <f t="shared" si="23"/>
        <v>299.27230061482521</v>
      </c>
      <c r="P75" s="104">
        <f t="shared" si="24"/>
        <v>11913.881872403237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">
      <c r="A76" s="51"/>
      <c r="B76" s="51" t="s">
        <v>120</v>
      </c>
      <c r="C76" s="32" t="s">
        <v>60</v>
      </c>
      <c r="D76" s="33" t="s">
        <v>45</v>
      </c>
      <c r="E76" s="34">
        <v>389.59670034663969</v>
      </c>
      <c r="F76" s="34">
        <v>389.59670034663969</v>
      </c>
      <c r="G76" s="34">
        <v>389.59670034663969</v>
      </c>
      <c r="H76" s="34">
        <v>389.59670034663969</v>
      </c>
      <c r="I76" s="34">
        <v>389.59670034663969</v>
      </c>
      <c r="J76" s="35">
        <f t="shared" si="22"/>
        <v>1947.9835017331984</v>
      </c>
      <c r="K76" s="63" t="s">
        <v>62</v>
      </c>
      <c r="N76" s="106">
        <v>98.817505823476949</v>
      </c>
      <c r="O76" s="106">
        <f t="shared" si="23"/>
        <v>52.739684674386197</v>
      </c>
      <c r="P76" s="104">
        <f t="shared" si="24"/>
        <v>2099.5406922310617</v>
      </c>
    </row>
    <row r="77" spans="1:26" s="39" customFormat="1" x14ac:dyDescent="0.2">
      <c r="A77" s="51"/>
      <c r="B77" s="51" t="s">
        <v>121</v>
      </c>
      <c r="C77" s="32" t="s">
        <v>60</v>
      </c>
      <c r="D77" s="33" t="s">
        <v>45</v>
      </c>
      <c r="E77" s="34">
        <v>667.40334106490729</v>
      </c>
      <c r="F77" s="34">
        <v>667.40334106490729</v>
      </c>
      <c r="G77" s="34">
        <v>667.40334106490729</v>
      </c>
      <c r="H77" s="34">
        <v>667.40334106490729</v>
      </c>
      <c r="I77" s="34">
        <v>667.40334106490729</v>
      </c>
      <c r="J77" s="35">
        <f t="shared" si="22"/>
        <v>3337.0167053245364</v>
      </c>
      <c r="K77" s="63" t="s">
        <v>62</v>
      </c>
      <c r="L77" s="28"/>
      <c r="M77" s="7"/>
      <c r="N77" s="106">
        <v>169.28052389460754</v>
      </c>
      <c r="O77" s="106">
        <f t="shared" si="23"/>
        <v>90.346354902588757</v>
      </c>
      <c r="P77" s="104">
        <f t="shared" si="24"/>
        <v>3596.6435841217326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51"/>
      <c r="B78" s="51" t="s">
        <v>122</v>
      </c>
      <c r="C78" s="32" t="s">
        <v>60</v>
      </c>
      <c r="D78" s="33" t="s">
        <v>123</v>
      </c>
      <c r="E78" s="34">
        <v>595.97162044769527</v>
      </c>
      <c r="F78" s="34">
        <v>211.79757224720797</v>
      </c>
      <c r="G78" s="34">
        <v>220.55724109868487</v>
      </c>
      <c r="H78" s="34">
        <v>220.55724109868487</v>
      </c>
      <c r="I78" s="34">
        <v>185.51856569277723</v>
      </c>
      <c r="J78" s="35">
        <f t="shared" si="22"/>
        <v>1434.4022405850503</v>
      </c>
      <c r="K78" s="63" t="s">
        <v>62</v>
      </c>
      <c r="N78" s="106">
        <v>72.764503208628639</v>
      </c>
      <c r="O78" s="106">
        <f t="shared" si="23"/>
        <v>38.834991054790677</v>
      </c>
      <c r="P78" s="104">
        <f t="shared" si="24"/>
        <v>1546.0017348484696</v>
      </c>
    </row>
    <row r="79" spans="1:26" x14ac:dyDescent="0.2">
      <c r="A79" s="51"/>
      <c r="B79" s="51" t="s">
        <v>124</v>
      </c>
      <c r="C79" s="32" t="s">
        <v>60</v>
      </c>
      <c r="D79" s="33" t="s">
        <v>125</v>
      </c>
      <c r="E79" s="34">
        <v>1042.8177204139176</v>
      </c>
      <c r="F79" s="34">
        <v>3503.8675405907634</v>
      </c>
      <c r="G79" s="34">
        <v>4171.2708816556706</v>
      </c>
      <c r="H79" s="34">
        <v>1668.5083526622682</v>
      </c>
      <c r="I79" s="34">
        <v>0</v>
      </c>
      <c r="J79" s="35">
        <f t="shared" si="22"/>
        <v>10386.464495322618</v>
      </c>
      <c r="K79" s="63" t="s">
        <v>62</v>
      </c>
      <c r="N79" s="106">
        <v>526.88563062196772</v>
      </c>
      <c r="O79" s="106">
        <f t="shared" si="23"/>
        <v>281.20302963430754</v>
      </c>
      <c r="P79" s="104">
        <f t="shared" si="24"/>
        <v>11194.553155578893</v>
      </c>
    </row>
    <row r="80" spans="1:26" x14ac:dyDescent="0.2">
      <c r="A80" s="60"/>
      <c r="B80" s="51"/>
      <c r="C80" s="32"/>
      <c r="D80" s="33"/>
      <c r="E80" s="54"/>
      <c r="F80" s="54"/>
      <c r="G80" s="54"/>
      <c r="H80" s="54"/>
      <c r="I80" s="54"/>
      <c r="J80" s="35"/>
      <c r="K80" s="63"/>
      <c r="N80" s="106"/>
      <c r="O80" s="106"/>
      <c r="P80" s="104"/>
    </row>
    <row r="81" spans="1:16" x14ac:dyDescent="0.2">
      <c r="A81" s="41"/>
      <c r="B81" s="10" t="s">
        <v>126</v>
      </c>
      <c r="C81" s="43"/>
      <c r="D81" s="44" t="s">
        <v>99</v>
      </c>
      <c r="E81" s="45">
        <f t="shared" ref="E81:J81" si="25">SUM(E65:E80)</f>
        <v>24621.725996040121</v>
      </c>
      <c r="F81" s="45">
        <f t="shared" si="25"/>
        <v>26258.006982594656</v>
      </c>
      <c r="G81" s="45">
        <f t="shared" si="25"/>
        <v>27961.971137750996</v>
      </c>
      <c r="H81" s="45">
        <f t="shared" si="25"/>
        <v>24341.199886575941</v>
      </c>
      <c r="I81" s="45">
        <f t="shared" si="25"/>
        <v>20615.734643446242</v>
      </c>
      <c r="J81" s="46">
        <f t="shared" si="25"/>
        <v>123798.63864640794</v>
      </c>
      <c r="K81" s="47" t="str">
        <f>K79</f>
        <v>C-1</v>
      </c>
      <c r="N81" s="107">
        <f t="shared" ref="N81:O81" si="26">SUM(N65:N80)</f>
        <v>6280.0699720995299</v>
      </c>
      <c r="O81" s="107">
        <f t="shared" si="26"/>
        <v>3351.7230302621329</v>
      </c>
      <c r="P81" s="107">
        <f t="shared" ref="P81" si="27">SUM(P65:P80)</f>
        <v>133430.43164876962</v>
      </c>
    </row>
    <row r="82" spans="1:16" x14ac:dyDescent="0.2">
      <c r="A82" s="68"/>
      <c r="B82" s="69" t="s">
        <v>127</v>
      </c>
      <c r="C82" s="32"/>
      <c r="D82" s="33"/>
      <c r="E82" s="49"/>
      <c r="F82" s="49"/>
      <c r="G82" s="49"/>
      <c r="H82" s="49"/>
      <c r="I82" s="49"/>
      <c r="J82" s="40"/>
      <c r="K82" s="63" t="s">
        <v>62</v>
      </c>
      <c r="N82" s="106"/>
      <c r="O82" s="106"/>
      <c r="P82" s="104"/>
    </row>
    <row r="83" spans="1:16" x14ac:dyDescent="0.2">
      <c r="A83" s="68"/>
      <c r="B83" s="70" t="s">
        <v>128</v>
      </c>
      <c r="C83" s="32" t="s">
        <v>60</v>
      </c>
      <c r="D83" s="33" t="s">
        <v>129</v>
      </c>
      <c r="E83" s="34">
        <v>279.8922761590955</v>
      </c>
      <c r="F83" s="34">
        <v>260.28730301531385</v>
      </c>
      <c r="G83" s="34">
        <v>260.28730301531385</v>
      </c>
      <c r="H83" s="34">
        <v>260.28730301531385</v>
      </c>
      <c r="I83" s="34">
        <v>275.30387818927426</v>
      </c>
      <c r="J83" s="35">
        <f t="shared" ref="J83:J96" si="28">SUM(E83:I83)</f>
        <v>1336.0580633943114</v>
      </c>
      <c r="K83" s="63" t="s">
        <v>62</v>
      </c>
      <c r="N83" s="106">
        <v>67.77568975430313</v>
      </c>
      <c r="O83" s="106">
        <f t="shared" ref="O83:O95" si="29">SUM(J83,N83)/SUM($J$98,$N$98)*$O$98</f>
        <v>36.172421844123974</v>
      </c>
      <c r="P83" s="104">
        <f t="shared" ref="P83:P95" si="30">SUM(J83,N83:O83)</f>
        <v>1440.0061749927386</v>
      </c>
    </row>
    <row r="84" spans="1:16" x14ac:dyDescent="0.2">
      <c r="A84" s="68"/>
      <c r="B84" s="70" t="s">
        <v>130</v>
      </c>
      <c r="C84" s="32" t="s">
        <v>131</v>
      </c>
      <c r="D84" s="33" t="s">
        <v>132</v>
      </c>
      <c r="E84" s="71">
        <v>723.1738035264483</v>
      </c>
      <c r="F84" s="72">
        <v>131.48614609571788</v>
      </c>
      <c r="G84" s="72">
        <v>241.05793450881612</v>
      </c>
      <c r="H84" s="72">
        <v>525.94458438287154</v>
      </c>
      <c r="I84" s="72">
        <v>416.37279596977328</v>
      </c>
      <c r="J84" s="35">
        <f t="shared" si="28"/>
        <v>2038.0352644836273</v>
      </c>
      <c r="K84" s="63" t="s">
        <v>62</v>
      </c>
      <c r="N84" s="106">
        <v>0</v>
      </c>
      <c r="O84" s="106">
        <f t="shared" si="29"/>
        <v>52.513818787129715</v>
      </c>
      <c r="P84" s="104">
        <f t="shared" si="30"/>
        <v>2090.5490832707569</v>
      </c>
    </row>
    <row r="85" spans="1:16" x14ac:dyDescent="0.2">
      <c r="A85" s="68"/>
      <c r="B85" s="70" t="s">
        <v>133</v>
      </c>
      <c r="C85" s="32" t="s">
        <v>60</v>
      </c>
      <c r="D85" s="33" t="s">
        <v>134</v>
      </c>
      <c r="E85" s="34">
        <v>1398.6271266191463</v>
      </c>
      <c r="F85" s="34">
        <v>1398.6271266191463</v>
      </c>
      <c r="G85" s="34">
        <v>979.41440301275145</v>
      </c>
      <c r="H85" s="34">
        <v>1183.3895491257138</v>
      </c>
      <c r="I85" s="34">
        <v>1183.3895491257138</v>
      </c>
      <c r="J85" s="35">
        <f t="shared" si="28"/>
        <v>6143.4477545024711</v>
      </c>
      <c r="K85" s="63" t="s">
        <v>62</v>
      </c>
      <c r="N85" s="106">
        <v>311.64544448997276</v>
      </c>
      <c r="O85" s="106">
        <f t="shared" si="29"/>
        <v>166.32763937566591</v>
      </c>
      <c r="P85" s="104">
        <f t="shared" si="30"/>
        <v>6621.4208383681098</v>
      </c>
    </row>
    <row r="86" spans="1:16" x14ac:dyDescent="0.2">
      <c r="A86" s="68"/>
      <c r="B86" s="70" t="s">
        <v>135</v>
      </c>
      <c r="C86" s="32" t="s">
        <v>60</v>
      </c>
      <c r="D86" s="33" t="s">
        <v>136</v>
      </c>
      <c r="E86" s="34">
        <v>120.96685556801445</v>
      </c>
      <c r="F86" s="34">
        <v>254.44752378099588</v>
      </c>
      <c r="G86" s="34">
        <v>266.96133642596288</v>
      </c>
      <c r="H86" s="34">
        <v>266.96133642596288</v>
      </c>
      <c r="I86" s="34">
        <v>266.96133642596288</v>
      </c>
      <c r="J86" s="35">
        <f t="shared" si="28"/>
        <v>1176.2983886268989</v>
      </c>
      <c r="K86" s="63" t="s">
        <v>62</v>
      </c>
      <c r="N86" s="106">
        <v>59.671384672848944</v>
      </c>
      <c r="O86" s="106">
        <f t="shared" si="29"/>
        <v>31.847090103162532</v>
      </c>
      <c r="P86" s="104">
        <f t="shared" si="30"/>
        <v>1267.8168634029105</v>
      </c>
    </row>
    <row r="87" spans="1:16" x14ac:dyDescent="0.2">
      <c r="A87" s="68"/>
      <c r="B87" s="70" t="s">
        <v>137</v>
      </c>
      <c r="C87" s="32" t="s">
        <v>60</v>
      </c>
      <c r="D87" s="33" t="s">
        <v>138</v>
      </c>
      <c r="E87" s="34">
        <v>750.82875869802081</v>
      </c>
      <c r="F87" s="34">
        <v>750.82875869802081</v>
      </c>
      <c r="G87" s="34">
        <v>792.54146751457733</v>
      </c>
      <c r="H87" s="34">
        <v>834.25417633113409</v>
      </c>
      <c r="I87" s="34">
        <v>834.25417633113409</v>
      </c>
      <c r="J87" s="35">
        <f t="shared" si="28"/>
        <v>3962.7073375728874</v>
      </c>
      <c r="K87" s="63" t="s">
        <v>62</v>
      </c>
      <c r="N87" s="106">
        <v>201.02062212484589</v>
      </c>
      <c r="O87" s="106">
        <f t="shared" si="29"/>
        <v>107.28629644682415</v>
      </c>
      <c r="P87" s="104">
        <f t="shared" si="30"/>
        <v>4271.0142561445573</v>
      </c>
    </row>
    <row r="88" spans="1:16" x14ac:dyDescent="0.2">
      <c r="A88" s="68"/>
      <c r="B88" s="70" t="s">
        <v>139</v>
      </c>
      <c r="C88" s="32" t="s">
        <v>60</v>
      </c>
      <c r="D88" s="33" t="s">
        <v>140</v>
      </c>
      <c r="E88" s="34">
        <v>606.50278619273456</v>
      </c>
      <c r="F88" s="34">
        <v>162.67956438457117</v>
      </c>
      <c r="G88" s="34">
        <v>162.67956438457117</v>
      </c>
      <c r="H88" s="34">
        <v>162.67956438457117</v>
      </c>
      <c r="I88" s="34">
        <v>162.67956438457117</v>
      </c>
      <c r="J88" s="35">
        <f t="shared" si="28"/>
        <v>1257.2210437310193</v>
      </c>
      <c r="K88" s="63" t="s">
        <v>62</v>
      </c>
      <c r="N88" s="106">
        <v>63.776437377293178</v>
      </c>
      <c r="O88" s="106">
        <f t="shared" si="29"/>
        <v>34.037989209550318</v>
      </c>
      <c r="P88" s="104">
        <f t="shared" si="30"/>
        <v>1355.0354703178627</v>
      </c>
    </row>
    <row r="89" spans="1:16" x14ac:dyDescent="0.2">
      <c r="A89" s="68"/>
      <c r="B89" s="70" t="s">
        <v>141</v>
      </c>
      <c r="C89" s="32" t="s">
        <v>60</v>
      </c>
      <c r="D89" s="33" t="s">
        <v>138</v>
      </c>
      <c r="E89" s="34">
        <v>583.9779234317939</v>
      </c>
      <c r="F89" s="34">
        <v>583.9779234317939</v>
      </c>
      <c r="G89" s="34">
        <v>583.9779234317939</v>
      </c>
      <c r="H89" s="34">
        <v>583.9779234317939</v>
      </c>
      <c r="I89" s="34">
        <v>583.9779234317939</v>
      </c>
      <c r="J89" s="35">
        <f t="shared" si="28"/>
        <v>2919.8896171589695</v>
      </c>
      <c r="K89" s="63" t="s">
        <v>62</v>
      </c>
      <c r="N89" s="106">
        <v>148.12045840778137</v>
      </c>
      <c r="O89" s="106">
        <f t="shared" si="29"/>
        <v>79.053060539765156</v>
      </c>
      <c r="P89" s="104">
        <f t="shared" si="30"/>
        <v>3147.0631361065161</v>
      </c>
    </row>
    <row r="90" spans="1:16" x14ac:dyDescent="0.2">
      <c r="A90" s="68"/>
      <c r="B90" s="70" t="s">
        <v>142</v>
      </c>
      <c r="C90" s="32" t="s">
        <v>60</v>
      </c>
      <c r="D90" s="33" t="s">
        <v>143</v>
      </c>
      <c r="E90" s="34">
        <v>417.12708816556705</v>
      </c>
      <c r="F90" s="34">
        <v>417.12708816556705</v>
      </c>
      <c r="G90" s="34">
        <v>417.12708816556705</v>
      </c>
      <c r="H90" s="34">
        <v>417.12708816556705</v>
      </c>
      <c r="I90" s="34">
        <v>417.12708816556705</v>
      </c>
      <c r="J90" s="35">
        <f t="shared" si="28"/>
        <v>2085.6354408278353</v>
      </c>
      <c r="K90" s="63" t="s">
        <v>62</v>
      </c>
      <c r="N90" s="106">
        <v>105.80032743412949</v>
      </c>
      <c r="O90" s="106">
        <f t="shared" si="29"/>
        <v>56.466471814117966</v>
      </c>
      <c r="P90" s="104">
        <f t="shared" si="30"/>
        <v>2247.9022400760828</v>
      </c>
    </row>
    <row r="91" spans="1:16" x14ac:dyDescent="0.2">
      <c r="A91" s="68"/>
      <c r="B91" s="70" t="s">
        <v>144</v>
      </c>
      <c r="C91" s="32" t="s">
        <v>60</v>
      </c>
      <c r="D91" s="33" t="s">
        <v>145</v>
      </c>
      <c r="E91" s="34">
        <v>41.712708816556706</v>
      </c>
      <c r="F91" s="34">
        <v>41.712708816556706</v>
      </c>
      <c r="G91" s="34">
        <v>41.712708816556706</v>
      </c>
      <c r="H91" s="34">
        <v>41.712708816556706</v>
      </c>
      <c r="I91" s="34">
        <v>41.712708816556706</v>
      </c>
      <c r="J91" s="35">
        <f t="shared" si="28"/>
        <v>208.56354408278352</v>
      </c>
      <c r="K91" s="63" t="s">
        <v>62</v>
      </c>
      <c r="N91" s="106">
        <v>10.580032743412971</v>
      </c>
      <c r="O91" s="106">
        <f t="shared" si="29"/>
        <v>5.6466471814117973</v>
      </c>
      <c r="P91" s="104">
        <f t="shared" si="30"/>
        <v>224.79022400760829</v>
      </c>
    </row>
    <row r="92" spans="1:16" x14ac:dyDescent="0.2">
      <c r="A92" s="68"/>
      <c r="B92" s="70" t="s">
        <v>146</v>
      </c>
      <c r="C92" s="32" t="s">
        <v>60</v>
      </c>
      <c r="D92" s="33" t="s">
        <v>147</v>
      </c>
      <c r="E92" s="34">
        <v>55.895029814185989</v>
      </c>
      <c r="F92" s="34">
        <v>319.93647662298991</v>
      </c>
      <c r="G92" s="34">
        <v>319.93647662298991</v>
      </c>
      <c r="H92" s="34">
        <v>55.895029814185989</v>
      </c>
      <c r="I92" s="34">
        <v>55.895029814185989</v>
      </c>
      <c r="J92" s="35">
        <f t="shared" si="28"/>
        <v>807.55804268853785</v>
      </c>
      <c r="K92" s="63" t="s">
        <v>62</v>
      </c>
      <c r="N92" s="106">
        <v>40.965886782494863</v>
      </c>
      <c r="O92" s="106">
        <f t="shared" si="29"/>
        <v>21.863817886426478</v>
      </c>
      <c r="P92" s="104">
        <f t="shared" si="30"/>
        <v>870.38774735745915</v>
      </c>
    </row>
    <row r="93" spans="1:16" x14ac:dyDescent="0.2">
      <c r="A93" s="68"/>
      <c r="B93" s="70" t="s">
        <v>148</v>
      </c>
      <c r="C93" s="32" t="s">
        <v>131</v>
      </c>
      <c r="D93" s="33" t="s">
        <v>149</v>
      </c>
      <c r="E93" s="71">
        <v>306.80100755667507</v>
      </c>
      <c r="F93" s="72">
        <v>745.08816120906806</v>
      </c>
      <c r="G93" s="72">
        <v>810.8312342569269</v>
      </c>
      <c r="H93" s="72">
        <v>372.54408060453403</v>
      </c>
      <c r="I93" s="72">
        <v>372.54408060453403</v>
      </c>
      <c r="J93" s="35">
        <f t="shared" si="28"/>
        <v>2607.8085642317378</v>
      </c>
      <c r="K93" s="63" t="s">
        <v>62</v>
      </c>
      <c r="N93" s="106">
        <v>0</v>
      </c>
      <c r="O93" s="106">
        <f t="shared" si="29"/>
        <v>67.19510145880038</v>
      </c>
      <c r="P93" s="104">
        <f t="shared" si="30"/>
        <v>2675.0036656905381</v>
      </c>
    </row>
    <row r="94" spans="1:16" x14ac:dyDescent="0.2">
      <c r="A94" s="68"/>
      <c r="B94" s="70" t="s">
        <v>150</v>
      </c>
      <c r="C94" s="32" t="s">
        <v>131</v>
      </c>
      <c r="D94" s="33" t="s">
        <v>151</v>
      </c>
      <c r="E94" s="71">
        <v>525.94458438287154</v>
      </c>
      <c r="F94" s="72">
        <v>1402.5188916876575</v>
      </c>
      <c r="G94" s="72">
        <v>1446.3476070528966</v>
      </c>
      <c r="H94" s="72">
        <v>657.43073047858945</v>
      </c>
      <c r="I94" s="72">
        <v>613.60201511335015</v>
      </c>
      <c r="J94" s="35">
        <f t="shared" si="28"/>
        <v>4645.8438287153649</v>
      </c>
      <c r="K94" s="63" t="s">
        <v>62</v>
      </c>
      <c r="N94" s="106">
        <v>0</v>
      </c>
      <c r="O94" s="106">
        <f t="shared" si="29"/>
        <v>119.70892024593007</v>
      </c>
      <c r="P94" s="104">
        <f t="shared" si="30"/>
        <v>4765.552748961295</v>
      </c>
    </row>
    <row r="95" spans="1:16" x14ac:dyDescent="0.2">
      <c r="A95" s="68"/>
      <c r="B95" s="70" t="s">
        <v>152</v>
      </c>
      <c r="C95" s="32" t="s">
        <v>60</v>
      </c>
      <c r="D95" s="33"/>
      <c r="E95" s="34">
        <v>333.70167053245365</v>
      </c>
      <c r="F95" s="34">
        <v>333.70167053245365</v>
      </c>
      <c r="G95" s="34">
        <v>333.70167053245365</v>
      </c>
      <c r="H95" s="34">
        <v>333.70167053245365</v>
      </c>
      <c r="I95" s="34">
        <v>333.70167053245365</v>
      </c>
      <c r="J95" s="35">
        <f t="shared" si="28"/>
        <v>1668.5083526622682</v>
      </c>
      <c r="K95" s="63" t="s">
        <v>62</v>
      </c>
      <c r="N95" s="106">
        <v>84.64026194730377</v>
      </c>
      <c r="O95" s="106">
        <f t="shared" si="29"/>
        <v>45.173177451294379</v>
      </c>
      <c r="P95" s="104">
        <f t="shared" si="30"/>
        <v>1798.3217920608663</v>
      </c>
    </row>
    <row r="96" spans="1:16" x14ac:dyDescent="0.2">
      <c r="A96" s="61"/>
      <c r="B96" s="70"/>
      <c r="C96" s="32"/>
      <c r="D96" s="73" t="s">
        <v>131</v>
      </c>
      <c r="E96" s="74">
        <f>-(E94+E93+E84)</f>
        <v>-1555.919395465995</v>
      </c>
      <c r="F96" s="74">
        <f>-(F94+F93+F84)</f>
        <v>-2279.0931989924434</v>
      </c>
      <c r="G96" s="74">
        <f>-(G94+G93+G84)</f>
        <v>-2498.2367758186397</v>
      </c>
      <c r="H96" s="74">
        <f>-(H94+H93+H84)</f>
        <v>-1555.919395465995</v>
      </c>
      <c r="I96" s="74">
        <f>-(I94+I93+I84)</f>
        <v>-1402.5188916876575</v>
      </c>
      <c r="J96" s="75">
        <f t="shared" si="28"/>
        <v>-9291.6876574307298</v>
      </c>
      <c r="K96" s="63" t="s">
        <v>62</v>
      </c>
      <c r="N96" s="108">
        <f>-(N94+N93+N84)</f>
        <v>0</v>
      </c>
      <c r="O96" s="108">
        <f>-(O94+O93+O84)</f>
        <v>-239.41784049186015</v>
      </c>
      <c r="P96" s="108">
        <f>-(P94+P93+P84)</f>
        <v>-9531.1054979225901</v>
      </c>
    </row>
    <row r="97" spans="1:26" x14ac:dyDescent="0.2">
      <c r="A97" s="41"/>
      <c r="B97" s="42" t="s">
        <v>153</v>
      </c>
      <c r="C97" s="43"/>
      <c r="D97" s="44" t="s">
        <v>99</v>
      </c>
      <c r="E97" s="45">
        <f t="shared" ref="E97:J97" si="31">SUM(E83:E96)</f>
        <v>4589.2322239975711</v>
      </c>
      <c r="F97" s="45">
        <f t="shared" si="31"/>
        <v>4523.3261440674087</v>
      </c>
      <c r="G97" s="45">
        <f t="shared" si="31"/>
        <v>4158.3399419225389</v>
      </c>
      <c r="H97" s="45">
        <f t="shared" si="31"/>
        <v>4139.9863500432548</v>
      </c>
      <c r="I97" s="45">
        <f t="shared" si="31"/>
        <v>4155.0029252172144</v>
      </c>
      <c r="J97" s="45">
        <f t="shared" si="31"/>
        <v>21565.887585247983</v>
      </c>
      <c r="K97" s="63"/>
      <c r="N97" s="107">
        <f t="shared" ref="N97" si="32">SUM(N83:N96)</f>
        <v>1093.9965457343865</v>
      </c>
      <c r="O97" s="107">
        <f t="shared" ref="O97" si="33">SUM(O83:O96)</f>
        <v>583.87461185234281</v>
      </c>
      <c r="P97" s="107">
        <f t="shared" ref="P97" si="34">SUM(P83:P96)</f>
        <v>23243.758742834718</v>
      </c>
    </row>
    <row r="98" spans="1:26" x14ac:dyDescent="0.2">
      <c r="A98" s="41"/>
      <c r="B98" s="42" t="s">
        <v>154</v>
      </c>
      <c r="C98" s="43"/>
      <c r="D98" s="44" t="s">
        <v>11</v>
      </c>
      <c r="E98" s="76">
        <f t="shared" ref="E98:J98" si="35">SUM(E63,E81,E97,)</f>
        <v>102238.17175036906</v>
      </c>
      <c r="F98" s="76">
        <f t="shared" si="35"/>
        <v>107971.98334153389</v>
      </c>
      <c r="G98" s="76">
        <f t="shared" si="35"/>
        <v>109330.56626768914</v>
      </c>
      <c r="H98" s="76">
        <f t="shared" si="35"/>
        <v>105719.38893954191</v>
      </c>
      <c r="I98" s="76">
        <f t="shared" si="35"/>
        <v>102018.11706752579</v>
      </c>
      <c r="J98" s="76">
        <f t="shared" si="35"/>
        <v>527278.22736665979</v>
      </c>
      <c r="K98" s="47" t="str">
        <f>K96</f>
        <v>C-1</v>
      </c>
      <c r="N98" s="109">
        <f t="shared" ref="N98" si="36">SUM(N63,N81,N97,)</f>
        <v>26747.823714645543</v>
      </c>
      <c r="O98" s="109">
        <v>14275.525137787168</v>
      </c>
      <c r="P98" s="109">
        <f t="shared" ref="P98" si="37">SUM(P63,P81,P97,)</f>
        <v>568301.57621909247</v>
      </c>
    </row>
    <row r="99" spans="1:26" x14ac:dyDescent="0.2">
      <c r="A99" s="55" t="s">
        <v>155</v>
      </c>
      <c r="B99" s="62"/>
      <c r="C99" s="15"/>
      <c r="D99" s="29"/>
      <c r="E99" s="57"/>
      <c r="F99" s="49"/>
      <c r="G99" s="49"/>
      <c r="H99" s="49"/>
      <c r="I99" s="49"/>
      <c r="J99" s="58"/>
      <c r="N99" s="106"/>
      <c r="O99" s="106"/>
      <c r="P99" s="104"/>
    </row>
    <row r="100" spans="1:26" x14ac:dyDescent="0.2">
      <c r="A100" s="50"/>
      <c r="B100" s="51" t="s">
        <v>156</v>
      </c>
      <c r="C100" s="32" t="s">
        <v>19</v>
      </c>
      <c r="D100" s="33" t="s">
        <v>157</v>
      </c>
      <c r="E100" s="34">
        <v>166.85083526622682</v>
      </c>
      <c r="F100" s="34">
        <v>166.85083526622682</v>
      </c>
      <c r="G100" s="34">
        <v>166.85083526622682</v>
      </c>
      <c r="H100" s="34">
        <v>166.85083526622682</v>
      </c>
      <c r="I100" s="34">
        <v>166.85083526622682</v>
      </c>
      <c r="J100" s="35">
        <f>SUM(E100:I100)</f>
        <v>834.25417633113409</v>
      </c>
      <c r="K100" s="4" t="s">
        <v>158</v>
      </c>
      <c r="N100" s="106">
        <v>42.320130973651885</v>
      </c>
      <c r="O100" s="106">
        <f>SUM(J100,N100)/SUM($J$104,$N$104)*$O$104</f>
        <v>15.285984187673204</v>
      </c>
      <c r="P100" s="104">
        <f t="shared" ref="P100:P102" si="38">SUM(J100,N100:O100)</f>
        <v>891.86029149245917</v>
      </c>
    </row>
    <row r="101" spans="1:26" x14ac:dyDescent="0.2">
      <c r="A101" s="50"/>
      <c r="B101" s="51" t="s">
        <v>159</v>
      </c>
      <c r="C101" s="32" t="s">
        <v>19</v>
      </c>
      <c r="D101" s="33" t="s">
        <v>160</v>
      </c>
      <c r="E101" s="34">
        <v>1418.2320997629281</v>
      </c>
      <c r="F101" s="34">
        <v>1418.2320997629281</v>
      </c>
      <c r="G101" s="34">
        <v>1418.2320997629281</v>
      </c>
      <c r="H101" s="34">
        <v>1418.2320997629281</v>
      </c>
      <c r="I101" s="34">
        <v>1418.2320997629281</v>
      </c>
      <c r="J101" s="35">
        <f>SUM(E101:I101)</f>
        <v>7091.160498814641</v>
      </c>
      <c r="K101" s="4" t="s">
        <v>158</v>
      </c>
      <c r="N101" s="106">
        <v>359.72111327603943</v>
      </c>
      <c r="O101" s="106">
        <f t="shared" ref="O101:O102" si="39">SUM(J101,N101)/SUM($J$104,$N$104)*$O$104</f>
        <v>129.93086559522223</v>
      </c>
      <c r="P101" s="104">
        <f t="shared" si="38"/>
        <v>7580.8124776859022</v>
      </c>
    </row>
    <row r="102" spans="1:26" x14ac:dyDescent="0.2">
      <c r="A102" s="60"/>
      <c r="B102" s="51" t="s">
        <v>161</v>
      </c>
      <c r="C102" s="32" t="s">
        <v>19</v>
      </c>
      <c r="D102" s="33" t="s">
        <v>162</v>
      </c>
      <c r="E102" s="34">
        <v>142.65746415262393</v>
      </c>
      <c r="F102" s="34">
        <v>142.65746415262393</v>
      </c>
      <c r="G102" s="34">
        <v>142.65746415262393</v>
      </c>
      <c r="H102" s="34">
        <v>142.65746415262393</v>
      </c>
      <c r="I102" s="34">
        <v>142.65746415262393</v>
      </c>
      <c r="J102" s="35">
        <f>SUM(E102:I102)</f>
        <v>713.28732076311962</v>
      </c>
      <c r="K102" s="4" t="s">
        <v>158</v>
      </c>
      <c r="N102" s="106">
        <v>36.183711982472346</v>
      </c>
      <c r="O102" s="106">
        <f t="shared" si="39"/>
        <v>13.069516480460591</v>
      </c>
      <c r="P102" s="104">
        <f t="shared" si="38"/>
        <v>762.54054922605258</v>
      </c>
    </row>
    <row r="103" spans="1:26" x14ac:dyDescent="0.2">
      <c r="A103" s="61"/>
      <c r="B103" s="51"/>
      <c r="C103" s="32"/>
      <c r="D103" s="33"/>
      <c r="E103" s="54"/>
      <c r="F103" s="54"/>
      <c r="G103" s="54"/>
      <c r="H103" s="54"/>
      <c r="I103" s="54"/>
      <c r="J103" s="40"/>
      <c r="N103" s="106"/>
      <c r="O103" s="106"/>
      <c r="P103" s="104"/>
    </row>
    <row r="104" spans="1:26" x14ac:dyDescent="0.2">
      <c r="A104" s="48"/>
      <c r="B104" s="10" t="s">
        <v>163</v>
      </c>
      <c r="C104" s="77"/>
      <c r="D104" s="78" t="s">
        <v>11</v>
      </c>
      <c r="E104" s="79">
        <f t="shared" ref="E104:J104" si="40">SUM(E100:E103)</f>
        <v>1727.7403991817789</v>
      </c>
      <c r="F104" s="79">
        <f t="shared" si="40"/>
        <v>1727.7403991817789</v>
      </c>
      <c r="G104" s="79">
        <f t="shared" si="40"/>
        <v>1727.7403991817789</v>
      </c>
      <c r="H104" s="79">
        <f t="shared" si="40"/>
        <v>1727.7403991817789</v>
      </c>
      <c r="I104" s="79">
        <f t="shared" si="40"/>
        <v>1727.7403991817789</v>
      </c>
      <c r="J104" s="46">
        <f t="shared" si="40"/>
        <v>8638.7019959088939</v>
      </c>
      <c r="K104" s="47" t="str">
        <f>K102</f>
        <v>C-6</v>
      </c>
      <c r="N104" s="110">
        <f t="shared" ref="N104" si="41">SUM(N100:N103)</f>
        <v>438.22495623216366</v>
      </c>
      <c r="O104" s="110">
        <v>158.286366263356</v>
      </c>
      <c r="P104" s="110">
        <f t="shared" ref="P104" si="42">SUM(P100:P103)</f>
        <v>9235.2133184044142</v>
      </c>
    </row>
    <row r="105" spans="1:26" x14ac:dyDescent="0.2">
      <c r="A105" s="55" t="s">
        <v>164</v>
      </c>
      <c r="B105" s="62"/>
      <c r="C105" s="15"/>
      <c r="D105" s="29"/>
      <c r="E105" s="57"/>
      <c r="F105" s="57"/>
      <c r="G105" s="57"/>
      <c r="H105" s="57"/>
      <c r="I105" s="57"/>
      <c r="J105" s="58"/>
      <c r="N105" s="106"/>
      <c r="O105" s="106"/>
      <c r="P105" s="104"/>
    </row>
    <row r="106" spans="1:26" x14ac:dyDescent="0.2">
      <c r="A106" s="60"/>
      <c r="B106" s="51" t="s">
        <v>165</v>
      </c>
      <c r="C106" s="32" t="s">
        <v>60</v>
      </c>
      <c r="D106" s="33" t="s">
        <v>166</v>
      </c>
      <c r="E106" s="34">
        <v>411.91299956349746</v>
      </c>
      <c r="F106" s="34">
        <v>417.12708816556705</v>
      </c>
      <c r="G106" s="34">
        <v>417.12708816556705</v>
      </c>
      <c r="H106" s="34">
        <v>417.12708816556705</v>
      </c>
      <c r="I106" s="34">
        <v>417.12708816556705</v>
      </c>
      <c r="J106" s="35">
        <f t="shared" ref="J106:J122" si="43">SUM(E106:I106)</f>
        <v>2080.4213522257655</v>
      </c>
      <c r="K106" s="80" t="s">
        <v>167</v>
      </c>
      <c r="N106" s="106">
        <v>105.53582661554447</v>
      </c>
      <c r="O106" s="106">
        <f>SUM(J106,N106)/SUM($J$127,$N$127)*$O$127</f>
        <v>64.154859182865138</v>
      </c>
      <c r="P106" s="104">
        <f t="shared" ref="P106:P122" si="44">SUM(J106,N106:O106)</f>
        <v>2250.112038024175</v>
      </c>
    </row>
    <row r="107" spans="1:26" s="39" customFormat="1" x14ac:dyDescent="0.2">
      <c r="A107" s="60"/>
      <c r="B107" s="51" t="s">
        <v>168</v>
      </c>
      <c r="C107" s="32" t="s">
        <v>60</v>
      </c>
      <c r="D107" s="33" t="s">
        <v>169</v>
      </c>
      <c r="E107" s="34">
        <v>3116.9821663171997</v>
      </c>
      <c r="F107" s="34">
        <v>3337.0167053245364</v>
      </c>
      <c r="G107" s="34">
        <v>3337.0167053245364</v>
      </c>
      <c r="H107" s="34">
        <v>3337.0167053245364</v>
      </c>
      <c r="I107" s="34">
        <v>3337.0167053245364</v>
      </c>
      <c r="J107" s="35">
        <f t="shared" si="43"/>
        <v>16465.048987615344</v>
      </c>
      <c r="K107" s="80" t="s">
        <v>167</v>
      </c>
      <c r="L107" s="28"/>
      <c r="M107" s="7"/>
      <c r="N107" s="106">
        <v>835.2406849287363</v>
      </c>
      <c r="O107" s="106">
        <f>SUM(J107,N107)/SUM($J$127,$N$127)*$O$127</f>
        <v>507.73988553296118</v>
      </c>
      <c r="P107" s="104">
        <f t="shared" si="44"/>
        <v>17808.029558077043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60"/>
      <c r="B108" s="51" t="s">
        <v>170</v>
      </c>
      <c r="C108" s="32" t="s">
        <v>19</v>
      </c>
      <c r="D108" s="33" t="s">
        <v>171</v>
      </c>
      <c r="E108" s="34">
        <v>100.1105011597361</v>
      </c>
      <c r="F108" s="34">
        <v>100.1105011597361</v>
      </c>
      <c r="G108" s="34">
        <v>100.1105011597361</v>
      </c>
      <c r="H108" s="34">
        <v>100.1105011597361</v>
      </c>
      <c r="I108" s="34">
        <v>100.1105011597361</v>
      </c>
      <c r="J108" s="35">
        <f t="shared" si="43"/>
        <v>500.5525057986805</v>
      </c>
      <c r="K108" s="81" t="s">
        <v>172</v>
      </c>
      <c r="N108" s="106">
        <v>25.39207858419104</v>
      </c>
      <c r="O108" s="106">
        <f>SUM(J108,N108)/SUM($J$128,$N$128)*$O$128</f>
        <v>15.135984580732346</v>
      </c>
      <c r="P108" s="104">
        <f t="shared" si="44"/>
        <v>541.08056896360392</v>
      </c>
    </row>
    <row r="109" spans="1:26" x14ac:dyDescent="0.2">
      <c r="A109" s="60"/>
      <c r="B109" s="51" t="s">
        <v>173</v>
      </c>
      <c r="C109" s="32" t="s">
        <v>19</v>
      </c>
      <c r="D109" s="33" t="s">
        <v>174</v>
      </c>
      <c r="E109" s="34">
        <v>2171.5636209899421</v>
      </c>
      <c r="F109" s="34">
        <v>2179.9061627532537</v>
      </c>
      <c r="G109" s="34">
        <v>2188.2487045165649</v>
      </c>
      <c r="H109" s="34">
        <v>2188.2487045165649</v>
      </c>
      <c r="I109" s="34">
        <v>2185.3288148994061</v>
      </c>
      <c r="J109" s="35">
        <f t="shared" si="43"/>
        <v>10913.296007675734</v>
      </c>
      <c r="K109" s="81" t="s">
        <v>172</v>
      </c>
      <c r="N109" s="106">
        <v>553.61079333182352</v>
      </c>
      <c r="O109" s="106">
        <f>SUM(J109,N109)/SUM($J$128,$N$128)*$O$128</f>
        <v>330.00230382141706</v>
      </c>
      <c r="P109" s="104">
        <f t="shared" si="44"/>
        <v>11796.909104828974</v>
      </c>
    </row>
    <row r="110" spans="1:26" s="39" customFormat="1" x14ac:dyDescent="0.2">
      <c r="A110" s="60"/>
      <c r="B110" s="51" t="s">
        <v>175</v>
      </c>
      <c r="C110" s="32" t="s">
        <v>60</v>
      </c>
      <c r="D110" s="33" t="s">
        <v>84</v>
      </c>
      <c r="E110" s="34">
        <v>352.22211324700481</v>
      </c>
      <c r="F110" s="34">
        <v>352.22211324700481</v>
      </c>
      <c r="G110" s="34">
        <v>352.22211324700481</v>
      </c>
      <c r="H110" s="34">
        <v>352.22211324700481</v>
      </c>
      <c r="I110" s="34">
        <v>352.22211324700481</v>
      </c>
      <c r="J110" s="35">
        <f t="shared" si="43"/>
        <v>1761.1105662350242</v>
      </c>
      <c r="K110" s="80" t="s">
        <v>167</v>
      </c>
      <c r="L110" s="28"/>
      <c r="M110" s="7"/>
      <c r="N110" s="106">
        <v>89.337796485378931</v>
      </c>
      <c r="O110" s="106">
        <f>SUM(J110,N110)/SUM($J$127,$N$127)*$O$127</f>
        <v>54.308133427580266</v>
      </c>
      <c r="P110" s="104">
        <f t="shared" si="44"/>
        <v>1904.7564961479834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60"/>
      <c r="B111" s="51" t="s">
        <v>176</v>
      </c>
      <c r="C111" s="32" t="s">
        <v>60</v>
      </c>
      <c r="D111" s="33" t="s">
        <v>177</v>
      </c>
      <c r="E111" s="34">
        <v>729.97240428974226</v>
      </c>
      <c r="F111" s="34">
        <v>729.97240428974226</v>
      </c>
      <c r="G111" s="34">
        <v>312.84531612417533</v>
      </c>
      <c r="H111" s="34">
        <v>834.25417633113409</v>
      </c>
      <c r="I111" s="34">
        <v>750.82875869802081</v>
      </c>
      <c r="J111" s="35">
        <f t="shared" si="43"/>
        <v>3357.8730597328149</v>
      </c>
      <c r="K111" s="80" t="s">
        <v>167</v>
      </c>
      <c r="N111" s="106">
        <v>170.33852716894808</v>
      </c>
      <c r="O111" s="106">
        <f>SUM(J111,N111)/SUM($J$127,$N$127)*$O$127</f>
        <v>103.54819376883493</v>
      </c>
      <c r="P111" s="104">
        <f t="shared" si="44"/>
        <v>3631.759780670598</v>
      </c>
    </row>
    <row r="112" spans="1:26" x14ac:dyDescent="0.2">
      <c r="A112" s="60"/>
      <c r="B112" s="51" t="s">
        <v>178</v>
      </c>
      <c r="C112" s="32" t="s">
        <v>19</v>
      </c>
      <c r="D112" s="33" t="s">
        <v>179</v>
      </c>
      <c r="E112" s="34">
        <v>1026.1326368872951</v>
      </c>
      <c r="F112" s="34">
        <v>1026.1326368872951</v>
      </c>
      <c r="G112" s="34">
        <v>1026.1326368872951</v>
      </c>
      <c r="H112" s="34">
        <v>1026.1326368872951</v>
      </c>
      <c r="I112" s="34">
        <v>1026.1326368872951</v>
      </c>
      <c r="J112" s="35">
        <f t="shared" si="43"/>
        <v>5130.6631844364756</v>
      </c>
      <c r="K112" s="81" t="s">
        <v>172</v>
      </c>
      <c r="N112" s="106">
        <v>260.26880548795816</v>
      </c>
      <c r="O112" s="106">
        <f>SUM(J112,N112)/SUM($J$128,$N$128)*$O$128</f>
        <v>155.14384195250659</v>
      </c>
      <c r="P112" s="104">
        <f t="shared" si="44"/>
        <v>5546.0758318769404</v>
      </c>
    </row>
    <row r="113" spans="1:26" s="39" customFormat="1" x14ac:dyDescent="0.2">
      <c r="A113" s="60"/>
      <c r="B113" s="51" t="s">
        <v>180</v>
      </c>
      <c r="C113" s="32" t="s">
        <v>60</v>
      </c>
      <c r="D113" s="33" t="s">
        <v>181</v>
      </c>
      <c r="E113" s="34">
        <v>75.24771297047937</v>
      </c>
      <c r="F113" s="34">
        <v>100.33028396063918</v>
      </c>
      <c r="G113" s="34">
        <v>100.33028396063918</v>
      </c>
      <c r="H113" s="34">
        <v>100.33028396063918</v>
      </c>
      <c r="I113" s="34">
        <v>100.33028396063918</v>
      </c>
      <c r="J113" s="35">
        <f t="shared" si="43"/>
        <v>476.56884881303608</v>
      </c>
      <c r="K113" s="80" t="s">
        <v>167</v>
      </c>
      <c r="L113" s="28"/>
      <c r="M113" s="7"/>
      <c r="N113" s="106">
        <v>24.175433185634802</v>
      </c>
      <c r="O113" s="106">
        <f>SUM(J113,N113)/SUM($J$127,$N$127)*$O$127</f>
        <v>14.696161118434139</v>
      </c>
      <c r="P113" s="104">
        <f t="shared" si="44"/>
        <v>515.44044311710502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60"/>
      <c r="B114" s="51" t="s">
        <v>182</v>
      </c>
      <c r="C114" s="32" t="s">
        <v>60</v>
      </c>
      <c r="D114" s="33" t="s">
        <v>183</v>
      </c>
      <c r="E114" s="34">
        <v>275.30387818927426</v>
      </c>
      <c r="F114" s="34">
        <v>275.30387818927426</v>
      </c>
      <c r="G114" s="34">
        <v>275.30387818927426</v>
      </c>
      <c r="H114" s="34">
        <v>275.30387818927426</v>
      </c>
      <c r="I114" s="34">
        <v>763.34257134298775</v>
      </c>
      <c r="J114" s="35">
        <f t="shared" si="43"/>
        <v>1864.5580841000847</v>
      </c>
      <c r="K114" s="80" t="s">
        <v>167</v>
      </c>
      <c r="N114" s="106">
        <v>94.585492726111625</v>
      </c>
      <c r="O114" s="106">
        <f>SUM(J114,N114)/SUM($J$127,$N$127)*$O$127</f>
        <v>57.498189583440023</v>
      </c>
      <c r="P114" s="104">
        <f t="shared" si="44"/>
        <v>2016.6417664096364</v>
      </c>
    </row>
    <row r="115" spans="1:26" x14ac:dyDescent="0.2">
      <c r="A115" s="60"/>
      <c r="B115" s="51" t="s">
        <v>184</v>
      </c>
      <c r="C115" s="32" t="s">
        <v>60</v>
      </c>
      <c r="D115" s="33" t="s">
        <v>95</v>
      </c>
      <c r="E115" s="34">
        <v>3558.8357799645719</v>
      </c>
      <c r="F115" s="34">
        <v>3424.2119274284664</v>
      </c>
      <c r="G115" s="34">
        <v>3424.2119274284664</v>
      </c>
      <c r="H115" s="34">
        <v>3424.2119274284664</v>
      </c>
      <c r="I115" s="34">
        <v>3424.2119274284664</v>
      </c>
      <c r="J115" s="35">
        <f t="shared" si="43"/>
        <v>17255.683489678438</v>
      </c>
      <c r="K115" s="80" t="s">
        <v>167</v>
      </c>
      <c r="N115" s="106">
        <v>875.34807261571768</v>
      </c>
      <c r="O115" s="106">
        <f>SUM(J115,N115)/SUM($J$127,$N$127)*$O$127</f>
        <v>532.12102596430009</v>
      </c>
      <c r="P115" s="104">
        <f t="shared" si="44"/>
        <v>18663.152588258457</v>
      </c>
    </row>
    <row r="116" spans="1:26" x14ac:dyDescent="0.2">
      <c r="A116" s="60"/>
      <c r="B116" s="82" t="s">
        <v>185</v>
      </c>
      <c r="C116" s="32" t="s">
        <v>60</v>
      </c>
      <c r="D116" s="33" t="s">
        <v>106</v>
      </c>
      <c r="E116" s="34">
        <v>487.62156606554788</v>
      </c>
      <c r="F116" s="34">
        <v>575.21825458031697</v>
      </c>
      <c r="G116" s="34">
        <v>541.43096043890603</v>
      </c>
      <c r="H116" s="34">
        <v>541.43096043890603</v>
      </c>
      <c r="I116" s="34">
        <v>541.43096043890603</v>
      </c>
      <c r="J116" s="35">
        <f t="shared" si="43"/>
        <v>2687.1327019625828</v>
      </c>
      <c r="K116" s="80" t="s">
        <v>167</v>
      </c>
      <c r="N116" s="106">
        <v>136.31314186613281</v>
      </c>
      <c r="O116" s="106">
        <f>SUM(J116,N116)/SUM($J$127,$N$127)*$O$127</f>
        <v>82.864281274389413</v>
      </c>
      <c r="P116" s="104">
        <f t="shared" si="44"/>
        <v>2906.3101251031048</v>
      </c>
    </row>
    <row r="117" spans="1:26" s="39" customFormat="1" x14ac:dyDescent="0.2">
      <c r="A117" s="60"/>
      <c r="B117" s="82" t="s">
        <v>186</v>
      </c>
      <c r="C117" s="32" t="s">
        <v>19</v>
      </c>
      <c r="D117" s="33" t="s">
        <v>50</v>
      </c>
      <c r="E117" s="34">
        <v>2340.9172187851623</v>
      </c>
      <c r="F117" s="34">
        <v>2340.9172187851623</v>
      </c>
      <c r="G117" s="34">
        <v>2340.9172187851623</v>
      </c>
      <c r="H117" s="34">
        <v>2340.9172187851623</v>
      </c>
      <c r="I117" s="34">
        <v>2340.9172187851623</v>
      </c>
      <c r="J117" s="35">
        <f t="shared" si="43"/>
        <v>11704.586093925811</v>
      </c>
      <c r="K117" s="81" t="s">
        <v>172</v>
      </c>
      <c r="L117" s="28"/>
      <c r="M117" s="7"/>
      <c r="N117" s="106">
        <v>593.75143756033322</v>
      </c>
      <c r="O117" s="106">
        <f t="shared" ref="O117:O119" si="45">SUM(J117,N117)/SUM($J$128,$N$128)*$O$128</f>
        <v>353.92977277945795</v>
      </c>
      <c r="P117" s="104">
        <f t="shared" si="44"/>
        <v>12652.267304265602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39" customFormat="1" x14ac:dyDescent="0.2">
      <c r="A118" s="60"/>
      <c r="B118" s="82" t="s">
        <v>187</v>
      </c>
      <c r="C118" s="32" t="s">
        <v>19</v>
      </c>
      <c r="D118" s="33" t="s">
        <v>138</v>
      </c>
      <c r="E118" s="34">
        <v>250.27625289934025</v>
      </c>
      <c r="F118" s="34">
        <v>250.27625289934025</v>
      </c>
      <c r="G118" s="34">
        <v>250.27625289934025</v>
      </c>
      <c r="H118" s="34">
        <v>250.27625289934025</v>
      </c>
      <c r="I118" s="34">
        <v>250.27625289934025</v>
      </c>
      <c r="J118" s="35">
        <f t="shared" si="43"/>
        <v>1251.3812644967013</v>
      </c>
      <c r="K118" s="81" t="s">
        <v>172</v>
      </c>
      <c r="L118" s="28"/>
      <c r="M118" s="7"/>
      <c r="N118" s="106">
        <v>63.4801964604776</v>
      </c>
      <c r="O118" s="106">
        <f t="shared" si="45"/>
        <v>37.839961451830874</v>
      </c>
      <c r="P118" s="104">
        <f t="shared" si="44"/>
        <v>1352.7014224090099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60"/>
      <c r="B119" s="51" t="s">
        <v>188</v>
      </c>
      <c r="C119" s="32" t="s">
        <v>19</v>
      </c>
      <c r="D119" s="33" t="s">
        <v>84</v>
      </c>
      <c r="E119" s="34">
        <v>2919.889617158969</v>
      </c>
      <c r="F119" s="34">
        <v>2919.889617158969</v>
      </c>
      <c r="G119" s="34">
        <v>1668.5083526622682</v>
      </c>
      <c r="H119" s="34">
        <v>1668.5083526622682</v>
      </c>
      <c r="I119" s="34">
        <v>1668.5083526622682</v>
      </c>
      <c r="J119" s="35">
        <f t="shared" si="43"/>
        <v>10845.304292304741</v>
      </c>
      <c r="K119" s="81" t="s">
        <v>172</v>
      </c>
      <c r="N119" s="106">
        <v>550.16170265747496</v>
      </c>
      <c r="O119" s="106">
        <f t="shared" si="45"/>
        <v>327.94633258253418</v>
      </c>
      <c r="P119" s="104">
        <f t="shared" si="44"/>
        <v>11723.412327544751</v>
      </c>
    </row>
    <row r="120" spans="1:26" x14ac:dyDescent="0.2">
      <c r="A120" s="60"/>
      <c r="B120" s="51" t="s">
        <v>189</v>
      </c>
      <c r="C120" s="32" t="s">
        <v>60</v>
      </c>
      <c r="D120" s="33" t="s">
        <v>190</v>
      </c>
      <c r="E120" s="34">
        <v>383.75692111232166</v>
      </c>
      <c r="F120" s="34">
        <v>383.75692111232166</v>
      </c>
      <c r="G120" s="34">
        <v>372.49448973185144</v>
      </c>
      <c r="H120" s="34">
        <v>361.23205835138106</v>
      </c>
      <c r="I120" s="34">
        <v>361.23205835138106</v>
      </c>
      <c r="J120" s="35">
        <f t="shared" si="43"/>
        <v>1862.4724486592568</v>
      </c>
      <c r="K120" s="80" t="s">
        <v>167</v>
      </c>
      <c r="N120" s="106">
        <v>94.479692398677798</v>
      </c>
      <c r="O120" s="106">
        <f>SUM(J120,N120)/SUM($J$127,$N$127)*$O$127</f>
        <v>57.433873935136404</v>
      </c>
      <c r="P120" s="104">
        <f t="shared" si="44"/>
        <v>2014.3860149930711</v>
      </c>
    </row>
    <row r="121" spans="1:26" ht="25.5" x14ac:dyDescent="0.2">
      <c r="A121" s="60"/>
      <c r="B121" s="51" t="s">
        <v>191</v>
      </c>
      <c r="C121" s="32" t="s">
        <v>60</v>
      </c>
      <c r="D121" s="33" t="s">
        <v>192</v>
      </c>
      <c r="E121" s="34">
        <v>2577.8454048632043</v>
      </c>
      <c r="F121" s="34">
        <v>2577.8454048632043</v>
      </c>
      <c r="G121" s="34">
        <v>2577.8454048632043</v>
      </c>
      <c r="H121" s="34">
        <v>2419.3371113602889</v>
      </c>
      <c r="I121" s="34">
        <v>2068.950357301213</v>
      </c>
      <c r="J121" s="35">
        <f t="shared" si="43"/>
        <v>12221.823683251116</v>
      </c>
      <c r="K121" s="80" t="s">
        <v>167</v>
      </c>
      <c r="N121" s="106">
        <v>619.98991876399668</v>
      </c>
      <c r="O121" s="106">
        <f>SUM(J121,N121)/SUM($J$127,$N$127)*$O$127</f>
        <v>376.88969905923773</v>
      </c>
      <c r="P121" s="104">
        <f t="shared" si="44"/>
        <v>13218.703301074351</v>
      </c>
    </row>
    <row r="122" spans="1:26" x14ac:dyDescent="0.2">
      <c r="A122" s="60"/>
      <c r="B122" s="51" t="s">
        <v>193</v>
      </c>
      <c r="C122" s="32"/>
      <c r="D122" s="33"/>
      <c r="E122" s="34">
        <v>628.29981522395542</v>
      </c>
      <c r="F122" s="34">
        <v>0</v>
      </c>
      <c r="G122" s="34">
        <v>0</v>
      </c>
      <c r="H122" s="34">
        <v>0</v>
      </c>
      <c r="I122" s="34">
        <v>0</v>
      </c>
      <c r="J122" s="35">
        <f t="shared" si="43"/>
        <v>628.29981522395542</v>
      </c>
      <c r="K122" s="80" t="s">
        <v>167</v>
      </c>
      <c r="N122" s="106">
        <v>31.872457130433304</v>
      </c>
      <c r="O122" s="106">
        <f>SUM(J122,N122)/SUM($J$127,$N$127)*$O$127</f>
        <v>19.375155002705817</v>
      </c>
      <c r="P122" s="104">
        <f t="shared" si="44"/>
        <v>679.54742735709453</v>
      </c>
    </row>
    <row r="123" spans="1:26" x14ac:dyDescent="0.2">
      <c r="A123" s="60"/>
      <c r="B123" s="51"/>
      <c r="C123" s="32"/>
      <c r="D123" s="33"/>
      <c r="E123" s="49"/>
      <c r="F123" s="49"/>
      <c r="G123" s="49"/>
      <c r="H123" s="49"/>
      <c r="I123" s="49"/>
      <c r="J123" s="35"/>
      <c r="N123" s="106"/>
      <c r="O123" s="106"/>
      <c r="P123" s="104"/>
    </row>
    <row r="124" spans="1:26" x14ac:dyDescent="0.2">
      <c r="A124" s="51"/>
      <c r="B124" s="10" t="s">
        <v>194</v>
      </c>
      <c r="C124" s="32"/>
      <c r="D124" s="33"/>
      <c r="E124" s="49"/>
      <c r="F124" s="49"/>
      <c r="G124" s="49"/>
      <c r="H124" s="49"/>
      <c r="I124" s="49"/>
      <c r="J124" s="49"/>
      <c r="K124" s="81"/>
      <c r="N124" s="106"/>
      <c r="O124" s="106"/>
      <c r="P124" s="104"/>
    </row>
    <row r="125" spans="1:26" s="39" customFormat="1" x14ac:dyDescent="0.2">
      <c r="A125" s="51"/>
      <c r="B125" s="51" t="s">
        <v>195</v>
      </c>
      <c r="C125" s="32" t="s">
        <v>19</v>
      </c>
      <c r="D125" s="83" t="s">
        <v>196</v>
      </c>
      <c r="E125" s="34">
        <v>2031.4089193663115</v>
      </c>
      <c r="F125" s="34">
        <v>2000.1243877538939</v>
      </c>
      <c r="G125" s="34">
        <v>2018.8951067213445</v>
      </c>
      <c r="H125" s="34">
        <v>1993.8674814314106</v>
      </c>
      <c r="I125" s="34">
        <v>1981.3536687864437</v>
      </c>
      <c r="J125" s="84">
        <f t="shared" ref="J125:J128" si="46">SUM(E125:I125)</f>
        <v>10025.649564059404</v>
      </c>
      <c r="K125" s="47" t="s">
        <v>197</v>
      </c>
      <c r="L125" s="28"/>
      <c r="M125" s="7"/>
      <c r="N125" s="106">
        <v>508.58217397586122</v>
      </c>
      <c r="O125" s="106">
        <v>309.78808379498395</v>
      </c>
      <c r="P125" s="104">
        <f t="shared" ref="P125" si="47">SUM(J125,N125:O125)</f>
        <v>10844.019821830248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60"/>
      <c r="B126" s="10"/>
      <c r="C126" s="32"/>
      <c r="D126" s="33"/>
      <c r="E126" s="49"/>
      <c r="F126" s="49"/>
      <c r="G126" s="49"/>
      <c r="H126" s="49"/>
      <c r="I126" s="49"/>
      <c r="J126" s="35"/>
      <c r="K126" s="81"/>
      <c r="N126" s="106"/>
      <c r="O126" s="106"/>
      <c r="P126" s="104"/>
    </row>
    <row r="127" spans="1:26" x14ac:dyDescent="0.2">
      <c r="A127" s="85"/>
      <c r="B127" s="10" t="s">
        <v>198</v>
      </c>
      <c r="C127" s="77" t="s">
        <v>60</v>
      </c>
      <c r="D127" s="86"/>
      <c r="E127" s="84">
        <f>SUM(E106:E107,E110:E111,E113:E116,E120:E122)</f>
        <v>12598.000761806799</v>
      </c>
      <c r="F127" s="84">
        <f>SUM(F106:F107,F110:F111,F113:F116,F120:F122)</f>
        <v>12173.004981161073</v>
      </c>
      <c r="G127" s="84">
        <f>SUM(G106:G107,G110:G111,G113:G116,G120:G122)</f>
        <v>11710.828167473624</v>
      </c>
      <c r="H127" s="84">
        <f>SUM(H106:H107,H110:H111,H113:H116,H120:H122)</f>
        <v>12062.466302797198</v>
      </c>
      <c r="I127" s="84">
        <f>SUM(I106:I107,I110:I111,I113:I116,I120:I122)</f>
        <v>12116.692824258722</v>
      </c>
      <c r="J127" s="35">
        <f t="shared" si="46"/>
        <v>60660.993037497414</v>
      </c>
      <c r="K127" s="47" t="str">
        <f>K122</f>
        <v>C-8</v>
      </c>
      <c r="N127" s="111">
        <f>SUM(N106:N107,N110:N111,N113:N116,N120:N122)</f>
        <v>3077.2170438853127</v>
      </c>
      <c r="O127" s="111">
        <v>1870.6294578498851</v>
      </c>
      <c r="P127" s="111">
        <f>SUM(P106:P107,P110:P111,P113:P116,P120:P122)</f>
        <v>65608.83953923262</v>
      </c>
    </row>
    <row r="128" spans="1:26" x14ac:dyDescent="0.2">
      <c r="A128" s="85"/>
      <c r="B128" s="10" t="s">
        <v>199</v>
      </c>
      <c r="C128" s="77" t="s">
        <v>19</v>
      </c>
      <c r="D128" s="86"/>
      <c r="E128" s="84">
        <f>SUM(E108:E109,E112,E117:E119,)</f>
        <v>8808.889847880444</v>
      </c>
      <c r="F128" s="84">
        <f t="shared" ref="F128:I128" si="48">SUM(F108:F109,F112,F117:F119,)</f>
        <v>8817.2323896437556</v>
      </c>
      <c r="G128" s="84">
        <f t="shared" si="48"/>
        <v>7574.193666910367</v>
      </c>
      <c r="H128" s="84">
        <f t="shared" si="48"/>
        <v>7574.193666910367</v>
      </c>
      <c r="I128" s="84">
        <f t="shared" si="48"/>
        <v>7571.2737772932078</v>
      </c>
      <c r="J128" s="35">
        <f t="shared" si="46"/>
        <v>40345.783348638142</v>
      </c>
      <c r="K128" s="47" t="str">
        <f>K119</f>
        <v>C-7</v>
      </c>
      <c r="N128" s="111">
        <f>SUM(N108:N109,N112,N117:N119,)</f>
        <v>2046.6650140822585</v>
      </c>
      <c r="O128" s="111">
        <v>1219.998197168479</v>
      </c>
      <c r="P128" s="111">
        <f t="shared" ref="P128" si="49">SUM(P108:P109,P112,P117:P119,)</f>
        <v>43612.446559888878</v>
      </c>
    </row>
    <row r="129" spans="1:26" x14ac:dyDescent="0.2">
      <c r="A129" s="85"/>
      <c r="B129" s="51"/>
      <c r="C129" s="32"/>
      <c r="D129" s="33"/>
      <c r="E129" s="54"/>
      <c r="F129" s="54"/>
      <c r="G129" s="54"/>
      <c r="H129" s="54"/>
      <c r="I129" s="54"/>
      <c r="J129" s="35"/>
      <c r="N129" s="112"/>
      <c r="O129" s="112"/>
      <c r="P129" s="104"/>
    </row>
    <row r="130" spans="1:26" x14ac:dyDescent="0.2">
      <c r="A130" s="87"/>
      <c r="B130" s="10" t="s">
        <v>200</v>
      </c>
      <c r="C130" s="77"/>
      <c r="D130" s="78" t="s">
        <v>11</v>
      </c>
      <c r="E130" s="79">
        <f t="shared" ref="E130:J130" si="50">E125+E127+E128+E129</f>
        <v>23438.299529053555</v>
      </c>
      <c r="F130" s="79">
        <f t="shared" si="50"/>
        <v>22990.361758558724</v>
      </c>
      <c r="G130" s="79">
        <f t="shared" si="50"/>
        <v>21303.916941105337</v>
      </c>
      <c r="H130" s="79">
        <f t="shared" si="50"/>
        <v>21630.527451138976</v>
      </c>
      <c r="I130" s="79">
        <f t="shared" si="50"/>
        <v>21669.320270338372</v>
      </c>
      <c r="J130" s="46">
        <f t="shared" si="50"/>
        <v>111032.42595019496</v>
      </c>
      <c r="N130" s="110">
        <f>N125+N127+N128+N129</f>
        <v>5632.4642319434324</v>
      </c>
      <c r="O130" s="110">
        <f t="shared" ref="O130" si="51">O125+O127+O128+O129</f>
        <v>3400.4157388133481</v>
      </c>
      <c r="P130" s="110">
        <f t="shared" ref="P130" si="52">P125+P127+P128+P129</f>
        <v>120065.30592095175</v>
      </c>
    </row>
    <row r="131" spans="1:26" x14ac:dyDescent="0.2">
      <c r="A131" s="55" t="s">
        <v>201</v>
      </c>
      <c r="B131" s="62"/>
      <c r="C131" s="15"/>
      <c r="D131" s="29"/>
      <c r="E131" s="57"/>
      <c r="F131" s="57"/>
      <c r="G131" s="57"/>
      <c r="H131" s="57"/>
      <c r="I131" s="57"/>
      <c r="J131" s="58"/>
      <c r="N131" s="106"/>
      <c r="O131" s="106"/>
      <c r="P131" s="104"/>
    </row>
    <row r="132" spans="1:26" x14ac:dyDescent="0.2">
      <c r="A132" s="50"/>
      <c r="B132" s="51" t="s">
        <v>202</v>
      </c>
      <c r="C132" s="32" t="s">
        <v>19</v>
      </c>
      <c r="D132" s="33" t="s">
        <v>203</v>
      </c>
      <c r="E132" s="34">
        <v>250.27625289934025</v>
      </c>
      <c r="F132" s="34">
        <v>250.27625289934025</v>
      </c>
      <c r="G132" s="34">
        <v>250.27625289934025</v>
      </c>
      <c r="H132" s="34">
        <v>250.27625289934025</v>
      </c>
      <c r="I132" s="34">
        <v>250.27625289934025</v>
      </c>
      <c r="J132" s="35">
        <f t="shared" ref="J132" si="53">SUM(E132:I132)</f>
        <v>1251.3812644967013</v>
      </c>
      <c r="K132" s="4" t="s">
        <v>204</v>
      </c>
      <c r="N132" s="106">
        <v>63.4801964604776</v>
      </c>
      <c r="O132" s="106">
        <f>SUM(J132,N132)/SUM($J$134,$N$134)*$O$134</f>
        <v>44.235709150349322</v>
      </c>
      <c r="P132" s="104">
        <f t="shared" ref="P132" si="54">SUM(J132,N132:O132)</f>
        <v>1359.0971701075282</v>
      </c>
    </row>
    <row r="133" spans="1:26" x14ac:dyDescent="0.2">
      <c r="A133" s="50"/>
      <c r="B133" s="51"/>
      <c r="C133" s="32"/>
      <c r="D133" s="33"/>
      <c r="E133" s="54"/>
      <c r="F133" s="54"/>
      <c r="G133" s="54"/>
      <c r="H133" s="54"/>
      <c r="I133" s="54"/>
      <c r="J133" s="40"/>
      <c r="N133" s="106"/>
      <c r="O133" s="106"/>
      <c r="P133" s="104"/>
    </row>
    <row r="134" spans="1:26" x14ac:dyDescent="0.2">
      <c r="A134" s="41"/>
      <c r="B134" s="42" t="s">
        <v>205</v>
      </c>
      <c r="C134" s="43"/>
      <c r="D134" s="44" t="s">
        <v>11</v>
      </c>
      <c r="E134" s="45">
        <f t="shared" ref="E134:J134" si="55">SUM(E132:E133)</f>
        <v>250.27625289934025</v>
      </c>
      <c r="F134" s="45">
        <f t="shared" si="55"/>
        <v>250.27625289934025</v>
      </c>
      <c r="G134" s="45">
        <f t="shared" si="55"/>
        <v>250.27625289934025</v>
      </c>
      <c r="H134" s="45">
        <f t="shared" si="55"/>
        <v>250.27625289934025</v>
      </c>
      <c r="I134" s="45">
        <f t="shared" si="55"/>
        <v>250.27625289934025</v>
      </c>
      <c r="J134" s="46">
        <f t="shared" si="55"/>
        <v>1251.3812644967013</v>
      </c>
      <c r="K134" s="47" t="str">
        <f>K132</f>
        <v>C-15</v>
      </c>
      <c r="N134" s="107">
        <f t="shared" ref="N134" si="56">SUM(N132:N133)</f>
        <v>63.4801964604776</v>
      </c>
      <c r="O134" s="107">
        <v>44.235709150349322</v>
      </c>
      <c r="P134" s="107">
        <f t="shared" ref="P134" si="57">SUM(P132:P133)</f>
        <v>1359.0971701075282</v>
      </c>
    </row>
    <row r="135" spans="1:26" x14ac:dyDescent="0.2">
      <c r="A135" s="13" t="s">
        <v>206</v>
      </c>
      <c r="B135" s="14"/>
      <c r="C135" s="32"/>
      <c r="D135" s="33"/>
      <c r="E135" s="49"/>
      <c r="F135" s="49"/>
      <c r="G135" s="49"/>
      <c r="H135" s="49"/>
      <c r="I135" s="49"/>
      <c r="J135" s="40"/>
      <c r="N135" s="106"/>
      <c r="O135" s="106"/>
      <c r="P135" s="104"/>
    </row>
    <row r="136" spans="1:26" x14ac:dyDescent="0.2">
      <c r="A136" s="88"/>
      <c r="B136" s="51" t="s">
        <v>207</v>
      </c>
      <c r="C136" s="32" t="s">
        <v>19</v>
      </c>
      <c r="D136" s="33" t="s">
        <v>208</v>
      </c>
      <c r="E136" s="34">
        <v>1481.2182900759285</v>
      </c>
      <c r="F136" s="34">
        <v>1481.2182900759285</v>
      </c>
      <c r="G136" s="34">
        <v>1383.1934243570206</v>
      </c>
      <c r="H136" s="34">
        <v>1383.1934243570206</v>
      </c>
      <c r="I136" s="34">
        <v>1383.1934243570206</v>
      </c>
      <c r="J136" s="35">
        <f t="shared" ref="J136:J143" si="58">SUM(E136:I136)</f>
        <v>7112.0168532229181</v>
      </c>
      <c r="K136" s="4" t="s">
        <v>204</v>
      </c>
      <c r="N136" s="106">
        <v>360.77911655038224</v>
      </c>
      <c r="O136" s="106">
        <f>SUM(J136,N136)/SUM($J$146,$N$146)*$O$146</f>
        <v>251.4062803378186</v>
      </c>
      <c r="P136" s="104">
        <f t="shared" ref="P136:P143" si="59">SUM(J136,N136:O136)</f>
        <v>7724.2022501111187</v>
      </c>
    </row>
    <row r="137" spans="1:26" x14ac:dyDescent="0.2">
      <c r="A137" s="88"/>
      <c r="B137" s="51" t="s">
        <v>209</v>
      </c>
      <c r="C137" s="32" t="s">
        <v>19</v>
      </c>
      <c r="D137" s="33" t="s">
        <v>138</v>
      </c>
      <c r="E137" s="34">
        <v>500.5525057986805</v>
      </c>
      <c r="F137" s="34">
        <v>500.5525057986805</v>
      </c>
      <c r="G137" s="34">
        <v>500.5525057986805</v>
      </c>
      <c r="H137" s="34">
        <v>500.5525057986805</v>
      </c>
      <c r="I137" s="34">
        <v>500.5525057986805</v>
      </c>
      <c r="J137" s="35">
        <f t="shared" si="58"/>
        <v>2502.7625289934026</v>
      </c>
      <c r="K137" s="4" t="s">
        <v>204</v>
      </c>
      <c r="N137" s="106">
        <v>126.9603929209552</v>
      </c>
      <c r="O137" s="106">
        <f t="shared" ref="O137:O143" si="60">SUM(J137,N137)/SUM($J$146,$N$146)*$O$146</f>
        <v>88.47141830069863</v>
      </c>
      <c r="P137" s="104">
        <f t="shared" si="59"/>
        <v>2718.1943402150564</v>
      </c>
    </row>
    <row r="138" spans="1:26" x14ac:dyDescent="0.2">
      <c r="A138" s="88"/>
      <c r="B138" s="51" t="s">
        <v>210</v>
      </c>
      <c r="C138" s="32" t="s">
        <v>19</v>
      </c>
      <c r="D138" s="33" t="s">
        <v>208</v>
      </c>
      <c r="E138" s="34">
        <v>724.13262505542434</v>
      </c>
      <c r="F138" s="34">
        <v>724.13262505542434</v>
      </c>
      <c r="G138" s="34">
        <v>724.13262505542434</v>
      </c>
      <c r="H138" s="34">
        <v>724.13262505542434</v>
      </c>
      <c r="I138" s="34">
        <v>724.13262505542434</v>
      </c>
      <c r="J138" s="35">
        <f t="shared" si="58"/>
        <v>3620.6631252771217</v>
      </c>
      <c r="K138" s="4" t="s">
        <v>204</v>
      </c>
      <c r="N138" s="106">
        <v>183.66936842564883</v>
      </c>
      <c r="O138" s="106">
        <f t="shared" si="60"/>
        <v>127.98865180834402</v>
      </c>
      <c r="P138" s="104">
        <f t="shared" si="59"/>
        <v>3932.3211455111145</v>
      </c>
    </row>
    <row r="139" spans="1:26" x14ac:dyDescent="0.2">
      <c r="A139" s="88"/>
      <c r="B139" s="51" t="s">
        <v>211</v>
      </c>
      <c r="C139" s="32" t="s">
        <v>19</v>
      </c>
      <c r="D139" s="33" t="s">
        <v>208</v>
      </c>
      <c r="E139" s="34">
        <v>0</v>
      </c>
      <c r="F139" s="34">
        <v>223.16299216857837</v>
      </c>
      <c r="G139" s="34">
        <v>223.16299216857837</v>
      </c>
      <c r="H139" s="34">
        <v>0</v>
      </c>
      <c r="I139" s="34">
        <v>0</v>
      </c>
      <c r="J139" s="35">
        <f t="shared" si="58"/>
        <v>446.32598433715674</v>
      </c>
      <c r="K139" s="4" t="s">
        <v>204</v>
      </c>
      <c r="N139" s="106">
        <v>22.641270070903715</v>
      </c>
      <c r="O139" s="106">
        <f t="shared" si="60"/>
        <v>15.777402930291254</v>
      </c>
      <c r="P139" s="104">
        <f t="shared" si="59"/>
        <v>484.74465733835171</v>
      </c>
    </row>
    <row r="140" spans="1:26" s="89" customFormat="1" x14ac:dyDescent="0.2">
      <c r="A140" s="51"/>
      <c r="B140" s="51" t="s">
        <v>212</v>
      </c>
      <c r="C140" s="32" t="s">
        <v>19</v>
      </c>
      <c r="D140" s="33" t="s">
        <v>196</v>
      </c>
      <c r="E140" s="34">
        <v>5281.6631903524094</v>
      </c>
      <c r="F140" s="34">
        <v>7898.301414415012</v>
      </c>
      <c r="G140" s="34">
        <v>5824.7626591439785</v>
      </c>
      <c r="H140" s="34">
        <v>5317.9532470228141</v>
      </c>
      <c r="I140" s="34">
        <v>3455.897925451723</v>
      </c>
      <c r="J140" s="35">
        <f t="shared" si="58"/>
        <v>27778.578436385938</v>
      </c>
      <c r="K140" s="4" t="s">
        <v>204</v>
      </c>
      <c r="L140" s="28"/>
      <c r="M140" s="7"/>
      <c r="N140" s="106">
        <v>1409.1545610951689</v>
      </c>
      <c r="O140" s="106">
        <f t="shared" si="60"/>
        <v>981.95901695583757</v>
      </c>
      <c r="P140" s="104">
        <f t="shared" si="59"/>
        <v>30169.692014436943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88"/>
      <c r="B141" s="51" t="s">
        <v>213</v>
      </c>
      <c r="C141" s="32" t="s">
        <v>131</v>
      </c>
      <c r="D141" s="33" t="s">
        <v>208</v>
      </c>
      <c r="E141" s="71">
        <v>122.72040302267003</v>
      </c>
      <c r="F141" s="71">
        <v>0</v>
      </c>
      <c r="G141" s="71">
        <v>0</v>
      </c>
      <c r="H141" s="71">
        <v>0</v>
      </c>
      <c r="I141" s="71">
        <v>0</v>
      </c>
      <c r="J141" s="35">
        <f t="shared" si="58"/>
        <v>122.72040302267003</v>
      </c>
      <c r="N141" s="106">
        <v>0</v>
      </c>
      <c r="O141" s="106">
        <f t="shared" si="60"/>
        <v>4.128666187365936</v>
      </c>
      <c r="P141" s="104">
        <f t="shared" si="59"/>
        <v>126.84906921003596</v>
      </c>
    </row>
    <row r="142" spans="1:26" x14ac:dyDescent="0.2">
      <c r="A142" s="50"/>
      <c r="B142" s="51" t="s">
        <v>214</v>
      </c>
      <c r="C142" s="32" t="s">
        <v>131</v>
      </c>
      <c r="D142" s="33" t="s">
        <v>208</v>
      </c>
      <c r="E142" s="71">
        <v>1625.168765743073</v>
      </c>
      <c r="F142" s="71">
        <v>10.51889168765743</v>
      </c>
      <c r="G142" s="71">
        <v>10.51889168765743</v>
      </c>
      <c r="H142" s="71">
        <v>1625.168765743073</v>
      </c>
      <c r="I142" s="71">
        <v>1625.168765743073</v>
      </c>
      <c r="J142" s="35">
        <f t="shared" si="58"/>
        <v>4896.5440806045335</v>
      </c>
      <c r="N142" s="106">
        <v>0</v>
      </c>
      <c r="O142" s="106">
        <f t="shared" si="60"/>
        <v>164.73378087590083</v>
      </c>
      <c r="P142" s="104">
        <f t="shared" si="59"/>
        <v>5061.2778614804347</v>
      </c>
    </row>
    <row r="143" spans="1:26" x14ac:dyDescent="0.2">
      <c r="A143" s="50"/>
      <c r="B143" s="51" t="s">
        <v>215</v>
      </c>
      <c r="C143" s="32" t="s">
        <v>131</v>
      </c>
      <c r="D143" s="33" t="s">
        <v>208</v>
      </c>
      <c r="E143" s="71">
        <v>1460.8110831234258</v>
      </c>
      <c r="F143" s="71">
        <v>0</v>
      </c>
      <c r="G143" s="71">
        <v>0</v>
      </c>
      <c r="H143" s="71">
        <v>1619.9093198992443</v>
      </c>
      <c r="I143" s="71">
        <v>3239.8186397984887</v>
      </c>
      <c r="J143" s="35">
        <f t="shared" si="58"/>
        <v>6320.5390428211595</v>
      </c>
      <c r="N143" s="106">
        <v>0</v>
      </c>
      <c r="O143" s="106">
        <f t="shared" si="60"/>
        <v>212.64105388572918</v>
      </c>
      <c r="P143" s="104">
        <f t="shared" si="59"/>
        <v>6533.1800967068884</v>
      </c>
    </row>
    <row r="144" spans="1:26" x14ac:dyDescent="0.2">
      <c r="A144" s="61"/>
      <c r="B144" s="51"/>
      <c r="C144" s="32"/>
      <c r="D144" s="73" t="s">
        <v>131</v>
      </c>
      <c r="E144" s="74">
        <f t="shared" ref="E144:J144" si="61">-(E143+E142+E141)</f>
        <v>-3208.7002518891686</v>
      </c>
      <c r="F144" s="74">
        <f t="shared" si="61"/>
        <v>-10.51889168765743</v>
      </c>
      <c r="G144" s="74">
        <f t="shared" si="61"/>
        <v>-10.51889168765743</v>
      </c>
      <c r="H144" s="74">
        <f t="shared" si="61"/>
        <v>-3245.0780856423171</v>
      </c>
      <c r="I144" s="74">
        <f t="shared" si="61"/>
        <v>-4864.9874055415621</v>
      </c>
      <c r="J144" s="74">
        <f t="shared" si="61"/>
        <v>-11339.803526448362</v>
      </c>
      <c r="N144" s="108">
        <f t="shared" ref="N144" si="62">-(N143+N142+N141)</f>
        <v>0</v>
      </c>
      <c r="O144" s="108">
        <f t="shared" ref="O144" si="63">-(O143+O142+O141)</f>
        <v>-381.50350094899596</v>
      </c>
      <c r="P144" s="108">
        <f t="shared" ref="P144" si="64">-(P143+P142+P141)</f>
        <v>-11721.307027397359</v>
      </c>
    </row>
    <row r="145" spans="1:16" x14ac:dyDescent="0.2">
      <c r="A145" s="61"/>
      <c r="B145" s="51"/>
      <c r="C145" s="32"/>
      <c r="D145" s="33"/>
      <c r="E145" s="54"/>
      <c r="F145" s="54"/>
      <c r="G145" s="54"/>
      <c r="H145" s="54"/>
      <c r="I145" s="54"/>
      <c r="J145" s="40"/>
      <c r="K145" s="6"/>
      <c r="N145" s="106"/>
      <c r="O145" s="106"/>
      <c r="P145" s="106"/>
    </row>
    <row r="146" spans="1:16" x14ac:dyDescent="0.2">
      <c r="A146" s="41"/>
      <c r="B146" s="42" t="s">
        <v>216</v>
      </c>
      <c r="C146" s="43"/>
      <c r="D146" s="44" t="s">
        <v>11</v>
      </c>
      <c r="E146" s="45">
        <f t="shared" ref="E146:J146" si="65">SUM(E136:E145)</f>
        <v>7987.5666112824429</v>
      </c>
      <c r="F146" s="45">
        <f t="shared" si="65"/>
        <v>10827.367827513624</v>
      </c>
      <c r="G146" s="45">
        <f t="shared" si="65"/>
        <v>8655.8042065236823</v>
      </c>
      <c r="H146" s="45">
        <f t="shared" si="65"/>
        <v>7925.831802233939</v>
      </c>
      <c r="I146" s="45">
        <f t="shared" si="65"/>
        <v>6063.7764806628475</v>
      </c>
      <c r="J146" s="46">
        <f t="shared" si="65"/>
        <v>41460.346928216539</v>
      </c>
      <c r="K146" s="47" t="str">
        <f>K140</f>
        <v>C-15</v>
      </c>
      <c r="N146" s="107">
        <f t="shared" ref="N146" si="66">SUM(N136:N145)</f>
        <v>2103.204709063059</v>
      </c>
      <c r="O146" s="107">
        <v>1465.6027703329901</v>
      </c>
      <c r="P146" s="107">
        <f t="shared" ref="P146" si="67">SUM(P136:P145)</f>
        <v>45029.154407612587</v>
      </c>
    </row>
    <row r="147" spans="1:16" x14ac:dyDescent="0.2">
      <c r="A147" s="55" t="s">
        <v>217</v>
      </c>
      <c r="B147" s="62"/>
      <c r="C147" s="15"/>
      <c r="D147" s="29"/>
      <c r="E147" s="57"/>
      <c r="F147" s="49"/>
      <c r="G147" s="49"/>
      <c r="H147" s="49"/>
      <c r="I147" s="49"/>
      <c r="J147" s="58"/>
      <c r="N147" s="106"/>
      <c r="O147" s="106"/>
      <c r="P147" s="104"/>
    </row>
    <row r="148" spans="1:16" x14ac:dyDescent="0.2">
      <c r="A148" s="50"/>
      <c r="B148" s="51" t="s">
        <v>218</v>
      </c>
      <c r="C148" s="32" t="s">
        <v>19</v>
      </c>
      <c r="D148" s="33"/>
      <c r="E148" s="34">
        <v>9593.9230278080413</v>
      </c>
      <c r="F148" s="34">
        <v>9593.9230278080413</v>
      </c>
      <c r="G148" s="34">
        <v>9593.9230278080413</v>
      </c>
      <c r="H148" s="34">
        <v>9593.9230278080413</v>
      </c>
      <c r="I148" s="34">
        <v>9593.9230278080413</v>
      </c>
      <c r="J148" s="35">
        <f>SUM(E148:I148)</f>
        <v>47969.615139040208</v>
      </c>
      <c r="K148" s="4" t="s">
        <v>219</v>
      </c>
      <c r="N148" s="106">
        <v>2433.4075309849723</v>
      </c>
      <c r="O148" s="106">
        <f>SUM(J148,N148)/SUM($J$150,$N$150)*$O$150</f>
        <v>1826.3649965837883</v>
      </c>
      <c r="P148" s="104">
        <f t="shared" ref="P148" si="68">SUM(J148,N148:O148)</f>
        <v>52229.387666608971</v>
      </c>
    </row>
    <row r="149" spans="1:16" x14ac:dyDescent="0.2">
      <c r="A149" s="61"/>
      <c r="B149" s="51"/>
      <c r="C149" s="32"/>
      <c r="D149" s="33"/>
      <c r="E149" s="54"/>
      <c r="F149" s="54"/>
      <c r="G149" s="54"/>
      <c r="H149" s="54"/>
      <c r="I149" s="54"/>
      <c r="J149" s="35"/>
      <c r="N149" s="106"/>
      <c r="O149" s="106"/>
      <c r="P149" s="104"/>
    </row>
    <row r="150" spans="1:16" x14ac:dyDescent="0.2">
      <c r="A150" s="41"/>
      <c r="B150" s="42" t="s">
        <v>220</v>
      </c>
      <c r="C150" s="43"/>
      <c r="D150" s="44" t="s">
        <v>11</v>
      </c>
      <c r="E150" s="45">
        <f t="shared" ref="E150:I150" si="69">SUM(E148:E149)</f>
        <v>9593.9230278080413</v>
      </c>
      <c r="F150" s="45">
        <f t="shared" si="69"/>
        <v>9593.9230278080413</v>
      </c>
      <c r="G150" s="45">
        <f t="shared" si="69"/>
        <v>9593.9230278080413</v>
      </c>
      <c r="H150" s="45">
        <f t="shared" si="69"/>
        <v>9593.9230278080413</v>
      </c>
      <c r="I150" s="45">
        <f t="shared" si="69"/>
        <v>9593.9230278080413</v>
      </c>
      <c r="J150" s="46">
        <f>SUM(J148:J149)</f>
        <v>47969.615139040208</v>
      </c>
      <c r="K150" s="47" t="str">
        <f>K148</f>
        <v>C-10</v>
      </c>
      <c r="N150" s="107">
        <f t="shared" ref="N150" si="70">SUM(N148:N149)</f>
        <v>2433.4075309849723</v>
      </c>
      <c r="O150" s="107">
        <v>1826.3649965837883</v>
      </c>
      <c r="P150" s="107">
        <f t="shared" ref="P150" si="71">SUM(P148:P149)</f>
        <v>52229.387666608971</v>
      </c>
    </row>
    <row r="151" spans="1:16" ht="15" x14ac:dyDescent="0.2">
      <c r="A151" s="55" t="s">
        <v>221</v>
      </c>
      <c r="B151" s="62"/>
      <c r="C151" s="15"/>
      <c r="D151" s="29"/>
      <c r="E151" s="90"/>
      <c r="F151" s="90"/>
      <c r="G151" s="90"/>
      <c r="H151" s="90"/>
      <c r="I151" s="90"/>
      <c r="J151" s="35"/>
      <c r="N151" s="106"/>
      <c r="O151" s="106"/>
      <c r="P151" s="104"/>
    </row>
    <row r="152" spans="1:16" x14ac:dyDescent="0.2">
      <c r="A152" s="61"/>
      <c r="B152" s="51" t="s">
        <v>222</v>
      </c>
      <c r="C152" s="32" t="s">
        <v>34</v>
      </c>
      <c r="D152" s="33" t="s">
        <v>35</v>
      </c>
      <c r="E152" s="34">
        <v>4806.0907146219306</v>
      </c>
      <c r="F152" s="34">
        <v>4826.548007982763</v>
      </c>
      <c r="G152" s="34">
        <v>4815.7833204208846</v>
      </c>
      <c r="H152" s="34">
        <v>4679.1704678448486</v>
      </c>
      <c r="I152" s="34">
        <v>5937.3883186622797</v>
      </c>
      <c r="J152" s="35">
        <f t="shared" ref="J152:J156" si="72">SUM(E152:I152)</f>
        <v>25064.980829532706</v>
      </c>
      <c r="K152" s="4" t="s">
        <v>223</v>
      </c>
      <c r="N152" s="106">
        <v>1271.4989048336029</v>
      </c>
      <c r="O152" s="106">
        <f>SUM(J152,N152)/SUM($J$162,$N$162)*$O$162</f>
        <v>630.85063986308637</v>
      </c>
      <c r="P152" s="104">
        <f t="shared" ref="P152:P156" si="73">SUM(J152,N152:O152)</f>
        <v>26967.330374229394</v>
      </c>
    </row>
    <row r="153" spans="1:16" x14ac:dyDescent="0.2">
      <c r="A153" s="61"/>
      <c r="B153" s="51" t="s">
        <v>224</v>
      </c>
      <c r="C153" s="32" t="s">
        <v>34</v>
      </c>
      <c r="D153" s="33" t="s">
        <v>35</v>
      </c>
      <c r="E153" s="34">
        <v>6505.0374445515617</v>
      </c>
      <c r="F153" s="34">
        <v>6621.2629000485649</v>
      </c>
      <c r="G153" s="34">
        <v>6677.7696217602133</v>
      </c>
      <c r="H153" s="34">
        <v>6520.1521217277459</v>
      </c>
      <c r="I153" s="34">
        <v>6195.6368501891411</v>
      </c>
      <c r="J153" s="35">
        <f t="shared" si="72"/>
        <v>32519.858938277226</v>
      </c>
      <c r="K153" s="4" t="s">
        <v>223</v>
      </c>
      <c r="N153" s="106">
        <v>1649.6707221352917</v>
      </c>
      <c r="O153" s="106">
        <f>SUM(J153,N153)/SUM($J$162,$N$162)*$O$162</f>
        <v>818.47953361678117</v>
      </c>
      <c r="P153" s="104">
        <f t="shared" si="73"/>
        <v>34988.009194029299</v>
      </c>
    </row>
    <row r="154" spans="1:16" x14ac:dyDescent="0.2">
      <c r="A154" s="61"/>
      <c r="B154" s="51" t="s">
        <v>225</v>
      </c>
      <c r="C154" s="32" t="s">
        <v>34</v>
      </c>
      <c r="D154" s="33" t="s">
        <v>35</v>
      </c>
      <c r="E154" s="34">
        <v>17161.647208160139</v>
      </c>
      <c r="F154" s="34">
        <v>16277.367192320053</v>
      </c>
      <c r="G154" s="34">
        <v>16445.737717452255</v>
      </c>
      <c r="H154" s="34">
        <v>16551.963936520762</v>
      </c>
      <c r="I154" s="34">
        <v>13435.430410689141</v>
      </c>
      <c r="J154" s="35">
        <f t="shared" si="72"/>
        <v>79872.146465142345</v>
      </c>
      <c r="K154" s="4" t="s">
        <v>223</v>
      </c>
      <c r="N154" s="106">
        <v>4051.7623950255802</v>
      </c>
      <c r="O154" s="106">
        <f>SUM(J154,N154)/SUM($J$162,$N$162)*$O$162</f>
        <v>2010.2706260762213</v>
      </c>
      <c r="P154" s="104">
        <f t="shared" si="73"/>
        <v>85934.179486244146</v>
      </c>
    </row>
    <row r="155" spans="1:16" x14ac:dyDescent="0.2">
      <c r="A155" s="61"/>
      <c r="B155" s="51" t="s">
        <v>41</v>
      </c>
      <c r="C155" s="32" t="s">
        <v>34</v>
      </c>
      <c r="D155" s="33" t="s">
        <v>35</v>
      </c>
      <c r="E155" s="34">
        <v>7442.3960643166292</v>
      </c>
      <c r="F155" s="34">
        <v>7490.3212057518185</v>
      </c>
      <c r="G155" s="34">
        <v>7332.3291458031099</v>
      </c>
      <c r="H155" s="34">
        <v>7022.9245699781231</v>
      </c>
      <c r="I155" s="34">
        <v>6375.4459993308219</v>
      </c>
      <c r="J155" s="35">
        <f t="shared" si="72"/>
        <v>35663.416985180505</v>
      </c>
      <c r="K155" s="4" t="s">
        <v>223</v>
      </c>
      <c r="N155" s="106">
        <v>1809.1374554674403</v>
      </c>
      <c r="O155" s="106">
        <f>SUM(J155,N155)/SUM($J$162,$N$162)*$O$162</f>
        <v>897.59850916369612</v>
      </c>
      <c r="P155" s="104">
        <f t="shared" si="73"/>
        <v>38370.152949811643</v>
      </c>
    </row>
    <row r="156" spans="1:16" x14ac:dyDescent="0.2">
      <c r="A156" s="61"/>
      <c r="B156" s="51" t="s">
        <v>217</v>
      </c>
      <c r="C156" s="32" t="s">
        <v>19</v>
      </c>
      <c r="D156" s="33" t="s">
        <v>35</v>
      </c>
      <c r="E156" s="34">
        <v>2252.4862760940623</v>
      </c>
      <c r="F156" s="34">
        <v>2252.4862760940623</v>
      </c>
      <c r="G156" s="34">
        <v>2252.4862760940623</v>
      </c>
      <c r="H156" s="34">
        <v>2252.4862760940623</v>
      </c>
      <c r="I156" s="34">
        <v>2252.4862760940623</v>
      </c>
      <c r="J156" s="35">
        <f t="shared" si="72"/>
        <v>11262.431380470312</v>
      </c>
      <c r="K156" s="4" t="s">
        <v>223</v>
      </c>
      <c r="N156" s="106">
        <v>571.3217681442984</v>
      </c>
      <c r="O156" s="106">
        <f>SUM(J156,N156)/SUM($J$162,$N$162)*$O$162</f>
        <v>283.45970384355797</v>
      </c>
      <c r="P156" s="104">
        <f t="shared" si="73"/>
        <v>12117.212852458169</v>
      </c>
    </row>
    <row r="157" spans="1:16" x14ac:dyDescent="0.2">
      <c r="A157" s="61"/>
      <c r="B157" s="51" t="s">
        <v>39</v>
      </c>
      <c r="C157" s="32" t="s">
        <v>34</v>
      </c>
      <c r="D157" s="33" t="s">
        <v>40</v>
      </c>
      <c r="E157" s="91">
        <v>24738.083953258454</v>
      </c>
      <c r="F157" s="91">
        <v>24738.083953258454</v>
      </c>
      <c r="G157" s="91">
        <v>24738.083953258454</v>
      </c>
      <c r="H157" s="91">
        <v>24738.083953258454</v>
      </c>
      <c r="I157" s="91">
        <v>24738.083953258454</v>
      </c>
      <c r="J157" s="75">
        <f t="shared" ref="J157:J159" si="74">SUM(E157:I157)</f>
        <v>123690.41976629227</v>
      </c>
      <c r="K157" s="4" t="s">
        <v>223</v>
      </c>
      <c r="N157" s="106">
        <v>6274.580233707733</v>
      </c>
      <c r="O157" s="106">
        <f t="shared" ref="O157:O159" si="75">SUM(J157,N157)/SUM($J$162,$N$162)*$O$162</f>
        <v>3113.1155050619668</v>
      </c>
      <c r="P157" s="104">
        <f t="shared" ref="P157:P159" si="76">SUM(J157,N157:O157)</f>
        <v>133078.11550506196</v>
      </c>
    </row>
    <row r="158" spans="1:16" x14ac:dyDescent="0.2">
      <c r="A158" s="61"/>
      <c r="B158" s="51" t="s">
        <v>265</v>
      </c>
      <c r="C158" s="32" t="s">
        <v>19</v>
      </c>
      <c r="D158" s="33" t="s">
        <v>40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35">
        <f t="shared" si="74"/>
        <v>0</v>
      </c>
      <c r="K158" s="4" t="s">
        <v>223</v>
      </c>
      <c r="N158" s="106">
        <v>0</v>
      </c>
      <c r="O158" s="106">
        <f t="shared" si="75"/>
        <v>0</v>
      </c>
      <c r="P158" s="104">
        <f t="shared" si="76"/>
        <v>0</v>
      </c>
    </row>
    <row r="159" spans="1:16" x14ac:dyDescent="0.2">
      <c r="A159" s="61"/>
      <c r="B159" s="51" t="s">
        <v>266</v>
      </c>
      <c r="C159" s="32" t="s">
        <v>34</v>
      </c>
      <c r="D159" s="33" t="s">
        <v>40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35">
        <f t="shared" si="74"/>
        <v>0</v>
      </c>
      <c r="K159" s="4" t="s">
        <v>223</v>
      </c>
      <c r="N159" s="106">
        <v>0</v>
      </c>
      <c r="O159" s="106">
        <f t="shared" si="75"/>
        <v>0</v>
      </c>
      <c r="P159" s="104">
        <f t="shared" si="76"/>
        <v>0</v>
      </c>
    </row>
    <row r="160" spans="1:16" x14ac:dyDescent="0.2">
      <c r="A160" s="61"/>
      <c r="B160" s="51"/>
      <c r="C160" s="32"/>
      <c r="D160" s="33"/>
      <c r="E160" s="54"/>
      <c r="F160" s="54"/>
      <c r="G160" s="54"/>
      <c r="H160" s="54"/>
      <c r="I160" s="54"/>
      <c r="J160" s="35"/>
      <c r="N160" s="106"/>
      <c r="O160" s="106"/>
      <c r="P160" s="104"/>
    </row>
    <row r="161" spans="1:26" x14ac:dyDescent="0.2">
      <c r="A161" s="61"/>
      <c r="B161" s="51"/>
      <c r="C161" s="32"/>
      <c r="D161" s="33"/>
      <c r="E161" s="54"/>
      <c r="F161" s="54"/>
      <c r="G161" s="54"/>
      <c r="H161" s="54"/>
      <c r="I161" s="54"/>
      <c r="J161" s="35"/>
      <c r="N161" s="106"/>
      <c r="O161" s="106"/>
      <c r="P161" s="104"/>
    </row>
    <row r="162" spans="1:26" x14ac:dyDescent="0.2">
      <c r="A162" s="41"/>
      <c r="B162" s="42" t="s">
        <v>226</v>
      </c>
      <c r="C162" s="43"/>
      <c r="D162" s="44" t="s">
        <v>11</v>
      </c>
      <c r="E162" s="45">
        <f t="shared" ref="E162:J162" si="77">SUM(E152:E161)</f>
        <v>62905.741661002772</v>
      </c>
      <c r="F162" s="45">
        <f t="shared" si="77"/>
        <v>62206.06953545571</v>
      </c>
      <c r="G162" s="45">
        <f t="shared" si="77"/>
        <v>62262.190034788975</v>
      </c>
      <c r="H162" s="45">
        <f t="shared" si="77"/>
        <v>61764.781325423988</v>
      </c>
      <c r="I162" s="45">
        <f t="shared" si="77"/>
        <v>58934.471808223898</v>
      </c>
      <c r="J162" s="46">
        <f t="shared" si="77"/>
        <v>308073.2543648954</v>
      </c>
      <c r="K162" s="47" t="str">
        <f>K157</f>
        <v>C-4</v>
      </c>
      <c r="N162" s="107">
        <f t="shared" ref="N162" si="78">SUM(N152:N161)</f>
        <v>15627.971479313946</v>
      </c>
      <c r="O162" s="107">
        <v>7753.7745176253111</v>
      </c>
      <c r="P162" s="107">
        <f t="shared" ref="P162" si="79">SUM(P152:P161)</f>
        <v>331455.00036183465</v>
      </c>
    </row>
    <row r="163" spans="1:26" x14ac:dyDescent="0.2">
      <c r="A163" s="55" t="s">
        <v>227</v>
      </c>
      <c r="B163" s="62"/>
      <c r="C163" s="15"/>
      <c r="D163" s="29"/>
      <c r="E163" s="57"/>
      <c r="F163" s="57"/>
      <c r="G163" s="57"/>
      <c r="H163" s="57"/>
      <c r="I163" s="57"/>
      <c r="J163" s="58"/>
      <c r="N163" s="113"/>
      <c r="O163" s="113"/>
      <c r="P163" s="104"/>
    </row>
    <row r="164" spans="1:26" s="95" customFormat="1" x14ac:dyDescent="0.2">
      <c r="A164" s="87"/>
      <c r="B164" s="10" t="s">
        <v>228</v>
      </c>
      <c r="C164" s="77"/>
      <c r="D164" s="78"/>
      <c r="E164" s="92">
        <f t="shared" ref="E164:J164" si="80">SUM(E150,E146,E134,E130,E104,E98,E33,E25,E17)</f>
        <v>289513.50576685858</v>
      </c>
      <c r="F164" s="92">
        <f t="shared" si="80"/>
        <v>293635.98043390882</v>
      </c>
      <c r="G164" s="92">
        <f t="shared" si="80"/>
        <v>285852.46125892655</v>
      </c>
      <c r="H164" s="92">
        <f t="shared" si="80"/>
        <v>281743.31437008036</v>
      </c>
      <c r="I164" s="92">
        <f t="shared" si="80"/>
        <v>274958.24797061976</v>
      </c>
      <c r="J164" s="92">
        <f t="shared" si="80"/>
        <v>1425703.5098003941</v>
      </c>
      <c r="K164" s="93">
        <v>5.0728102027329892E-2</v>
      </c>
      <c r="L164" s="28"/>
      <c r="M164" s="94"/>
      <c r="N164" s="114">
        <f>SUM(N150,N146,N134,N130,N104,N98,N33,N25,N17)</f>
        <v>72323.23310587657</v>
      </c>
      <c r="O164" s="114">
        <f>SUM(O150,O146,O134,O130,O104,O98,O33,O25,O17)</f>
        <v>39332.392434012494</v>
      </c>
      <c r="P164" s="114">
        <f>SUM(P150,P146,P134,P130,P104,P98,P33,P25,P17)</f>
        <v>1537359.1353402832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s="95" customFormat="1" x14ac:dyDescent="0.2">
      <c r="A165" s="87"/>
      <c r="B165" s="10" t="s">
        <v>229</v>
      </c>
      <c r="C165" s="77"/>
      <c r="D165" s="78"/>
      <c r="E165" s="92">
        <f t="shared" ref="E165:H165" si="81">E164-E162</f>
        <v>226607.76410585581</v>
      </c>
      <c r="F165" s="92">
        <f t="shared" si="81"/>
        <v>231429.91089845309</v>
      </c>
      <c r="G165" s="92">
        <f>G164-G162</f>
        <v>223590.27122413757</v>
      </c>
      <c r="H165" s="92">
        <f t="shared" si="81"/>
        <v>219978.53304465639</v>
      </c>
      <c r="I165" s="92">
        <f>I164-I162</f>
        <v>216023.77616239586</v>
      </c>
      <c r="J165" s="96">
        <f>SUM(E165:I165)</f>
        <v>1117630.2554354987</v>
      </c>
      <c r="K165" s="93">
        <v>5.0728102027329941E-2</v>
      </c>
      <c r="L165" s="28"/>
      <c r="M165" s="94"/>
      <c r="N165" s="114">
        <f>N164-N162</f>
        <v>56695.261626562627</v>
      </c>
      <c r="O165" s="114">
        <f>O164-O162</f>
        <v>31578.617916387182</v>
      </c>
      <c r="P165" s="114">
        <f>P164-P162</f>
        <v>1205904.1349784485</v>
      </c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x14ac:dyDescent="0.2">
      <c r="A166" s="97"/>
      <c r="B166" s="97"/>
      <c r="C166" s="98"/>
      <c r="D166" s="98"/>
      <c r="E166" s="99"/>
      <c r="F166" s="99"/>
      <c r="G166" s="99"/>
      <c r="H166" s="99"/>
      <c r="I166" s="99"/>
      <c r="J166" s="100"/>
    </row>
    <row r="168" spans="1:26" s="115" customFormat="1" ht="15" x14ac:dyDescent="0.25">
      <c r="B168" s="116" t="s">
        <v>232</v>
      </c>
      <c r="C168" s="117" t="s">
        <v>2</v>
      </c>
      <c r="E168" s="217" t="s">
        <v>233</v>
      </c>
      <c r="F168" s="218"/>
      <c r="G168" s="218"/>
      <c r="H168" s="218"/>
      <c r="I168" s="218"/>
      <c r="J168" s="219"/>
    </row>
    <row r="169" spans="1:26" s="115" customFormat="1" ht="15" x14ac:dyDescent="0.25">
      <c r="B169" s="118" t="s">
        <v>234</v>
      </c>
      <c r="C169" s="119"/>
      <c r="E169" s="120" t="s">
        <v>6</v>
      </c>
      <c r="F169" s="120" t="s">
        <v>7</v>
      </c>
      <c r="G169" s="120" t="s">
        <v>8</v>
      </c>
      <c r="H169" s="120" t="s">
        <v>9</v>
      </c>
      <c r="I169" s="120" t="s">
        <v>10</v>
      </c>
      <c r="J169" s="121" t="s">
        <v>11</v>
      </c>
    </row>
    <row r="170" spans="1:26" s="115" customFormat="1" ht="15" x14ac:dyDescent="0.25">
      <c r="B170" s="122" t="s">
        <v>249</v>
      </c>
      <c r="C170"/>
      <c r="E170" s="124">
        <v>67721.398650670453</v>
      </c>
      <c r="F170" s="125">
        <v>67317.917261887953</v>
      </c>
      <c r="G170" s="125">
        <v>44120.018141032735</v>
      </c>
      <c r="H170" s="125">
        <v>40947.263922460501</v>
      </c>
      <c r="I170" s="125">
        <v>40379.117008323941</v>
      </c>
      <c r="J170" s="123">
        <f>SUM(E170:I170)</f>
        <v>260485.71498437558</v>
      </c>
      <c r="N170" s="106"/>
      <c r="O170" s="106">
        <v>8945.0955630552508</v>
      </c>
      <c r="P170" s="104">
        <f t="shared" ref="P170:P177" si="82">SUM(J170,N170:O170)</f>
        <v>269430.81054743082</v>
      </c>
    </row>
    <row r="171" spans="1:26" s="115" customFormat="1" ht="15" x14ac:dyDescent="0.25">
      <c r="B171" s="122" t="s">
        <v>235</v>
      </c>
      <c r="C171" t="s">
        <v>236</v>
      </c>
      <c r="E171" s="124">
        <v>3355</v>
      </c>
      <c r="F171" s="125">
        <v>7690</v>
      </c>
      <c r="G171" s="125">
        <v>5840</v>
      </c>
      <c r="H171" s="125">
        <v>4675</v>
      </c>
      <c r="I171" s="125">
        <v>5445</v>
      </c>
      <c r="J171" s="123">
        <f>SUM(E171:I171)</f>
        <v>27005</v>
      </c>
      <c r="P171" s="104">
        <f t="shared" si="82"/>
        <v>27005</v>
      </c>
    </row>
    <row r="172" spans="1:26" s="115" customFormat="1" ht="15" x14ac:dyDescent="0.25">
      <c r="B172" s="122" t="s">
        <v>237</v>
      </c>
      <c r="C172" t="s">
        <v>238</v>
      </c>
      <c r="E172" s="124">
        <v>4945</v>
      </c>
      <c r="F172" s="125">
        <v>3945</v>
      </c>
      <c r="G172" s="125">
        <v>5420</v>
      </c>
      <c r="H172" s="125">
        <v>12150</v>
      </c>
      <c r="I172" s="125">
        <v>9225</v>
      </c>
      <c r="J172" s="123">
        <f t="shared" ref="J172:J176" si="83">SUM(E172:I172)</f>
        <v>35685</v>
      </c>
      <c r="P172" s="104">
        <f t="shared" si="82"/>
        <v>35685</v>
      </c>
    </row>
    <row r="173" spans="1:26" s="115" customFormat="1" ht="15" x14ac:dyDescent="0.25">
      <c r="B173" s="122" t="s">
        <v>239</v>
      </c>
      <c r="C173" t="s">
        <v>240</v>
      </c>
      <c r="E173" s="124">
        <v>7960</v>
      </c>
      <c r="F173" s="125">
        <v>9740</v>
      </c>
      <c r="G173" s="125">
        <v>13010</v>
      </c>
      <c r="H173" s="125">
        <v>10540</v>
      </c>
      <c r="I173" s="125">
        <v>6500</v>
      </c>
      <c r="J173" s="123">
        <f t="shared" si="83"/>
        <v>47750</v>
      </c>
      <c r="P173" s="104">
        <f t="shared" si="82"/>
        <v>47750</v>
      </c>
    </row>
    <row r="174" spans="1:26" s="115" customFormat="1" ht="15" x14ac:dyDescent="0.25">
      <c r="B174" s="122" t="s">
        <v>241</v>
      </c>
      <c r="C174" t="s">
        <v>242</v>
      </c>
      <c r="E174" s="124">
        <v>5096.7333333333336</v>
      </c>
      <c r="F174" s="125">
        <v>4245.7333333333336</v>
      </c>
      <c r="G174" s="125">
        <v>3485.2333333333336</v>
      </c>
      <c r="H174" s="125">
        <v>3220.4</v>
      </c>
      <c r="I174" s="125">
        <v>3712.4</v>
      </c>
      <c r="J174" s="123">
        <f t="shared" si="83"/>
        <v>19760.5</v>
      </c>
      <c r="P174" s="104">
        <f t="shared" si="82"/>
        <v>19760.5</v>
      </c>
    </row>
    <row r="175" spans="1:26" s="115" customFormat="1" ht="15" x14ac:dyDescent="0.25">
      <c r="B175" s="122" t="s">
        <v>243</v>
      </c>
      <c r="C175" t="s">
        <v>244</v>
      </c>
      <c r="E175" s="124">
        <v>13058.762999999999</v>
      </c>
      <c r="F175" s="125">
        <v>16945.34</v>
      </c>
      <c r="G175" s="125">
        <v>10526.278999999999</v>
      </c>
      <c r="H175" s="125">
        <v>8949.4719999999998</v>
      </c>
      <c r="I175" s="125">
        <v>8748.0990000000002</v>
      </c>
      <c r="J175" s="123">
        <f t="shared" si="83"/>
        <v>58227.953000000001</v>
      </c>
      <c r="P175" s="104">
        <f t="shared" si="82"/>
        <v>58227.953000000001</v>
      </c>
    </row>
    <row r="176" spans="1:26" s="115" customFormat="1" ht="15" x14ac:dyDescent="0.25">
      <c r="B176" s="122" t="s">
        <v>245</v>
      </c>
      <c r="C176" t="s">
        <v>246</v>
      </c>
      <c r="E176" s="124">
        <v>-6939.9949999999999</v>
      </c>
      <c r="F176" s="125">
        <v>-6939.9949999999999</v>
      </c>
      <c r="G176" s="125">
        <v>-6939.9949999999999</v>
      </c>
      <c r="H176" s="125">
        <v>-6939.9949999999999</v>
      </c>
      <c r="I176" s="125">
        <v>-6939.9949999999999</v>
      </c>
      <c r="J176" s="123">
        <f t="shared" si="83"/>
        <v>-34699.974999999999</v>
      </c>
      <c r="O176" s="106">
        <v>-1592.3929057590306</v>
      </c>
      <c r="P176" s="104">
        <f t="shared" si="82"/>
        <v>-36292.367905759027</v>
      </c>
    </row>
    <row r="177" spans="1:26" s="115" customFormat="1" ht="15" x14ac:dyDescent="0.25">
      <c r="B177" s="126" t="s">
        <v>247</v>
      </c>
      <c r="C177" s="127" t="s">
        <v>248</v>
      </c>
      <c r="E177" s="129">
        <f>-SUM(E96,E144)</f>
        <v>4764.6196473551636</v>
      </c>
      <c r="F177" s="130">
        <f>-SUM(F96,F144)</f>
        <v>2289.6120906801007</v>
      </c>
      <c r="G177" s="130">
        <f>-SUM(G96,G144)</f>
        <v>2508.755667506297</v>
      </c>
      <c r="H177" s="130">
        <f>-SUM(H96,H144)</f>
        <v>4800.9974811083121</v>
      </c>
      <c r="I177" s="130">
        <f>-SUM(I96,I144)</f>
        <v>6267.5062972292199</v>
      </c>
      <c r="J177" s="128">
        <f>SUM(E177:I177)</f>
        <v>20631.491183879094</v>
      </c>
      <c r="N177" s="106">
        <f>-SUM(N96,N144)</f>
        <v>0</v>
      </c>
      <c r="O177" s="106">
        <v>403.2688057140104</v>
      </c>
      <c r="P177" s="104">
        <f t="shared" si="82"/>
        <v>21034.759989593105</v>
      </c>
    </row>
    <row r="178" spans="1:26" s="115" customFormat="1" ht="15" x14ac:dyDescent="0.25">
      <c r="B178" s="126" t="s">
        <v>250</v>
      </c>
      <c r="C178" s="127"/>
      <c r="E178" s="129">
        <f>SUM(E170:E177)</f>
        <v>99961.519631358969</v>
      </c>
      <c r="F178" s="130">
        <f t="shared" ref="F178:I178" si="84">SUM(F170:F177)</f>
        <v>105233.6076859014</v>
      </c>
      <c r="G178" s="130">
        <f t="shared" si="84"/>
        <v>77970.291141872367</v>
      </c>
      <c r="H178" s="130">
        <f t="shared" si="84"/>
        <v>78343.138403568795</v>
      </c>
      <c r="I178" s="130">
        <f t="shared" si="84"/>
        <v>73337.127305553164</v>
      </c>
      <c r="J178" s="128">
        <f>SUM(E178:I178)</f>
        <v>434845.68416825472</v>
      </c>
      <c r="N178" s="107">
        <f t="shared" ref="N178:O178" si="85">SUM(N170:N177)</f>
        <v>0</v>
      </c>
      <c r="O178" s="107">
        <f t="shared" si="85"/>
        <v>7755.9714630102308</v>
      </c>
      <c r="P178" s="107">
        <f>SUM(P170:P177)</f>
        <v>442601.6556312649</v>
      </c>
    </row>
    <row r="181" spans="1:26" x14ac:dyDescent="0.2">
      <c r="A181" s="55" t="s">
        <v>227</v>
      </c>
      <c r="B181" s="62"/>
      <c r="C181" s="15"/>
      <c r="D181" s="29"/>
      <c r="E181" s="57"/>
      <c r="F181" s="57"/>
      <c r="G181" s="57"/>
      <c r="H181" s="57"/>
      <c r="I181" s="57"/>
      <c r="J181" s="58"/>
      <c r="O181" s="160"/>
      <c r="P181" s="104"/>
    </row>
    <row r="182" spans="1:26" s="95" customFormat="1" x14ac:dyDescent="0.2">
      <c r="A182" s="87"/>
      <c r="B182" s="10" t="s">
        <v>228</v>
      </c>
      <c r="C182" s="77"/>
      <c r="D182" s="78"/>
      <c r="E182" s="92">
        <f>SUM(E164,E178)</f>
        <v>389475.02539821755</v>
      </c>
      <c r="F182" s="92">
        <f t="shared" ref="F182:I182" si="86">SUM(F164,F178)</f>
        <v>398869.58811981021</v>
      </c>
      <c r="G182" s="92">
        <f t="shared" si="86"/>
        <v>363822.7524007989</v>
      </c>
      <c r="H182" s="92">
        <f t="shared" si="86"/>
        <v>360086.45277364913</v>
      </c>
      <c r="I182" s="92">
        <f t="shared" si="86"/>
        <v>348295.37527617294</v>
      </c>
      <c r="J182" s="92">
        <f>SUM(J164,J178)</f>
        <v>1860549.1939686488</v>
      </c>
      <c r="K182" s="4"/>
      <c r="L182" s="28"/>
      <c r="M182" s="94"/>
      <c r="N182" s="114">
        <f t="shared" ref="N182:O182" si="87">SUM(N164,N178)</f>
        <v>72323.23310587657</v>
      </c>
      <c r="O182" s="114">
        <f t="shared" si="87"/>
        <v>47088.363897022726</v>
      </c>
      <c r="P182" s="114">
        <f>SUM(P164,P178)</f>
        <v>1979960.7909715481</v>
      </c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s="95" customFormat="1" x14ac:dyDescent="0.2">
      <c r="A183" s="87"/>
      <c r="B183" s="10" t="s">
        <v>229</v>
      </c>
      <c r="C183" s="77"/>
      <c r="D183" s="78"/>
      <c r="E183" s="92">
        <f>SUM(E165,E178)</f>
        <v>326569.28373721475</v>
      </c>
      <c r="F183" s="92">
        <f t="shared" ref="F183:J183" si="88">SUM(F165,F178)</f>
        <v>336663.51858435449</v>
      </c>
      <c r="G183" s="92">
        <f t="shared" si="88"/>
        <v>301560.56236600992</v>
      </c>
      <c r="H183" s="92">
        <f t="shared" si="88"/>
        <v>298321.67144822516</v>
      </c>
      <c r="I183" s="92">
        <f t="shared" si="88"/>
        <v>289360.90346794901</v>
      </c>
      <c r="J183" s="96">
        <f t="shared" si="88"/>
        <v>1552475.9396037534</v>
      </c>
      <c r="K183" s="4"/>
      <c r="L183" s="28"/>
      <c r="M183" s="94"/>
      <c r="N183" s="114">
        <f t="shared" ref="N183:P183" si="89">SUM(N165,N178)</f>
        <v>56695.261626562627</v>
      </c>
      <c r="O183" s="114">
        <f t="shared" si="89"/>
        <v>39334.58937939741</v>
      </c>
      <c r="P183" s="114">
        <f t="shared" si="89"/>
        <v>1648505.7906097134</v>
      </c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7" spans="1:26" x14ac:dyDescent="0.2">
      <c r="E187" s="131"/>
      <c r="F187" s="131"/>
      <c r="G187" s="131"/>
      <c r="H187" s="131"/>
      <c r="I187" s="131"/>
    </row>
    <row r="486" spans="1:26" s="103" customFormat="1" x14ac:dyDescent="0.2">
      <c r="A486" s="27"/>
      <c r="B486" s="27"/>
      <c r="C486" s="4"/>
      <c r="D486" s="4"/>
      <c r="E486" s="6"/>
      <c r="F486" s="6"/>
      <c r="G486" s="6"/>
      <c r="H486" s="6"/>
      <c r="I486" s="6"/>
      <c r="J486" s="101"/>
      <c r="K486" s="4"/>
      <c r="L486" s="28"/>
      <c r="M486" s="7"/>
      <c r="N486" s="105"/>
      <c r="O486" s="105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s="103" customFormat="1" x14ac:dyDescent="0.2">
      <c r="A487" s="27"/>
      <c r="B487" s="27"/>
      <c r="C487" s="4"/>
      <c r="D487" s="4"/>
      <c r="E487" s="6"/>
      <c r="F487" s="6"/>
      <c r="G487" s="6"/>
      <c r="H487" s="6"/>
      <c r="I487" s="6"/>
      <c r="J487" s="101"/>
      <c r="K487" s="4"/>
      <c r="L487" s="28"/>
      <c r="M487" s="7"/>
      <c r="N487" s="105"/>
      <c r="O487" s="10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s="103" customFormat="1" x14ac:dyDescent="0.2">
      <c r="A488" s="27"/>
      <c r="B488" s="27"/>
      <c r="C488" s="4"/>
      <c r="D488" s="4"/>
      <c r="E488" s="6"/>
      <c r="F488" s="6"/>
      <c r="G488" s="6"/>
      <c r="H488" s="6"/>
      <c r="I488" s="6"/>
      <c r="J488" s="101"/>
      <c r="K488" s="4"/>
      <c r="L488" s="28"/>
      <c r="M488" s="7"/>
      <c r="N488" s="105"/>
      <c r="O488" s="10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s="103" customFormat="1" x14ac:dyDescent="0.2">
      <c r="A489" s="27"/>
      <c r="B489" s="27"/>
      <c r="C489" s="4"/>
      <c r="D489" s="4"/>
      <c r="E489" s="6"/>
      <c r="F489" s="6"/>
      <c r="G489" s="6"/>
      <c r="H489" s="6"/>
      <c r="I489" s="6"/>
      <c r="J489" s="101"/>
      <c r="K489" s="4"/>
      <c r="L489" s="28"/>
      <c r="M489" s="7"/>
      <c r="N489" s="105"/>
      <c r="O489" s="10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s="103" customFormat="1" x14ac:dyDescent="0.2">
      <c r="A490" s="27"/>
      <c r="B490" s="27"/>
      <c r="C490" s="4"/>
      <c r="D490" s="4"/>
      <c r="E490" s="6"/>
      <c r="F490" s="6"/>
      <c r="G490" s="6"/>
      <c r="H490" s="6"/>
      <c r="I490" s="6"/>
      <c r="J490" s="101"/>
      <c r="K490" s="4"/>
      <c r="L490" s="28"/>
      <c r="M490" s="7"/>
      <c r="N490" s="105"/>
      <c r="O490" s="10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s="103" customFormat="1" x14ac:dyDescent="0.2">
      <c r="A491" s="27"/>
      <c r="B491" s="27"/>
      <c r="C491" s="4"/>
      <c r="D491" s="4"/>
      <c r="E491" s="6"/>
      <c r="F491" s="6"/>
      <c r="G491" s="6"/>
      <c r="H491" s="6"/>
      <c r="I491" s="6"/>
      <c r="J491" s="101"/>
      <c r="K491" s="4"/>
      <c r="L491" s="28"/>
      <c r="M491" s="7"/>
      <c r="N491" s="105"/>
      <c r="O491" s="10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s="103" customFormat="1" x14ac:dyDescent="0.2">
      <c r="A492" s="27"/>
      <c r="B492" s="27"/>
      <c r="C492" s="4"/>
      <c r="D492" s="4"/>
      <c r="E492" s="6"/>
      <c r="F492" s="6"/>
      <c r="G492" s="6"/>
      <c r="H492" s="6"/>
      <c r="I492" s="6"/>
      <c r="J492" s="101"/>
      <c r="K492" s="4"/>
      <c r="L492" s="28"/>
      <c r="M492" s="7"/>
      <c r="N492" s="105"/>
      <c r="O492" s="10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s="103" customFormat="1" x14ac:dyDescent="0.2">
      <c r="A493" s="27"/>
      <c r="B493" s="27"/>
      <c r="C493" s="4"/>
      <c r="D493" s="4"/>
      <c r="E493" s="6"/>
      <c r="F493" s="6"/>
      <c r="G493" s="6"/>
      <c r="H493" s="6"/>
      <c r="I493" s="6"/>
      <c r="J493" s="101"/>
      <c r="K493" s="4"/>
      <c r="L493" s="28"/>
      <c r="M493" s="7"/>
      <c r="N493" s="105"/>
      <c r="O493" s="10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s="103" customFormat="1" x14ac:dyDescent="0.2">
      <c r="A494" s="27"/>
      <c r="B494" s="27"/>
      <c r="C494" s="4"/>
      <c r="D494" s="4"/>
      <c r="E494" s="6"/>
      <c r="F494" s="6"/>
      <c r="G494" s="6"/>
      <c r="H494" s="6"/>
      <c r="I494" s="6"/>
      <c r="J494" s="101"/>
      <c r="K494" s="4"/>
      <c r="L494" s="28"/>
      <c r="M494" s="7"/>
      <c r="N494" s="105"/>
      <c r="O494" s="10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s="103" customFormat="1" x14ac:dyDescent="0.2">
      <c r="A495" s="27"/>
      <c r="B495" s="27"/>
      <c r="C495" s="4"/>
      <c r="D495" s="4"/>
      <c r="E495" s="6"/>
      <c r="F495" s="6"/>
      <c r="G495" s="6"/>
      <c r="H495" s="6"/>
      <c r="I495" s="6"/>
      <c r="J495" s="101"/>
      <c r="K495" s="4"/>
      <c r="L495" s="28"/>
      <c r="M495" s="7"/>
      <c r="N495" s="105"/>
      <c r="O495" s="10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s="103" customFormat="1" x14ac:dyDescent="0.2">
      <c r="A496" s="27"/>
      <c r="B496" s="27"/>
      <c r="C496" s="4"/>
      <c r="D496" s="4"/>
      <c r="E496" s="6"/>
      <c r="F496" s="6"/>
      <c r="G496" s="6"/>
      <c r="H496" s="6"/>
      <c r="I496" s="6"/>
      <c r="J496" s="101"/>
      <c r="K496" s="4"/>
      <c r="L496" s="28"/>
      <c r="M496" s="7"/>
      <c r="N496" s="105"/>
      <c r="O496" s="10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s="103" customFormat="1" x14ac:dyDescent="0.2">
      <c r="A497" s="27"/>
      <c r="B497" s="27"/>
      <c r="C497" s="4"/>
      <c r="D497" s="4"/>
      <c r="E497" s="6"/>
      <c r="F497" s="6"/>
      <c r="G497" s="6"/>
      <c r="H497" s="6"/>
      <c r="I497" s="6"/>
      <c r="J497" s="101"/>
      <c r="K497" s="4"/>
      <c r="L497" s="28"/>
      <c r="M497" s="7"/>
      <c r="N497" s="105"/>
      <c r="O497" s="10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s="103" customFormat="1" x14ac:dyDescent="0.2">
      <c r="A498" s="27"/>
      <c r="B498" s="27"/>
      <c r="C498" s="4"/>
      <c r="D498" s="4"/>
      <c r="E498" s="6"/>
      <c r="F498" s="6"/>
      <c r="G498" s="6"/>
      <c r="H498" s="6"/>
      <c r="I498" s="6"/>
      <c r="J498" s="101"/>
      <c r="K498" s="4"/>
      <c r="L498" s="28"/>
      <c r="M498" s="7"/>
      <c r="N498" s="105"/>
      <c r="O498" s="10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s="103" customFormat="1" x14ac:dyDescent="0.2">
      <c r="A499" s="27"/>
      <c r="B499" s="27"/>
      <c r="C499" s="4"/>
      <c r="D499" s="4"/>
      <c r="E499" s="6"/>
      <c r="F499" s="6"/>
      <c r="G499" s="6"/>
      <c r="H499" s="6"/>
      <c r="I499" s="6"/>
      <c r="J499" s="101"/>
      <c r="K499" s="4"/>
      <c r="L499" s="28"/>
      <c r="M499" s="7"/>
      <c r="N499" s="105"/>
      <c r="O499" s="10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s="103" customFormat="1" x14ac:dyDescent="0.2">
      <c r="A500" s="27"/>
      <c r="B500" s="27"/>
      <c r="C500" s="4"/>
      <c r="D500" s="4"/>
      <c r="E500" s="6"/>
      <c r="F500" s="6"/>
      <c r="G500" s="6"/>
      <c r="H500" s="6"/>
      <c r="I500" s="6"/>
      <c r="J500" s="101"/>
      <c r="K500" s="4"/>
      <c r="L500" s="28"/>
      <c r="M500" s="7"/>
      <c r="N500" s="105"/>
      <c r="O500" s="10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s="103" customFormat="1" x14ac:dyDescent="0.2">
      <c r="A501" s="27"/>
      <c r="B501" s="27"/>
      <c r="C501" s="4"/>
      <c r="D501" s="4"/>
      <c r="E501" s="6"/>
      <c r="F501" s="6"/>
      <c r="G501" s="6"/>
      <c r="H501" s="6"/>
      <c r="I501" s="6"/>
      <c r="J501" s="101"/>
      <c r="K501" s="4"/>
      <c r="L501" s="28"/>
      <c r="M501" s="7"/>
      <c r="N501" s="105"/>
      <c r="O501" s="10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s="103" customFormat="1" x14ac:dyDescent="0.2">
      <c r="A502" s="27"/>
      <c r="B502" s="27"/>
      <c r="C502" s="4"/>
      <c r="D502" s="4"/>
      <c r="E502" s="6"/>
      <c r="F502" s="6"/>
      <c r="G502" s="6"/>
      <c r="H502" s="6"/>
      <c r="I502" s="6"/>
      <c r="J502" s="101"/>
      <c r="K502" s="4"/>
      <c r="L502" s="28"/>
      <c r="M502" s="7"/>
      <c r="N502" s="105"/>
      <c r="O502" s="10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s="103" customFormat="1" x14ac:dyDescent="0.2">
      <c r="A503" s="27"/>
      <c r="B503" s="27"/>
      <c r="C503" s="4"/>
      <c r="D503" s="4"/>
      <c r="E503" s="6"/>
      <c r="F503" s="6"/>
      <c r="G503" s="6"/>
      <c r="H503" s="6"/>
      <c r="I503" s="6"/>
      <c r="J503" s="101"/>
      <c r="K503" s="4"/>
      <c r="L503" s="28"/>
      <c r="M503" s="7"/>
      <c r="N503" s="105"/>
      <c r="O503" s="10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s="103" customFormat="1" x14ac:dyDescent="0.2">
      <c r="A504" s="27"/>
      <c r="B504" s="27"/>
      <c r="C504" s="4"/>
      <c r="D504" s="4"/>
      <c r="E504" s="6"/>
      <c r="F504" s="6"/>
      <c r="G504" s="6"/>
      <c r="H504" s="6"/>
      <c r="I504" s="6"/>
      <c r="J504" s="101"/>
      <c r="K504" s="4"/>
      <c r="L504" s="28"/>
      <c r="M504" s="7"/>
      <c r="N504" s="105"/>
      <c r="O504" s="10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s="103" customFormat="1" x14ac:dyDescent="0.2">
      <c r="A505" s="27"/>
      <c r="B505" s="27"/>
      <c r="C505" s="4"/>
      <c r="D505" s="4"/>
      <c r="E505" s="6"/>
      <c r="F505" s="6"/>
      <c r="G505" s="6"/>
      <c r="H505" s="6"/>
      <c r="I505" s="6"/>
      <c r="J505" s="101"/>
      <c r="K505" s="4"/>
      <c r="L505" s="28"/>
      <c r="M505" s="7"/>
      <c r="N505" s="105"/>
      <c r="O505" s="10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s="103" customFormat="1" x14ac:dyDescent="0.2">
      <c r="A506" s="27"/>
      <c r="B506" s="27"/>
      <c r="C506" s="4"/>
      <c r="D506" s="4"/>
      <c r="E506" s="6"/>
      <c r="F506" s="6"/>
      <c r="G506" s="6"/>
      <c r="H506" s="6"/>
      <c r="I506" s="6"/>
      <c r="J506" s="101"/>
      <c r="K506" s="4"/>
      <c r="L506" s="28"/>
      <c r="M506" s="7"/>
      <c r="N506" s="105"/>
      <c r="O506" s="10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s="103" customFormat="1" x14ac:dyDescent="0.2">
      <c r="A507" s="27"/>
      <c r="B507" s="27"/>
      <c r="C507" s="4"/>
      <c r="D507" s="4"/>
      <c r="E507" s="6"/>
      <c r="F507" s="6"/>
      <c r="G507" s="6"/>
      <c r="H507" s="6"/>
      <c r="I507" s="6"/>
      <c r="J507" s="101"/>
      <c r="K507" s="4"/>
      <c r="L507" s="28"/>
      <c r="M507" s="7"/>
      <c r="N507" s="105"/>
      <c r="O507" s="10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s="103" customFormat="1" x14ac:dyDescent="0.2">
      <c r="A508" s="27"/>
      <c r="B508" s="27"/>
      <c r="C508" s="4"/>
      <c r="D508" s="4"/>
      <c r="E508" s="6"/>
      <c r="F508" s="6"/>
      <c r="G508" s="6"/>
      <c r="H508" s="6"/>
      <c r="I508" s="6"/>
      <c r="J508" s="101"/>
      <c r="K508" s="4"/>
      <c r="L508" s="28"/>
      <c r="M508" s="7"/>
      <c r="N508" s="105"/>
      <c r="O508" s="10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s="103" customFormat="1" x14ac:dyDescent="0.2">
      <c r="A509" s="27"/>
      <c r="B509" s="27"/>
      <c r="C509" s="4"/>
      <c r="D509" s="4"/>
      <c r="E509" s="6"/>
      <c r="F509" s="6"/>
      <c r="G509" s="6"/>
      <c r="H509" s="6"/>
      <c r="I509" s="6"/>
      <c r="J509" s="101"/>
      <c r="K509" s="4"/>
      <c r="L509" s="28"/>
      <c r="M509" s="7"/>
      <c r="N509" s="105"/>
      <c r="O509" s="10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s="103" customFormat="1" x14ac:dyDescent="0.2">
      <c r="A510" s="27"/>
      <c r="B510" s="27"/>
      <c r="C510" s="4"/>
      <c r="D510" s="4"/>
      <c r="E510" s="6"/>
      <c r="F510" s="6"/>
      <c r="G510" s="6"/>
      <c r="H510" s="6"/>
      <c r="I510" s="6"/>
      <c r="J510" s="101"/>
      <c r="K510" s="4"/>
      <c r="L510" s="28"/>
      <c r="M510" s="7"/>
      <c r="N510" s="105"/>
      <c r="O510" s="10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s="103" customFormat="1" x14ac:dyDescent="0.2">
      <c r="A511" s="27"/>
      <c r="B511" s="27"/>
      <c r="C511" s="4"/>
      <c r="D511" s="4"/>
      <c r="E511" s="6"/>
      <c r="F511" s="6"/>
      <c r="G511" s="6"/>
      <c r="H511" s="6"/>
      <c r="I511" s="6"/>
      <c r="J511" s="101"/>
      <c r="K511" s="4"/>
      <c r="L511" s="28"/>
      <c r="M511" s="7"/>
      <c r="N511" s="105"/>
      <c r="O511" s="10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s="103" customFormat="1" x14ac:dyDescent="0.2">
      <c r="A512" s="27"/>
      <c r="B512" s="27"/>
      <c r="C512" s="4"/>
      <c r="D512" s="4"/>
      <c r="E512" s="6"/>
      <c r="F512" s="6"/>
      <c r="G512" s="6"/>
      <c r="H512" s="6"/>
      <c r="I512" s="6"/>
      <c r="J512" s="101"/>
      <c r="K512" s="4"/>
      <c r="L512" s="28"/>
      <c r="M512" s="7"/>
      <c r="N512" s="105"/>
      <c r="O512" s="10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s="103" customFormat="1" x14ac:dyDescent="0.2">
      <c r="A513" s="27"/>
      <c r="B513" s="27"/>
      <c r="C513" s="4"/>
      <c r="D513" s="4"/>
      <c r="E513" s="6"/>
      <c r="F513" s="6"/>
      <c r="G513" s="6"/>
      <c r="H513" s="6"/>
      <c r="I513" s="6"/>
      <c r="J513" s="101"/>
      <c r="K513" s="4"/>
      <c r="L513" s="28"/>
      <c r="M513" s="7"/>
      <c r="N513" s="105"/>
      <c r="O513" s="10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</sheetData>
  <mergeCells count="4">
    <mergeCell ref="A1:B1"/>
    <mergeCell ref="A2:B2"/>
    <mergeCell ref="E2:I2"/>
    <mergeCell ref="E168:J16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19E0-E9D0-4F47-8FBF-02D81D4C18FA}">
  <sheetPr>
    <tabColor theme="9"/>
  </sheetPr>
  <dimension ref="A1:Z513"/>
  <sheetViews>
    <sheetView zoomScale="90" zoomScaleNormal="90" workbookViewId="0">
      <selection sqref="A1:B1"/>
    </sheetView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customWidth="1"/>
    <col min="4" max="4" width="15" style="4" customWidth="1"/>
    <col min="5" max="9" width="10.7109375" style="6" customWidth="1"/>
    <col min="10" max="10" width="12.7109375" style="101" customWidth="1"/>
    <col min="11" max="11" width="13.28515625" style="4" customWidth="1"/>
    <col min="12" max="12" width="16.5703125" style="28" customWidth="1"/>
    <col min="13" max="13" width="19" style="7" customWidth="1"/>
    <col min="14" max="15" width="16.5703125" style="105" customWidth="1"/>
    <col min="16" max="16" width="16.5703125" style="7" customWidth="1"/>
    <col min="17" max="17" width="6.140625" style="7" customWidth="1"/>
    <col min="18" max="22" width="13.28515625" style="7" customWidth="1"/>
    <col min="23" max="26" width="9.140625" style="7"/>
    <col min="27" max="16384" width="9.140625" style="6"/>
  </cols>
  <sheetData>
    <row r="1" spans="1:26" ht="16.149999999999999" customHeight="1" x14ac:dyDescent="0.2">
      <c r="A1" s="205" t="s">
        <v>0</v>
      </c>
      <c r="B1" s="206"/>
      <c r="C1" s="1" t="s">
        <v>1</v>
      </c>
      <c r="D1" s="1" t="s">
        <v>2</v>
      </c>
      <c r="E1" s="2"/>
      <c r="F1" s="2"/>
      <c r="G1" s="2"/>
      <c r="H1" s="2"/>
      <c r="I1" s="2"/>
      <c r="J1" s="3"/>
      <c r="L1" s="5"/>
      <c r="M1" s="6"/>
    </row>
    <row r="2" spans="1:26" ht="21" x14ac:dyDescent="0.2">
      <c r="A2" s="220"/>
      <c r="B2" s="221"/>
      <c r="C2" s="8"/>
      <c r="D2" s="9"/>
      <c r="E2" s="214"/>
      <c r="F2" s="214"/>
      <c r="G2" s="214"/>
      <c r="H2" s="214"/>
      <c r="I2" s="214"/>
      <c r="J2" s="10"/>
      <c r="L2" s="11" t="s">
        <v>3</v>
      </c>
      <c r="M2" s="12"/>
      <c r="N2" s="105" t="s">
        <v>231</v>
      </c>
      <c r="O2" s="105" t="s">
        <v>263</v>
      </c>
      <c r="P2" s="7" t="s">
        <v>11</v>
      </c>
    </row>
    <row r="3" spans="1:26" ht="13.35" customHeight="1" x14ac:dyDescent="0.2">
      <c r="A3" s="13"/>
      <c r="B3" s="14"/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L3" s="20">
        <v>5.0728102027329802E-2</v>
      </c>
      <c r="M3" s="21"/>
    </row>
    <row r="4" spans="1:26" ht="13.35" customHeight="1" x14ac:dyDescent="0.2">
      <c r="A4" s="22" t="s">
        <v>12</v>
      </c>
      <c r="B4" s="22"/>
      <c r="C4" s="23" t="s">
        <v>13</v>
      </c>
      <c r="D4" s="24" t="s">
        <v>14</v>
      </c>
      <c r="E4" s="25" t="s">
        <v>15</v>
      </c>
      <c r="F4" s="25" t="str">
        <f t="shared" ref="F4:I4" si="0">E4</f>
        <v>Jul-Jun</v>
      </c>
      <c r="G4" s="25" t="str">
        <f t="shared" si="0"/>
        <v>Jul-Jun</v>
      </c>
      <c r="H4" s="25" t="str">
        <f t="shared" si="0"/>
        <v>Jul-Jun</v>
      </c>
      <c r="I4" s="25" t="str">
        <f t="shared" si="0"/>
        <v>Jul-Jun</v>
      </c>
      <c r="J4" s="26"/>
      <c r="K4" s="27" t="s">
        <v>16</v>
      </c>
    </row>
    <row r="5" spans="1:26" x14ac:dyDescent="0.2">
      <c r="A5" s="22" t="s">
        <v>17</v>
      </c>
      <c r="B5" s="22"/>
      <c r="C5" s="15"/>
      <c r="D5" s="29"/>
      <c r="E5" s="30"/>
      <c r="F5" s="30"/>
      <c r="G5" s="30"/>
      <c r="H5" s="30"/>
      <c r="I5" s="30"/>
      <c r="J5" s="31"/>
    </row>
    <row r="6" spans="1:26" x14ac:dyDescent="0.2">
      <c r="A6" s="22"/>
      <c r="B6" s="22" t="s">
        <v>18</v>
      </c>
      <c r="C6" s="32" t="s">
        <v>19</v>
      </c>
      <c r="D6" s="33" t="s">
        <v>20</v>
      </c>
      <c r="E6" s="34">
        <v>4125.3869019574586</v>
      </c>
      <c r="F6" s="34">
        <v>5009.6963288684601</v>
      </c>
      <c r="G6" s="34">
        <v>1472.4586212244517</v>
      </c>
      <c r="H6" s="34">
        <v>0</v>
      </c>
      <c r="I6" s="34">
        <v>0</v>
      </c>
      <c r="J6" s="35">
        <f t="shared" ref="J6:J15" si="1">SUM(E6:I6)</f>
        <v>10607.541852050372</v>
      </c>
      <c r="K6" s="4" t="s">
        <v>21</v>
      </c>
      <c r="M6" s="36"/>
      <c r="N6" s="106">
        <v>624.24471890221366</v>
      </c>
      <c r="O6" s="106">
        <v>91.65425698568859</v>
      </c>
      <c r="P6" s="104">
        <f>SUM(J6,N6:O6)</f>
        <v>11323.440827938273</v>
      </c>
    </row>
    <row r="7" spans="1:26" x14ac:dyDescent="0.2">
      <c r="A7" s="37"/>
      <c r="B7" s="38" t="s">
        <v>22</v>
      </c>
      <c r="C7" s="32" t="s">
        <v>19</v>
      </c>
      <c r="D7" s="33" t="s">
        <v>20</v>
      </c>
      <c r="E7" s="34">
        <v>7174.5859164477533</v>
      </c>
      <c r="F7" s="34">
        <v>7174.5859164477533</v>
      </c>
      <c r="G7" s="34">
        <v>7174.5859164477533</v>
      </c>
      <c r="H7" s="34">
        <v>7174.5859164477533</v>
      </c>
      <c r="I7" s="34">
        <v>7174.5859164477533</v>
      </c>
      <c r="J7" s="35">
        <f t="shared" si="1"/>
        <v>35872.929582238765</v>
      </c>
      <c r="K7" s="4" t="s">
        <v>21</v>
      </c>
      <c r="N7" s="106">
        <v>2111.2570899560978</v>
      </c>
      <c r="O7" s="106">
        <v>393.05041102460558</v>
      </c>
      <c r="P7" s="104">
        <f t="shared" ref="P7:P15" si="2">SUM(J7,N7:O7)</f>
        <v>38377.237083219465</v>
      </c>
    </row>
    <row r="8" spans="1:26" x14ac:dyDescent="0.2">
      <c r="A8" s="37"/>
      <c r="B8" s="38" t="s">
        <v>23</v>
      </c>
      <c r="C8" s="32" t="s">
        <v>19</v>
      </c>
      <c r="D8" s="33" t="s">
        <v>20</v>
      </c>
      <c r="E8" s="34">
        <v>2294.1989849106189</v>
      </c>
      <c r="F8" s="34">
        <v>275.30387818927426</v>
      </c>
      <c r="G8" s="34">
        <v>70.911604988146408</v>
      </c>
      <c r="H8" s="34">
        <v>521.40886020695882</v>
      </c>
      <c r="I8" s="34">
        <v>755.00002957967638</v>
      </c>
      <c r="J8" s="35">
        <f t="shared" si="1"/>
        <v>3916.8233578746745</v>
      </c>
      <c r="K8" s="4" t="s">
        <v>21</v>
      </c>
      <c r="N8" s="106">
        <v>231.13346419752958</v>
      </c>
      <c r="O8" s="106">
        <v>38.045620353851163</v>
      </c>
      <c r="P8" s="104">
        <f t="shared" si="2"/>
        <v>4186.0024424260555</v>
      </c>
    </row>
    <row r="9" spans="1:26" x14ac:dyDescent="0.2">
      <c r="A9" s="37"/>
      <c r="B9" s="38" t="s">
        <v>24</v>
      </c>
      <c r="C9" s="32" t="s">
        <v>19</v>
      </c>
      <c r="D9" s="33" t="s">
        <v>20</v>
      </c>
      <c r="E9" s="34">
        <v>3420.4421229576496</v>
      </c>
      <c r="F9" s="34">
        <v>3420.4421229576496</v>
      </c>
      <c r="G9" s="34">
        <v>3420.4421229576496</v>
      </c>
      <c r="H9" s="34">
        <v>3420.4421229576496</v>
      </c>
      <c r="I9" s="34">
        <v>3420.4421229576496</v>
      </c>
      <c r="J9" s="35">
        <f t="shared" si="1"/>
        <v>17102.210614788248</v>
      </c>
      <c r="K9" s="4" t="s">
        <v>21</v>
      </c>
      <c r="N9" s="106">
        <v>1006.5295428860467</v>
      </c>
      <c r="O9" s="106">
        <v>187.38449827917242</v>
      </c>
      <c r="P9" s="104">
        <f t="shared" si="2"/>
        <v>18296.124655953467</v>
      </c>
    </row>
    <row r="10" spans="1:26" x14ac:dyDescent="0.2">
      <c r="A10" s="37"/>
      <c r="B10" s="38" t="s">
        <v>25</v>
      </c>
      <c r="C10" s="32" t="s">
        <v>19</v>
      </c>
      <c r="D10" s="33" t="s">
        <v>20</v>
      </c>
      <c r="E10" s="34">
        <v>2982.4586803838042</v>
      </c>
      <c r="F10" s="34">
        <v>2035.580190247967</v>
      </c>
      <c r="G10" s="34">
        <v>2769.7238654193652</v>
      </c>
      <c r="H10" s="34">
        <v>2006.3812940763776</v>
      </c>
      <c r="I10" s="34">
        <v>667.40334106490729</v>
      </c>
      <c r="J10" s="35">
        <f t="shared" si="1"/>
        <v>10461.547371192422</v>
      </c>
      <c r="K10" s="4" t="s">
        <v>21</v>
      </c>
      <c r="N10" s="106">
        <v>615.18568196312356</v>
      </c>
      <c r="O10" s="106">
        <v>105.6246735480199</v>
      </c>
      <c r="P10" s="104">
        <f t="shared" si="2"/>
        <v>11182.357726703565</v>
      </c>
    </row>
    <row r="11" spans="1:26" x14ac:dyDescent="0.2">
      <c r="A11" s="37"/>
      <c r="B11" s="38" t="s">
        <v>26</v>
      </c>
      <c r="C11" s="32" t="s">
        <v>19</v>
      </c>
      <c r="D11" s="33" t="s">
        <v>20</v>
      </c>
      <c r="E11" s="34">
        <v>0</v>
      </c>
      <c r="F11" s="34">
        <v>475.52488050874643</v>
      </c>
      <c r="G11" s="34">
        <v>951.04976101749287</v>
      </c>
      <c r="H11" s="34">
        <v>475.52488050874643</v>
      </c>
      <c r="I11" s="34">
        <v>0</v>
      </c>
      <c r="J11" s="35">
        <f t="shared" si="1"/>
        <v>1902.0995220349857</v>
      </c>
      <c r="K11" s="4" t="s">
        <v>21</v>
      </c>
      <c r="N11" s="106">
        <v>111.53653772068481</v>
      </c>
      <c r="O11" s="106">
        <v>20.559627922382401</v>
      </c>
      <c r="P11" s="104">
        <f t="shared" si="2"/>
        <v>2034.1956876780528</v>
      </c>
    </row>
    <row r="12" spans="1:26" x14ac:dyDescent="0.2">
      <c r="A12" s="37"/>
      <c r="B12" s="38" t="s">
        <v>27</v>
      </c>
      <c r="C12" s="32" t="s">
        <v>19</v>
      </c>
      <c r="D12" s="33" t="s">
        <v>20</v>
      </c>
      <c r="E12" s="34">
        <v>583.9779234317939</v>
      </c>
      <c r="F12" s="34">
        <v>583.9779234317939</v>
      </c>
      <c r="G12" s="34">
        <v>583.9779234317939</v>
      </c>
      <c r="H12" s="34">
        <v>583.9779234317939</v>
      </c>
      <c r="I12" s="34">
        <v>583.9779234317939</v>
      </c>
      <c r="J12" s="35">
        <f t="shared" si="1"/>
        <v>2919.8896171589695</v>
      </c>
      <c r="K12" s="4" t="s">
        <v>21</v>
      </c>
      <c r="N12" s="106">
        <v>171.84650732200799</v>
      </c>
      <c r="O12" s="106">
        <v>31.99247531595627</v>
      </c>
      <c r="P12" s="104">
        <f t="shared" si="2"/>
        <v>3123.7285997969338</v>
      </c>
    </row>
    <row r="13" spans="1:26" s="39" customFormat="1" x14ac:dyDescent="0.2">
      <c r="A13" s="37"/>
      <c r="B13" s="38" t="s">
        <v>28</v>
      </c>
      <c r="C13" s="32" t="s">
        <v>19</v>
      </c>
      <c r="D13" s="33" t="s">
        <v>20</v>
      </c>
      <c r="E13" s="34">
        <v>1318.4424203331016</v>
      </c>
      <c r="F13" s="34">
        <v>1318.4424203331016</v>
      </c>
      <c r="G13" s="34">
        <v>1318.4424203331016</v>
      </c>
      <c r="H13" s="34">
        <v>1318.4424203331016</v>
      </c>
      <c r="I13" s="34">
        <v>1318.4424203331016</v>
      </c>
      <c r="J13" s="35">
        <f t="shared" si="1"/>
        <v>6592.2121016655083</v>
      </c>
      <c r="K13" s="4" t="s">
        <v>21</v>
      </c>
      <c r="L13" s="28"/>
      <c r="M13" s="7"/>
      <c r="N13" s="106">
        <v>387.97652436578903</v>
      </c>
      <c r="O13" s="106">
        <v>72.229162945305859</v>
      </c>
      <c r="P13" s="104">
        <f t="shared" si="2"/>
        <v>7052.4177889766033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39" customFormat="1" x14ac:dyDescent="0.2">
      <c r="A14" s="37"/>
      <c r="B14" s="38" t="s">
        <v>29</v>
      </c>
      <c r="C14" s="32" t="s">
        <v>19</v>
      </c>
      <c r="D14" s="33" t="s">
        <v>20</v>
      </c>
      <c r="E14" s="34">
        <v>0</v>
      </c>
      <c r="F14" s="34">
        <v>0</v>
      </c>
      <c r="G14" s="34">
        <v>0</v>
      </c>
      <c r="H14" s="34">
        <v>1293.0939733132579</v>
      </c>
      <c r="I14" s="34">
        <v>1293.0939733132579</v>
      </c>
      <c r="J14" s="35">
        <f>SUM(E14:I14)</f>
        <v>2586.1879466265159</v>
      </c>
      <c r="K14" s="4" t="s">
        <v>21</v>
      </c>
      <c r="L14" s="28"/>
      <c r="M14" s="7"/>
      <c r="N14" s="106">
        <v>152.39546239343576</v>
      </c>
      <c r="O14" s="106">
        <v>35.752048067117457</v>
      </c>
      <c r="P14" s="104">
        <f t="shared" si="2"/>
        <v>2774.3354570870688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39" customFormat="1" x14ac:dyDescent="0.2">
      <c r="A15" s="37"/>
      <c r="B15" s="38" t="s">
        <v>30</v>
      </c>
      <c r="C15" s="32" t="s">
        <v>19</v>
      </c>
      <c r="D15" s="33" t="s">
        <v>20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5">
        <f t="shared" si="1"/>
        <v>0</v>
      </c>
      <c r="K15" s="4" t="s">
        <v>21</v>
      </c>
      <c r="L15" s="28"/>
      <c r="M15" s="7"/>
      <c r="N15" s="106">
        <v>0</v>
      </c>
      <c r="O15" s="106">
        <v>0</v>
      </c>
      <c r="P15" s="104">
        <f t="shared" si="2"/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37"/>
      <c r="B16" s="38"/>
      <c r="C16" s="32"/>
      <c r="D16" s="33"/>
      <c r="E16" s="34"/>
      <c r="F16" s="34"/>
      <c r="G16" s="34"/>
      <c r="H16" s="34"/>
      <c r="I16" s="34"/>
      <c r="J16" s="40"/>
      <c r="N16" s="106"/>
      <c r="O16" s="106"/>
      <c r="P16" s="104"/>
    </row>
    <row r="17" spans="1:26" x14ac:dyDescent="0.2">
      <c r="A17" s="41"/>
      <c r="B17" s="42" t="s">
        <v>31</v>
      </c>
      <c r="C17" s="43"/>
      <c r="D17" s="44" t="s">
        <v>11</v>
      </c>
      <c r="E17" s="45">
        <f>SUM(E6:E16)</f>
        <v>21899.492950422176</v>
      </c>
      <c r="F17" s="45">
        <f>SUM(F6:F16)</f>
        <v>20293.553660984744</v>
      </c>
      <c r="G17" s="45">
        <f>SUM(G6:G16)</f>
        <v>17761.592235819753</v>
      </c>
      <c r="H17" s="45">
        <f>SUM(H6:H16)</f>
        <v>16793.85739127564</v>
      </c>
      <c r="I17" s="45">
        <f>SUM(I6:I16)</f>
        <v>15212.945727128141</v>
      </c>
      <c r="J17" s="46">
        <f>SUM(E17:I17)</f>
        <v>91961.441965630453</v>
      </c>
      <c r="K17" s="47" t="str">
        <f>K15</f>
        <v>C-2</v>
      </c>
      <c r="N17" s="107">
        <f>SUM(N6:N16)</f>
        <v>5412.1055297069288</v>
      </c>
      <c r="O17" s="107">
        <f>SUM(O6:O16)</f>
        <v>976.29277444209981</v>
      </c>
      <c r="P17" s="107">
        <f>SUM(P6:P16)</f>
        <v>98349.840269779481</v>
      </c>
    </row>
    <row r="18" spans="1:26" x14ac:dyDescent="0.2">
      <c r="A18" s="48" t="s">
        <v>32</v>
      </c>
      <c r="B18" s="10"/>
      <c r="C18" s="32"/>
      <c r="D18" s="33"/>
      <c r="E18" s="49"/>
      <c r="F18" s="49"/>
      <c r="G18" s="49"/>
      <c r="H18" s="49"/>
      <c r="I18" s="49"/>
      <c r="J18" s="40"/>
      <c r="N18" s="106"/>
      <c r="O18" s="106"/>
      <c r="P18" s="104"/>
    </row>
    <row r="19" spans="1:26" x14ac:dyDescent="0.2">
      <c r="A19" s="50"/>
      <c r="B19" s="51" t="s">
        <v>33</v>
      </c>
      <c r="C19" s="32" t="s">
        <v>34</v>
      </c>
      <c r="D19" s="33" t="s">
        <v>35</v>
      </c>
      <c r="E19" s="34">
        <v>13422.603603503216</v>
      </c>
      <c r="F19" s="34">
        <v>13776.826991596903</v>
      </c>
      <c r="G19" s="34">
        <v>13746.100427204856</v>
      </c>
      <c r="H19" s="34">
        <v>13356.154728611213</v>
      </c>
      <c r="I19" s="34">
        <v>16947.593085751978</v>
      </c>
      <c r="J19" s="35">
        <f>E19+F19+G19+H19+I19</f>
        <v>71249.278836668163</v>
      </c>
      <c r="K19" s="4" t="s">
        <v>36</v>
      </c>
      <c r="N19" s="106">
        <v>4194.5916881679887</v>
      </c>
      <c r="O19" s="106">
        <v>959.6410423332967</v>
      </c>
      <c r="P19" s="104">
        <f t="shared" ref="P19:P23" si="3">SUM(J19,N19:O19)</f>
        <v>76403.511567169451</v>
      </c>
    </row>
    <row r="20" spans="1:26" x14ac:dyDescent="0.2">
      <c r="A20" s="50"/>
      <c r="B20" s="51" t="s">
        <v>37</v>
      </c>
      <c r="C20" s="32" t="s">
        <v>34</v>
      </c>
      <c r="D20" s="33" t="s">
        <v>35</v>
      </c>
      <c r="E20" s="34">
        <v>20360.434776039448</v>
      </c>
      <c r="F20" s="34">
        <v>21124.914090494251</v>
      </c>
      <c r="G20" s="34">
        <v>21305.196864296395</v>
      </c>
      <c r="H20" s="34">
        <v>20802.323591084438</v>
      </c>
      <c r="I20" s="34">
        <v>19766.96865414995</v>
      </c>
      <c r="J20" s="35">
        <f>E20+F20+G20+H20+I20</f>
        <v>103359.83797606449</v>
      </c>
      <c r="K20" s="4" t="s">
        <v>36</v>
      </c>
      <c r="N20" s="106">
        <v>6082.4469590351073</v>
      </c>
      <c r="O20" s="106">
        <v>1365.6530877771129</v>
      </c>
      <c r="P20" s="104">
        <f t="shared" si="3"/>
        <v>110807.93802287671</v>
      </c>
    </row>
    <row r="21" spans="1:26" x14ac:dyDescent="0.2">
      <c r="A21" s="50"/>
      <c r="B21" s="51" t="s">
        <v>38</v>
      </c>
      <c r="C21" s="32" t="s">
        <v>34</v>
      </c>
      <c r="D21" s="33" t="s">
        <v>35</v>
      </c>
      <c r="E21" s="34">
        <v>29598.945911404906</v>
      </c>
      <c r="F21" s="34">
        <v>29344.342296167131</v>
      </c>
      <c r="G21" s="34">
        <v>29647.875555796236</v>
      </c>
      <c r="H21" s="34">
        <v>29839.376951344071</v>
      </c>
      <c r="I21" s="34">
        <v>24220.985139022443</v>
      </c>
      <c r="J21" s="35">
        <f>E21+F21+G21+H21+I21</f>
        <v>142651.52585373478</v>
      </c>
      <c r="K21" s="4" t="s">
        <v>36</v>
      </c>
      <c r="N21" s="106">
        <v>8393.3901223914563</v>
      </c>
      <c r="O21" s="106">
        <v>1865.8341568517656</v>
      </c>
      <c r="P21" s="104">
        <f t="shared" si="3"/>
        <v>152910.75013297802</v>
      </c>
    </row>
    <row r="22" spans="1:26" x14ac:dyDescent="0.2">
      <c r="A22" s="50"/>
      <c r="B22" s="52" t="s">
        <v>39</v>
      </c>
      <c r="C22" s="32" t="s">
        <v>34</v>
      </c>
      <c r="D22" s="33" t="s">
        <v>40</v>
      </c>
      <c r="E22" s="34">
        <v>24738.083953258454</v>
      </c>
      <c r="F22" s="34">
        <v>24738.083953258454</v>
      </c>
      <c r="G22" s="34">
        <v>24738.083953258454</v>
      </c>
      <c r="H22" s="34">
        <v>24738.083953258454</v>
      </c>
      <c r="I22" s="34">
        <v>24738.083953258454</v>
      </c>
      <c r="J22" s="35">
        <f>E22+F22+G22+H22+I22</f>
        <v>123690.41976629227</v>
      </c>
      <c r="K22" s="4" t="s">
        <v>36</v>
      </c>
      <c r="M22" s="53"/>
      <c r="N22" s="106">
        <v>7279.6473199257734</v>
      </c>
      <c r="O22" s="106">
        <v>1638.8996450877034</v>
      </c>
      <c r="P22" s="104">
        <f t="shared" si="3"/>
        <v>132608.96673130576</v>
      </c>
    </row>
    <row r="23" spans="1:26" x14ac:dyDescent="0.2">
      <c r="A23" s="50"/>
      <c r="B23" s="51" t="s">
        <v>41</v>
      </c>
      <c r="C23" s="32" t="s">
        <v>34</v>
      </c>
      <c r="D23" s="33" t="s">
        <v>35</v>
      </c>
      <c r="E23" s="34">
        <v>4814.9454344596861</v>
      </c>
      <c r="F23" s="34">
        <v>4938.840445274338</v>
      </c>
      <c r="G23" s="34">
        <v>4834.6663312046112</v>
      </c>
      <c r="H23" s="34">
        <v>4630.6564107937265</v>
      </c>
      <c r="I23" s="34">
        <v>4203.7330166800375</v>
      </c>
      <c r="J23" s="35">
        <f>E23+F23+G23+H23+I23</f>
        <v>23422.841638412399</v>
      </c>
      <c r="K23" s="4" t="s">
        <v>36</v>
      </c>
      <c r="N23" s="106">
        <v>1378.3062282531685</v>
      </c>
      <c r="O23" s="106">
        <v>306.77313188686242</v>
      </c>
      <c r="P23" s="104">
        <f t="shared" si="3"/>
        <v>25107.920998552429</v>
      </c>
    </row>
    <row r="24" spans="1:26" x14ac:dyDescent="0.2">
      <c r="A24" s="50"/>
      <c r="B24" s="51"/>
      <c r="C24" s="32"/>
      <c r="D24" s="33"/>
      <c r="E24" s="54"/>
      <c r="F24" s="54"/>
      <c r="G24" s="54"/>
      <c r="H24" s="54"/>
      <c r="I24" s="54"/>
      <c r="J24" s="40"/>
      <c r="N24" s="106"/>
      <c r="O24" s="106"/>
      <c r="P24" s="104"/>
    </row>
    <row r="25" spans="1:26" x14ac:dyDescent="0.2">
      <c r="A25" s="41"/>
      <c r="B25" s="42" t="s">
        <v>42</v>
      </c>
      <c r="C25" s="43"/>
      <c r="D25" s="44" t="s">
        <v>11</v>
      </c>
      <c r="E25" s="45">
        <f t="shared" ref="E25:I25" si="4">SUM(E19:E24)</f>
        <v>92935.013678665709</v>
      </c>
      <c r="F25" s="45">
        <f t="shared" si="4"/>
        <v>93923.007776791084</v>
      </c>
      <c r="G25" s="45">
        <f t="shared" si="4"/>
        <v>94271.923131760559</v>
      </c>
      <c r="H25" s="45">
        <f t="shared" si="4"/>
        <v>93366.5956350919</v>
      </c>
      <c r="I25" s="45">
        <f t="shared" si="4"/>
        <v>89877.363848862864</v>
      </c>
      <c r="J25" s="46">
        <f>SUM(J19:J24)</f>
        <v>464373.90407117212</v>
      </c>
      <c r="K25" s="47" t="str">
        <f>K23</f>
        <v>C-3</v>
      </c>
      <c r="N25" s="107">
        <f t="shared" ref="N25:O25" si="5">SUM(N19:N24)</f>
        <v>27328.382317773496</v>
      </c>
      <c r="O25" s="107">
        <f t="shared" si="5"/>
        <v>6136.8010639367421</v>
      </c>
      <c r="P25" s="107">
        <f t="shared" ref="P25" si="6">SUM(P19:P24)</f>
        <v>497839.08745288232</v>
      </c>
    </row>
    <row r="26" spans="1:26" x14ac:dyDescent="0.2">
      <c r="A26" s="55" t="s">
        <v>43</v>
      </c>
      <c r="B26" s="56"/>
      <c r="C26" s="15"/>
      <c r="D26" s="29"/>
      <c r="E26" s="57"/>
      <c r="F26" s="49"/>
      <c r="G26" s="49"/>
      <c r="H26" s="49"/>
      <c r="I26" s="49"/>
      <c r="J26" s="58"/>
      <c r="N26" s="106"/>
      <c r="O26" s="106"/>
      <c r="P26" s="104"/>
    </row>
    <row r="27" spans="1:26" s="39" customFormat="1" x14ac:dyDescent="0.2">
      <c r="A27" s="50"/>
      <c r="B27" s="59" t="s">
        <v>44</v>
      </c>
      <c r="C27" s="32" t="s">
        <v>19</v>
      </c>
      <c r="D27" s="33" t="s">
        <v>45</v>
      </c>
      <c r="E27" s="34">
        <v>1279.1897370410725</v>
      </c>
      <c r="F27" s="34">
        <v>1279.1897370410725</v>
      </c>
      <c r="G27" s="34">
        <v>1279.1897370410725</v>
      </c>
      <c r="H27" s="34">
        <v>1279.1897370410725</v>
      </c>
      <c r="I27" s="34">
        <v>1279.1897370410725</v>
      </c>
      <c r="J27" s="35">
        <f>SUM(E27:I27)</f>
        <v>6395.9486852053624</v>
      </c>
      <c r="K27" s="4" t="s">
        <v>46</v>
      </c>
      <c r="L27" s="28"/>
      <c r="M27" s="7"/>
      <c r="N27" s="106">
        <v>376.42568270535082</v>
      </c>
      <c r="O27" s="106">
        <v>123.86012591869672</v>
      </c>
      <c r="P27" s="104">
        <f t="shared" ref="P27:P31" si="7">SUM(J27,N27:O27)</f>
        <v>6896.23449382941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">
      <c r="A28" s="50"/>
      <c r="B28" s="59" t="s">
        <v>47</v>
      </c>
      <c r="C28" s="32" t="s">
        <v>19</v>
      </c>
      <c r="D28" s="33" t="s">
        <v>48</v>
      </c>
      <c r="E28" s="34">
        <v>4317.2653625136199</v>
      </c>
      <c r="F28" s="34">
        <v>4317.2653625136199</v>
      </c>
      <c r="G28" s="34">
        <v>4317.2653625136199</v>
      </c>
      <c r="H28" s="34">
        <v>4317.2653625136199</v>
      </c>
      <c r="I28" s="34">
        <v>4317.2653625136199</v>
      </c>
      <c r="J28" s="35">
        <f>SUM(E28:I28)</f>
        <v>21586.326812568099</v>
      </c>
      <c r="K28" s="4" t="s">
        <v>46</v>
      </c>
      <c r="N28" s="106">
        <v>1270.4366791305592</v>
      </c>
      <c r="O28" s="106">
        <v>418.02792497560148</v>
      </c>
      <c r="P28" s="104">
        <f t="shared" si="7"/>
        <v>23274.791416674259</v>
      </c>
    </row>
    <row r="29" spans="1:26" s="39" customFormat="1" x14ac:dyDescent="0.2">
      <c r="A29" s="50"/>
      <c r="B29" s="59" t="s">
        <v>49</v>
      </c>
      <c r="C29" s="32" t="s">
        <v>19</v>
      </c>
      <c r="D29" s="33" t="s">
        <v>50</v>
      </c>
      <c r="E29" s="34">
        <v>159.89871713013406</v>
      </c>
      <c r="F29" s="34">
        <v>159.89871713013406</v>
      </c>
      <c r="G29" s="34">
        <v>159.89871713013406</v>
      </c>
      <c r="H29" s="34">
        <v>159.89871713013406</v>
      </c>
      <c r="I29" s="34">
        <v>159.89871713013406</v>
      </c>
      <c r="J29" s="35">
        <f>SUM(E29:I29)</f>
        <v>799.4935856506703</v>
      </c>
      <c r="K29" s="4" t="s">
        <v>46</v>
      </c>
      <c r="L29" s="28"/>
      <c r="M29" s="7"/>
      <c r="N29" s="106">
        <v>47.053210338168853</v>
      </c>
      <c r="O29" s="106">
        <v>15.482515739837091</v>
      </c>
      <c r="P29" s="104">
        <f t="shared" si="7"/>
        <v>862.02931172867625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">
      <c r="A30" s="50"/>
      <c r="B30" s="59" t="s">
        <v>51</v>
      </c>
      <c r="C30" s="32" t="s">
        <v>19</v>
      </c>
      <c r="D30" s="33" t="s">
        <v>52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5">
        <f>SUM(E30:I30)</f>
        <v>0</v>
      </c>
      <c r="K30" s="4" t="s">
        <v>46</v>
      </c>
      <c r="N30" s="106">
        <v>0</v>
      </c>
      <c r="O30" s="106">
        <v>0</v>
      </c>
      <c r="P30" s="104">
        <f t="shared" si="7"/>
        <v>0</v>
      </c>
    </row>
    <row r="31" spans="1:26" x14ac:dyDescent="0.2">
      <c r="A31" s="60"/>
      <c r="B31" s="59" t="s">
        <v>53</v>
      </c>
      <c r="C31" s="32" t="s">
        <v>19</v>
      </c>
      <c r="D31" s="33" t="s">
        <v>54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5">
        <f>SUM(E31:I31)</f>
        <v>0</v>
      </c>
      <c r="K31" s="4" t="s">
        <v>46</v>
      </c>
      <c r="N31" s="106">
        <v>0</v>
      </c>
      <c r="O31" s="106">
        <v>0</v>
      </c>
      <c r="P31" s="104">
        <f t="shared" si="7"/>
        <v>0</v>
      </c>
    </row>
    <row r="32" spans="1:26" x14ac:dyDescent="0.2">
      <c r="A32" s="61"/>
      <c r="B32" s="51"/>
      <c r="C32" s="32"/>
      <c r="D32" s="33"/>
      <c r="E32" s="54"/>
      <c r="F32" s="54"/>
      <c r="G32" s="54"/>
      <c r="H32" s="54"/>
      <c r="I32" s="54"/>
      <c r="J32" s="40"/>
      <c r="N32" s="106"/>
      <c r="O32" s="106"/>
      <c r="P32" s="104"/>
    </row>
    <row r="33" spans="1:26" x14ac:dyDescent="0.2">
      <c r="A33" s="41"/>
      <c r="B33" s="42" t="s">
        <v>55</v>
      </c>
      <c r="C33" s="43"/>
      <c r="D33" s="44" t="s">
        <v>56</v>
      </c>
      <c r="E33" s="45">
        <f t="shared" ref="E33:J33" si="8">SUM(E27:E32)</f>
        <v>5756.3538166848266</v>
      </c>
      <c r="F33" s="45">
        <f t="shared" si="8"/>
        <v>5756.3538166848266</v>
      </c>
      <c r="G33" s="45">
        <f t="shared" si="8"/>
        <v>5756.3538166848266</v>
      </c>
      <c r="H33" s="45">
        <f t="shared" si="8"/>
        <v>5756.3538166848266</v>
      </c>
      <c r="I33" s="45">
        <f t="shared" si="8"/>
        <v>5756.3538166848266</v>
      </c>
      <c r="J33" s="46">
        <f t="shared" si="8"/>
        <v>28781.769083424133</v>
      </c>
      <c r="K33" s="47" t="str">
        <f>K31</f>
        <v>C-5</v>
      </c>
      <c r="N33" s="107">
        <f t="shared" ref="N33:O33" si="9">SUM(N27:N32)</f>
        <v>1693.915572174079</v>
      </c>
      <c r="O33" s="107">
        <f t="shared" si="9"/>
        <v>557.37056663413534</v>
      </c>
      <c r="P33" s="107">
        <f t="shared" ref="P33" si="10">SUM(P27:P32)</f>
        <v>31033.055222232342</v>
      </c>
    </row>
    <row r="34" spans="1:26" x14ac:dyDescent="0.2">
      <c r="A34" s="55" t="s">
        <v>57</v>
      </c>
      <c r="B34" s="62"/>
      <c r="C34" s="15"/>
      <c r="D34" s="29"/>
      <c r="E34" s="57"/>
      <c r="F34" s="57"/>
      <c r="G34" s="57"/>
      <c r="H34" s="57"/>
      <c r="I34" s="57"/>
      <c r="J34" s="58"/>
      <c r="K34" s="63"/>
      <c r="N34" s="106"/>
      <c r="O34" s="106"/>
      <c r="P34" s="104"/>
    </row>
    <row r="35" spans="1:26" x14ac:dyDescent="0.2">
      <c r="A35" s="64"/>
      <c r="B35" s="10" t="s">
        <v>58</v>
      </c>
      <c r="C35" s="32"/>
      <c r="D35" s="33"/>
      <c r="E35" s="49"/>
      <c r="F35" s="49"/>
      <c r="G35" s="49"/>
      <c r="H35" s="49"/>
      <c r="I35" s="49"/>
      <c r="J35" s="40"/>
      <c r="K35" s="63"/>
      <c r="N35" s="106"/>
      <c r="O35" s="106"/>
      <c r="P35" s="104"/>
    </row>
    <row r="36" spans="1:26" s="39" customFormat="1" x14ac:dyDescent="0.2">
      <c r="A36" s="51"/>
      <c r="B36" s="51" t="s">
        <v>59</v>
      </c>
      <c r="C36" s="32" t="s">
        <v>60</v>
      </c>
      <c r="D36" s="33" t="s">
        <v>61</v>
      </c>
      <c r="E36" s="34">
        <v>1191.1891863177575</v>
      </c>
      <c r="F36" s="34">
        <v>1123.2945874817913</v>
      </c>
      <c r="G36" s="34">
        <v>1123.2945874817913</v>
      </c>
      <c r="H36" s="34">
        <v>1123.2945874817913</v>
      </c>
      <c r="I36" s="34">
        <v>1123.2945874817913</v>
      </c>
      <c r="J36" s="35">
        <f t="shared" ref="J36:J50" si="11">SUM(E36:I36)</f>
        <v>5684.367536244923</v>
      </c>
      <c r="K36" s="63" t="s">
        <v>62</v>
      </c>
      <c r="L36" s="28"/>
      <c r="M36" s="7"/>
      <c r="N36" s="106">
        <v>334.56105219912638</v>
      </c>
      <c r="O36" s="106">
        <v>66.366576076751429</v>
      </c>
      <c r="P36" s="104">
        <f t="shared" ref="P36:P50" si="12">SUM(J36,N36:O36)</f>
        <v>6085.2951645208013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39" customFormat="1" x14ac:dyDescent="0.2">
      <c r="A37" s="51"/>
      <c r="B37" s="51" t="s">
        <v>63</v>
      </c>
      <c r="C37" s="32" t="s">
        <v>60</v>
      </c>
      <c r="D37" s="33" t="s">
        <v>64</v>
      </c>
      <c r="E37" s="34">
        <v>2645.3747917151295</v>
      </c>
      <c r="F37" s="34">
        <v>2400.7007831261199</v>
      </c>
      <c r="G37" s="34">
        <v>2400.7007831261199</v>
      </c>
      <c r="H37" s="34">
        <v>2400.7007831261199</v>
      </c>
      <c r="I37" s="34">
        <v>2400.7007831261199</v>
      </c>
      <c r="J37" s="35">
        <f t="shared" si="11"/>
        <v>12248.177924219608</v>
      </c>
      <c r="K37" s="63" t="s">
        <v>62</v>
      </c>
      <c r="L37" s="28"/>
      <c r="M37" s="7"/>
      <c r="N37" s="106">
        <v>720.90404746316494</v>
      </c>
      <c r="O37" s="106">
        <v>142.62293785700768</v>
      </c>
      <c r="P37" s="104">
        <f t="shared" si="12"/>
        <v>13111.704909539782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39" customFormat="1" x14ac:dyDescent="0.2">
      <c r="A38" s="51"/>
      <c r="B38" s="51" t="s">
        <v>65</v>
      </c>
      <c r="C38" s="32" t="s">
        <v>60</v>
      </c>
      <c r="D38" s="33" t="s">
        <v>66</v>
      </c>
      <c r="E38" s="34">
        <v>357.28689300736119</v>
      </c>
      <c r="F38" s="34">
        <v>476.38252400981492</v>
      </c>
      <c r="G38" s="34">
        <v>476.38252400981492</v>
      </c>
      <c r="H38" s="34">
        <v>476.38252400981492</v>
      </c>
      <c r="I38" s="34">
        <v>476.38252400981492</v>
      </c>
      <c r="J38" s="35">
        <f t="shared" si="11"/>
        <v>2262.8169890466206</v>
      </c>
      <c r="K38" s="63" t="s">
        <v>62</v>
      </c>
      <c r="L38" s="28"/>
      <c r="M38" s="7"/>
      <c r="N38" s="106">
        <v>133.14969392645349</v>
      </c>
      <c r="O38" s="106">
        <v>26.980388405133656</v>
      </c>
      <c r="P38" s="104">
        <f t="shared" si="12"/>
        <v>2422.9470713782075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39" customFormat="1" x14ac:dyDescent="0.2">
      <c r="A39" s="51"/>
      <c r="B39" s="51" t="s">
        <v>67</v>
      </c>
      <c r="C39" s="32" t="s">
        <v>60</v>
      </c>
      <c r="D39" s="33" t="s">
        <v>68</v>
      </c>
      <c r="E39" s="34">
        <v>723.54864713199265</v>
      </c>
      <c r="F39" s="34">
        <v>964.73152950932365</v>
      </c>
      <c r="G39" s="34">
        <v>964.73152950932365</v>
      </c>
      <c r="H39" s="34">
        <v>973.07407127263491</v>
      </c>
      <c r="I39" s="34">
        <v>981.41661303594628</v>
      </c>
      <c r="J39" s="35">
        <f t="shared" si="11"/>
        <v>4607.5023904592208</v>
      </c>
      <c r="K39" s="63" t="s">
        <v>62</v>
      </c>
      <c r="L39" s="28"/>
      <c r="M39" s="7"/>
      <c r="N39" s="106">
        <v>271.12155443987803</v>
      </c>
      <c r="O39" s="106">
        <v>55.017887645649971</v>
      </c>
      <c r="P39" s="104">
        <f t="shared" si="12"/>
        <v>4933.6418325447494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">
      <c r="A40" s="51"/>
      <c r="B40" s="51" t="s">
        <v>69</v>
      </c>
      <c r="C40" s="32" t="s">
        <v>60</v>
      </c>
      <c r="D40" s="33" t="s">
        <v>70</v>
      </c>
      <c r="E40" s="34">
        <v>10997.018563471251</v>
      </c>
      <c r="F40" s="34">
        <v>11228.345058731833</v>
      </c>
      <c r="G40" s="34">
        <v>11228.345058731833</v>
      </c>
      <c r="H40" s="34">
        <v>11228.345058731833</v>
      </c>
      <c r="I40" s="34">
        <v>11228.345058731833</v>
      </c>
      <c r="J40" s="35">
        <f t="shared" si="11"/>
        <v>55910.398798398586</v>
      </c>
      <c r="K40" s="63" t="s">
        <v>62</v>
      </c>
      <c r="N40" s="106">
        <v>3290.4879129425099</v>
      </c>
      <c r="O40" s="106">
        <v>656.22371965122784</v>
      </c>
      <c r="P40" s="104">
        <f t="shared" si="12"/>
        <v>59857.110430992325</v>
      </c>
    </row>
    <row r="41" spans="1:26" x14ac:dyDescent="0.2">
      <c r="A41" s="51"/>
      <c r="B41" s="51" t="s">
        <v>71</v>
      </c>
      <c r="C41" s="32" t="s">
        <v>60</v>
      </c>
      <c r="D41" s="33" t="s">
        <v>72</v>
      </c>
      <c r="E41" s="34">
        <v>12111.154126700869</v>
      </c>
      <c r="F41" s="34">
        <v>13040.764179315373</v>
      </c>
      <c r="G41" s="34">
        <v>13040.764179315373</v>
      </c>
      <c r="H41" s="34">
        <v>13040.764179315373</v>
      </c>
      <c r="I41" s="34">
        <v>13040.764179315373</v>
      </c>
      <c r="J41" s="35">
        <f t="shared" si="11"/>
        <v>64274.210843962363</v>
      </c>
      <c r="K41" s="63" t="s">
        <v>62</v>
      </c>
      <c r="N41" s="106">
        <v>3782.5795949023709</v>
      </c>
      <c r="O41" s="106">
        <v>756.93997932137495</v>
      </c>
      <c r="P41" s="104">
        <f t="shared" si="12"/>
        <v>68813.730418186111</v>
      </c>
    </row>
    <row r="42" spans="1:26" s="39" customFormat="1" x14ac:dyDescent="0.2">
      <c r="A42" s="51"/>
      <c r="B42" s="51" t="s">
        <v>73</v>
      </c>
      <c r="C42" s="32" t="s">
        <v>60</v>
      </c>
      <c r="D42" s="33" t="s">
        <v>74</v>
      </c>
      <c r="E42" s="34">
        <v>627.06715163929709</v>
      </c>
      <c r="F42" s="34">
        <v>630.11217938290565</v>
      </c>
      <c r="G42" s="34">
        <v>630.11217938290565</v>
      </c>
      <c r="H42" s="34">
        <v>630.11217938290565</v>
      </c>
      <c r="I42" s="34">
        <v>630.11217938290565</v>
      </c>
      <c r="J42" s="35">
        <f t="shared" si="11"/>
        <v>3147.5158691709198</v>
      </c>
      <c r="K42" s="63" t="s">
        <v>62</v>
      </c>
      <c r="L42" s="28"/>
      <c r="M42" s="7"/>
      <c r="N42" s="106">
        <v>185.2425151688351</v>
      </c>
      <c r="O42" s="106">
        <v>36.904251637316669</v>
      </c>
      <c r="P42" s="104">
        <f t="shared" si="12"/>
        <v>3369.6626359770717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39" customFormat="1" x14ac:dyDescent="0.2">
      <c r="A43" s="51"/>
      <c r="B43" s="51" t="s">
        <v>75</v>
      </c>
      <c r="C43" s="32" t="s">
        <v>60</v>
      </c>
      <c r="D43" s="33" t="s">
        <v>74</v>
      </c>
      <c r="E43" s="34">
        <v>1785.303937348627</v>
      </c>
      <c r="F43" s="34">
        <v>1794.063606200104</v>
      </c>
      <c r="G43" s="34">
        <v>1794.8978603764351</v>
      </c>
      <c r="H43" s="34">
        <v>1795.7321145527662</v>
      </c>
      <c r="I43" s="34">
        <v>1796.5663687290976</v>
      </c>
      <c r="J43" s="35">
        <f t="shared" si="11"/>
        <v>8966.5638872070303</v>
      </c>
      <c r="K43" s="63" t="s">
        <v>62</v>
      </c>
      <c r="L43" s="28"/>
      <c r="M43" s="7"/>
      <c r="N43" s="106">
        <v>527.71456122494988</v>
      </c>
      <c r="O43" s="106">
        <v>105.14570104374788</v>
      </c>
      <c r="P43" s="104">
        <f t="shared" si="12"/>
        <v>9599.424149475728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">
      <c r="A44" s="51"/>
      <c r="B44" s="51" t="s">
        <v>76</v>
      </c>
      <c r="C44" s="32" t="s">
        <v>60</v>
      </c>
      <c r="D44" s="33" t="s">
        <v>77</v>
      </c>
      <c r="E44" s="34">
        <v>2827.4315512104622</v>
      </c>
      <c r="F44" s="34">
        <v>2977.3672674327058</v>
      </c>
      <c r="G44" s="34">
        <v>2977.3672674327058</v>
      </c>
      <c r="H44" s="34">
        <v>2977.3672674327058</v>
      </c>
      <c r="I44" s="34">
        <v>2977.3672674327058</v>
      </c>
      <c r="J44" s="35">
        <f t="shared" si="11"/>
        <v>14736.900620941287</v>
      </c>
      <c r="K44" s="63" t="s">
        <v>62</v>
      </c>
      <c r="N44" s="106">
        <v>867.28989059868161</v>
      </c>
      <c r="O44" s="106">
        <v>173.30966316408907</v>
      </c>
      <c r="P44" s="104">
        <f t="shared" si="12"/>
        <v>15777.500174704059</v>
      </c>
    </row>
    <row r="45" spans="1:26" x14ac:dyDescent="0.2">
      <c r="A45" s="51"/>
      <c r="B45" s="51" t="s">
        <v>78</v>
      </c>
      <c r="C45" s="32" t="s">
        <v>60</v>
      </c>
      <c r="D45" s="33" t="s">
        <v>79</v>
      </c>
      <c r="E45" s="34">
        <v>1678.9740050431501</v>
      </c>
      <c r="F45" s="34">
        <v>1700.2268405500256</v>
      </c>
      <c r="G45" s="34">
        <v>1700.2268405500256</v>
      </c>
      <c r="H45" s="34">
        <v>1700.2268405500256</v>
      </c>
      <c r="I45" s="34">
        <v>1700.2268405500256</v>
      </c>
      <c r="J45" s="35">
        <f t="shared" si="11"/>
        <v>8479.8813672432516</v>
      </c>
      <c r="K45" s="63" t="s">
        <v>62</v>
      </c>
      <c r="N45" s="106">
        <v>499.06840345711129</v>
      </c>
      <c r="O45" s="106">
        <v>99.475738392907658</v>
      </c>
      <c r="P45" s="104">
        <f t="shared" si="12"/>
        <v>9078.4255090932711</v>
      </c>
    </row>
    <row r="46" spans="1:26" x14ac:dyDescent="0.2">
      <c r="A46" s="51"/>
      <c r="B46" s="51" t="s">
        <v>80</v>
      </c>
      <c r="C46" s="32" t="s">
        <v>60</v>
      </c>
      <c r="D46" s="33" t="s">
        <v>81</v>
      </c>
      <c r="E46" s="34">
        <v>2397.4901013589183</v>
      </c>
      <c r="F46" s="34">
        <v>2668.2924901355063</v>
      </c>
      <c r="G46" s="34">
        <v>2668.2924901355063</v>
      </c>
      <c r="H46" s="34">
        <v>2668.2924901355063</v>
      </c>
      <c r="I46" s="34">
        <v>2668.2924901355063</v>
      </c>
      <c r="J46" s="35">
        <f t="shared" si="11"/>
        <v>13070.660061900944</v>
      </c>
      <c r="K46" s="63" t="s">
        <v>62</v>
      </c>
      <c r="N46" s="106">
        <v>769.1993606195083</v>
      </c>
      <c r="O46" s="106">
        <v>154.24372300525275</v>
      </c>
      <c r="P46" s="104">
        <f t="shared" si="12"/>
        <v>13994.103145525705</v>
      </c>
    </row>
    <row r="47" spans="1:26" s="39" customFormat="1" x14ac:dyDescent="0.2">
      <c r="A47" s="51"/>
      <c r="B47" s="51" t="s">
        <v>82</v>
      </c>
      <c r="C47" s="32" t="s">
        <v>60</v>
      </c>
      <c r="D47" s="33" t="s">
        <v>72</v>
      </c>
      <c r="E47" s="34">
        <v>4310.3854598729404</v>
      </c>
      <c r="F47" s="34">
        <v>4581.8901170567515</v>
      </c>
      <c r="G47" s="34">
        <v>4581.8901170567515</v>
      </c>
      <c r="H47" s="34">
        <v>4581.8901170567515</v>
      </c>
      <c r="I47" s="34">
        <v>4581.8901170567515</v>
      </c>
      <c r="J47" s="35">
        <f t="shared" si="11"/>
        <v>22637.945928099947</v>
      </c>
      <c r="K47" s="63" t="s">
        <v>62</v>
      </c>
      <c r="L47" s="28"/>
      <c r="M47" s="7"/>
      <c r="N47" s="106">
        <v>1332.2700363047752</v>
      </c>
      <c r="O47" s="106">
        <v>266.38615880666521</v>
      </c>
      <c r="P47" s="104">
        <f t="shared" si="12"/>
        <v>24236.602123211385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39" customFormat="1" x14ac:dyDescent="0.2">
      <c r="A48" s="51"/>
      <c r="B48" s="51" t="s">
        <v>83</v>
      </c>
      <c r="C48" s="32" t="s">
        <v>60</v>
      </c>
      <c r="D48" s="33" t="s">
        <v>84</v>
      </c>
      <c r="E48" s="34">
        <v>260.82881785737345</v>
      </c>
      <c r="F48" s="34">
        <v>486.07744546677941</v>
      </c>
      <c r="G48" s="34">
        <v>486.07744546677941</v>
      </c>
      <c r="H48" s="34">
        <v>486.07744546677941</v>
      </c>
      <c r="I48" s="34">
        <v>486.07744546677941</v>
      </c>
      <c r="J48" s="35">
        <f t="shared" si="11"/>
        <v>2205.1385997244911</v>
      </c>
      <c r="K48" s="63" t="s">
        <v>62</v>
      </c>
      <c r="L48" s="28"/>
      <c r="M48" s="7"/>
      <c r="N48" s="106">
        <v>129.73227373597027</v>
      </c>
      <c r="O48" s="106">
        <v>26.712144722790431</v>
      </c>
      <c r="P48" s="104">
        <f t="shared" si="12"/>
        <v>2361.5830181832521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">
      <c r="A49" s="51"/>
      <c r="B49" s="51" t="s">
        <v>85</v>
      </c>
      <c r="C49" s="32" t="s">
        <v>60</v>
      </c>
      <c r="D49" s="33" t="s">
        <v>84</v>
      </c>
      <c r="E49" s="34">
        <v>652.30930846314754</v>
      </c>
      <c r="F49" s="34">
        <v>869.74574461753002</v>
      </c>
      <c r="G49" s="34">
        <v>869.74574461753002</v>
      </c>
      <c r="H49" s="34">
        <v>869.74574461753002</v>
      </c>
      <c r="I49" s="34">
        <v>869.74574461753002</v>
      </c>
      <c r="J49" s="35">
        <f t="shared" si="11"/>
        <v>4131.2922869332679</v>
      </c>
      <c r="K49" s="63" t="s">
        <v>62</v>
      </c>
      <c r="N49" s="106">
        <v>243.09535688860316</v>
      </c>
      <c r="O49" s="106">
        <v>49.258897673185153</v>
      </c>
      <c r="P49" s="104">
        <f t="shared" si="12"/>
        <v>4423.6465414950562</v>
      </c>
    </row>
    <row r="50" spans="1:26" x14ac:dyDescent="0.2">
      <c r="A50" s="51"/>
      <c r="B50" s="51" t="s">
        <v>86</v>
      </c>
      <c r="C50" s="32" t="s">
        <v>60</v>
      </c>
      <c r="D50" s="33" t="s">
        <v>77</v>
      </c>
      <c r="E50" s="34">
        <v>526.54312872236994</v>
      </c>
      <c r="F50" s="34">
        <v>702.05750496315989</v>
      </c>
      <c r="G50" s="34">
        <v>702.05750496315989</v>
      </c>
      <c r="H50" s="34">
        <v>702.05750496315989</v>
      </c>
      <c r="I50" s="34">
        <v>702.05750496315989</v>
      </c>
      <c r="J50" s="35">
        <f t="shared" si="11"/>
        <v>3334.7731485750091</v>
      </c>
      <c r="K50" s="63" t="s">
        <v>62</v>
      </c>
      <c r="N50" s="106">
        <v>196.2262198826765</v>
      </c>
      <c r="O50" s="106">
        <v>39.761710835250632</v>
      </c>
      <c r="P50" s="104">
        <f t="shared" si="12"/>
        <v>3570.7610792929363</v>
      </c>
    </row>
    <row r="51" spans="1:26" x14ac:dyDescent="0.2">
      <c r="A51" s="51"/>
      <c r="B51" s="51"/>
      <c r="C51" s="32"/>
      <c r="D51" s="65"/>
      <c r="E51" s="34"/>
      <c r="F51" s="34"/>
      <c r="G51" s="34"/>
      <c r="H51" s="34"/>
      <c r="I51" s="34"/>
      <c r="J51" s="66"/>
      <c r="K51" s="63"/>
      <c r="N51" s="106"/>
      <c r="O51" s="106"/>
      <c r="P51" s="104"/>
    </row>
    <row r="52" spans="1:26" x14ac:dyDescent="0.2">
      <c r="A52" s="51"/>
      <c r="B52" s="10" t="s">
        <v>87</v>
      </c>
      <c r="C52" s="32"/>
      <c r="D52" s="65"/>
      <c r="E52" s="34"/>
      <c r="F52" s="34"/>
      <c r="G52" s="34"/>
      <c r="H52" s="34"/>
      <c r="I52" s="34"/>
      <c r="J52" s="66"/>
      <c r="K52" s="63"/>
      <c r="N52" s="106"/>
      <c r="O52" s="106"/>
      <c r="P52" s="104"/>
    </row>
    <row r="53" spans="1:26" s="39" customFormat="1" x14ac:dyDescent="0.2">
      <c r="A53" s="51"/>
      <c r="B53" s="51" t="s">
        <v>88</v>
      </c>
      <c r="C53" s="32" t="s">
        <v>60</v>
      </c>
      <c r="D53" s="33" t="s">
        <v>61</v>
      </c>
      <c r="E53" s="34">
        <v>520.90830770116031</v>
      </c>
      <c r="F53" s="34">
        <v>533.92267285192577</v>
      </c>
      <c r="G53" s="34">
        <v>533.92267285192577</v>
      </c>
      <c r="H53" s="34">
        <v>533.92267285192577</v>
      </c>
      <c r="I53" s="34">
        <v>533.92267285192577</v>
      </c>
      <c r="J53" s="35">
        <f t="shared" ref="J53:J61" si="13">SUM(E53:I53)</f>
        <v>2656.5989991088632</v>
      </c>
      <c r="K53" s="63" t="s">
        <v>62</v>
      </c>
      <c r="L53" s="28"/>
      <c r="M53" s="7"/>
      <c r="N53" s="106">
        <v>156.34806334834153</v>
      </c>
      <c r="O53" s="106">
        <v>31.188433712305809</v>
      </c>
      <c r="P53" s="104">
        <f t="shared" ref="P53:P61" si="14">SUM(J53,N53:O53)</f>
        <v>2844.1354961695101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39" customFormat="1" x14ac:dyDescent="0.2">
      <c r="A54" s="51"/>
      <c r="B54" s="51" t="s">
        <v>89</v>
      </c>
      <c r="C54" s="32" t="s">
        <v>60</v>
      </c>
      <c r="D54" s="33" t="s">
        <v>68</v>
      </c>
      <c r="E54" s="34">
        <v>112.62431380470311</v>
      </c>
      <c r="F54" s="34">
        <v>112.62431380470311</v>
      </c>
      <c r="G54" s="34">
        <v>131.39503277215363</v>
      </c>
      <c r="H54" s="34">
        <v>150.16575173960413</v>
      </c>
      <c r="I54" s="34">
        <v>150.16575173960413</v>
      </c>
      <c r="J54" s="35">
        <f t="shared" si="13"/>
        <v>656.97516386076813</v>
      </c>
      <c r="K54" s="63" t="s">
        <v>62</v>
      </c>
      <c r="L54" s="28"/>
      <c r="M54" s="7"/>
      <c r="N54" s="106">
        <v>38.666313158029489</v>
      </c>
      <c r="O54" s="106">
        <v>7.9252432838044546</v>
      </c>
      <c r="P54" s="104">
        <f t="shared" si="14"/>
        <v>703.56672030260211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">
      <c r="A55" s="51"/>
      <c r="B55" s="51" t="s">
        <v>90</v>
      </c>
      <c r="C55" s="32" t="s">
        <v>60</v>
      </c>
      <c r="D55" s="33" t="s">
        <v>70</v>
      </c>
      <c r="E55" s="34">
        <v>5302.892465426432</v>
      </c>
      <c r="F55" s="34">
        <v>5485.4403522060866</v>
      </c>
      <c r="G55" s="34">
        <v>5485.4403522060866</v>
      </c>
      <c r="H55" s="34">
        <v>5485.4403522060866</v>
      </c>
      <c r="I55" s="34">
        <v>5485.4403522060866</v>
      </c>
      <c r="J55" s="35">
        <f t="shared" si="13"/>
        <v>27244.653874250776</v>
      </c>
      <c r="K55" s="63" t="s">
        <v>62</v>
      </c>
      <c r="N55" s="106">
        <v>1603.4112902615645</v>
      </c>
      <c r="O55" s="106">
        <v>320.04039304187347</v>
      </c>
      <c r="P55" s="104">
        <f t="shared" si="14"/>
        <v>29168.105557554212</v>
      </c>
    </row>
    <row r="56" spans="1:26" x14ac:dyDescent="0.2">
      <c r="A56" s="51"/>
      <c r="B56" s="51" t="s">
        <v>91</v>
      </c>
      <c r="C56" s="32" t="s">
        <v>60</v>
      </c>
      <c r="D56" s="33" t="s">
        <v>72</v>
      </c>
      <c r="E56" s="34">
        <v>1528.6771376563779</v>
      </c>
      <c r="F56" s="34">
        <v>1533.2769685620642</v>
      </c>
      <c r="G56" s="34">
        <v>1533.2769685620642</v>
      </c>
      <c r="H56" s="34">
        <v>1533.2769685620642</v>
      </c>
      <c r="I56" s="34">
        <v>1533.2769685620642</v>
      </c>
      <c r="J56" s="35">
        <f t="shared" si="13"/>
        <v>7661.7850119046343</v>
      </c>
      <c r="K56" s="63" t="s">
        <v>62</v>
      </c>
      <c r="N56" s="106">
        <v>450.92393147142315</v>
      </c>
      <c r="O56" s="106">
        <v>89.822719055215757</v>
      </c>
      <c r="P56" s="104">
        <f t="shared" si="14"/>
        <v>8202.5316624312727</v>
      </c>
    </row>
    <row r="57" spans="1:26" s="39" customFormat="1" x14ac:dyDescent="0.2">
      <c r="A57" s="51"/>
      <c r="B57" s="51" t="s">
        <v>92</v>
      </c>
      <c r="C57" s="32" t="s">
        <v>60</v>
      </c>
      <c r="D57" s="33" t="s">
        <v>74</v>
      </c>
      <c r="E57" s="34">
        <v>1007.8833267800513</v>
      </c>
      <c r="F57" s="34">
        <v>934.36467749087024</v>
      </c>
      <c r="G57" s="34">
        <v>934.36467749087024</v>
      </c>
      <c r="H57" s="34">
        <v>934.36467749087024</v>
      </c>
      <c r="I57" s="34">
        <v>934.36467749087024</v>
      </c>
      <c r="J57" s="35">
        <f t="shared" si="13"/>
        <v>4745.3420367435319</v>
      </c>
      <c r="K57" s="63" t="s">
        <v>62</v>
      </c>
      <c r="L57" s="28"/>
      <c r="M57" s="7"/>
      <c r="N57" s="106">
        <v>279.29707244419012</v>
      </c>
      <c r="O57" s="106">
        <v>55.338496852067045</v>
      </c>
      <c r="P57" s="104">
        <f t="shared" si="14"/>
        <v>5079.977606039789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51"/>
      <c r="B58" s="51" t="s">
        <v>93</v>
      </c>
      <c r="C58" s="32" t="s">
        <v>60</v>
      </c>
      <c r="D58" s="33" t="s">
        <v>77</v>
      </c>
      <c r="E58" s="34">
        <v>3501.7819051499355</v>
      </c>
      <c r="F58" s="34">
        <v>3770.828877016726</v>
      </c>
      <c r="G58" s="34">
        <v>3770.828877016726</v>
      </c>
      <c r="H58" s="34">
        <v>3770.828877016726</v>
      </c>
      <c r="I58" s="34">
        <v>3770.828877016726</v>
      </c>
      <c r="J58" s="35">
        <f t="shared" si="13"/>
        <v>18585.097413216838</v>
      </c>
      <c r="K58" s="63" t="s">
        <v>62</v>
      </c>
      <c r="N58" s="106">
        <v>1093.7451569519301</v>
      </c>
      <c r="O58" s="106">
        <v>218.87261012434192</v>
      </c>
      <c r="P58" s="104">
        <f t="shared" si="14"/>
        <v>19897.715180293108</v>
      </c>
    </row>
    <row r="59" spans="1:26" x14ac:dyDescent="0.2">
      <c r="A59" s="51"/>
      <c r="B59" s="51" t="s">
        <v>94</v>
      </c>
      <c r="C59" s="32" t="s">
        <v>60</v>
      </c>
      <c r="D59" s="33" t="s">
        <v>95</v>
      </c>
      <c r="E59" s="34">
        <v>361.23205835138106</v>
      </c>
      <c r="F59" s="34">
        <v>333.70167053245365</v>
      </c>
      <c r="G59" s="34">
        <v>333.70167053245365</v>
      </c>
      <c r="H59" s="34">
        <v>333.70167053245365</v>
      </c>
      <c r="I59" s="34">
        <v>333.70167053245365</v>
      </c>
      <c r="J59" s="35">
        <f t="shared" si="13"/>
        <v>1696.0387404811954</v>
      </c>
      <c r="K59" s="63" t="s">
        <v>62</v>
      </c>
      <c r="N59" s="106">
        <v>99.824192031451389</v>
      </c>
      <c r="O59" s="106">
        <v>19.773785090758494</v>
      </c>
      <c r="P59" s="104">
        <f t="shared" si="14"/>
        <v>1815.6367176034053</v>
      </c>
    </row>
    <row r="60" spans="1:26" x14ac:dyDescent="0.2">
      <c r="A60" s="51"/>
      <c r="B60" s="51" t="s">
        <v>96</v>
      </c>
      <c r="C60" s="32" t="s">
        <v>60</v>
      </c>
      <c r="D60" s="33" t="s">
        <v>79</v>
      </c>
      <c r="E60" s="34">
        <v>1756.9010685683595</v>
      </c>
      <c r="F60" s="34">
        <v>1983.597980641696</v>
      </c>
      <c r="G60" s="34">
        <v>1983.597980641696</v>
      </c>
      <c r="H60" s="34">
        <v>1983.597980641696</v>
      </c>
      <c r="I60" s="34">
        <v>1983.597980641696</v>
      </c>
      <c r="J60" s="35">
        <f t="shared" si="13"/>
        <v>9691.2929911351439</v>
      </c>
      <c r="K60" s="63" t="s">
        <v>62</v>
      </c>
      <c r="N60" s="106">
        <v>570.32035912472384</v>
      </c>
      <c r="O60" s="106">
        <v>114.46416078412216</v>
      </c>
      <c r="P60" s="104">
        <f t="shared" si="14"/>
        <v>10376.07751104399</v>
      </c>
    </row>
    <row r="61" spans="1:26" x14ac:dyDescent="0.2">
      <c r="A61" s="50"/>
      <c r="B61" s="51" t="s">
        <v>97</v>
      </c>
      <c r="C61" s="32" t="s">
        <v>60</v>
      </c>
      <c r="D61" s="33" t="s">
        <v>81</v>
      </c>
      <c r="E61" s="34">
        <v>4405.9048687488021</v>
      </c>
      <c r="F61" s="34">
        <v>4421.5471345550104</v>
      </c>
      <c r="G61" s="34">
        <v>4421.5471345550104</v>
      </c>
      <c r="H61" s="34">
        <v>4421.5471345550104</v>
      </c>
      <c r="I61" s="34">
        <v>4421.5471345550104</v>
      </c>
      <c r="J61" s="35">
        <f t="shared" si="13"/>
        <v>22092.093406968845</v>
      </c>
      <c r="K61" s="63" t="s">
        <v>62</v>
      </c>
      <c r="N61" s="106">
        <v>1300.1995850701928</v>
      </c>
      <c r="O61" s="106">
        <v>259.00516956649813</v>
      </c>
      <c r="P61" s="104">
        <f t="shared" si="14"/>
        <v>23651.298161605537</v>
      </c>
    </row>
    <row r="62" spans="1:26" x14ac:dyDescent="0.2">
      <c r="A62" s="61"/>
      <c r="B62" s="51"/>
      <c r="C62" s="32"/>
      <c r="D62" s="33"/>
      <c r="E62" s="54"/>
      <c r="F62" s="54"/>
      <c r="G62" s="54"/>
      <c r="H62" s="54"/>
      <c r="I62" s="54"/>
      <c r="J62" s="35"/>
      <c r="K62" s="63"/>
      <c r="N62" s="106"/>
      <c r="O62" s="106"/>
      <c r="P62" s="104"/>
    </row>
    <row r="63" spans="1:26" x14ac:dyDescent="0.2">
      <c r="A63" s="41"/>
      <c r="B63" s="42" t="s">
        <v>98</v>
      </c>
      <c r="C63" s="43"/>
      <c r="D63" s="44" t="s">
        <v>99</v>
      </c>
      <c r="E63" s="45">
        <f t="shared" ref="E63:J63" si="15">SUM(E36:E62)</f>
        <v>61590.711122047847</v>
      </c>
      <c r="F63" s="45">
        <f t="shared" si="15"/>
        <v>64753.35650564127</v>
      </c>
      <c r="G63" s="45">
        <f t="shared" si="15"/>
        <v>64772.961478785059</v>
      </c>
      <c r="H63" s="45">
        <f t="shared" si="15"/>
        <v>64800.908993692145</v>
      </c>
      <c r="I63" s="45">
        <f t="shared" si="15"/>
        <v>64810.085789631783</v>
      </c>
      <c r="J63" s="46">
        <f t="shared" si="15"/>
        <v>320728.02388979803</v>
      </c>
      <c r="K63" s="47" t="str">
        <f>K61</f>
        <v>C-1</v>
      </c>
      <c r="N63" s="107">
        <f t="shared" ref="N63:O63" si="16">SUM(N36:N62)</f>
        <v>18875.378437616462</v>
      </c>
      <c r="O63" s="107">
        <f t="shared" si="16"/>
        <v>3771.7804897493379</v>
      </c>
      <c r="P63" s="107">
        <f t="shared" ref="P63" si="17">SUM(P36:P62)</f>
        <v>343375.18281716388</v>
      </c>
    </row>
    <row r="64" spans="1:26" x14ac:dyDescent="0.2">
      <c r="A64" s="48"/>
      <c r="B64" s="14" t="s">
        <v>100</v>
      </c>
      <c r="C64" s="32"/>
      <c r="D64" s="33"/>
      <c r="E64" s="49"/>
      <c r="F64" s="49"/>
      <c r="G64" s="49"/>
      <c r="H64" s="49"/>
      <c r="I64" s="49"/>
      <c r="J64" s="40"/>
      <c r="K64" s="63"/>
      <c r="N64" s="106"/>
      <c r="O64" s="106"/>
      <c r="P64" s="104"/>
    </row>
    <row r="65" spans="1:26" s="39" customFormat="1" x14ac:dyDescent="0.2">
      <c r="A65" s="51"/>
      <c r="B65" s="51" t="s">
        <v>101</v>
      </c>
      <c r="C65" s="32" t="s">
        <v>60</v>
      </c>
      <c r="D65" s="33" t="s">
        <v>102</v>
      </c>
      <c r="E65" s="34">
        <v>539.01162332754575</v>
      </c>
      <c r="F65" s="34">
        <v>539.01162332754575</v>
      </c>
      <c r="G65" s="34">
        <v>539.01162332754575</v>
      </c>
      <c r="H65" s="34">
        <v>539.01162332754575</v>
      </c>
      <c r="I65" s="34">
        <v>303.71023289334943</v>
      </c>
      <c r="J65" s="35">
        <f t="shared" ref="J65:J79" si="18">SUM(E65:I65)</f>
        <v>2459.7567262035323</v>
      </c>
      <c r="K65" s="63" t="s">
        <v>62</v>
      </c>
      <c r="L65" s="28"/>
      <c r="M65" s="7"/>
      <c r="N65" s="106">
        <v>144.67206099616408</v>
      </c>
      <c r="O65" s="106">
        <v>27.848485887507724</v>
      </c>
      <c r="P65" s="104">
        <f t="shared" ref="P65:P79" si="19">SUM(J65,N65:O65)</f>
        <v>2632.2772730872039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">
      <c r="A66" s="51"/>
      <c r="B66" s="51" t="s">
        <v>103</v>
      </c>
      <c r="C66" s="32" t="s">
        <v>60</v>
      </c>
      <c r="D66" s="33" t="s">
        <v>104</v>
      </c>
      <c r="E66" s="34">
        <v>6785.4041575508527</v>
      </c>
      <c r="F66" s="34">
        <v>6664.6970999677287</v>
      </c>
      <c r="G66" s="34">
        <v>7207.5054672471433</v>
      </c>
      <c r="H66" s="34">
        <v>7112.5698474554747</v>
      </c>
      <c r="I66" s="34">
        <v>6525.0858943917456</v>
      </c>
      <c r="J66" s="35">
        <f t="shared" si="18"/>
        <v>34295.262466612949</v>
      </c>
      <c r="K66" s="63" t="s">
        <v>62</v>
      </c>
      <c r="N66" s="106">
        <v>2018.1285295412035</v>
      </c>
      <c r="O66" s="106">
        <v>401.64915690598662</v>
      </c>
      <c r="P66" s="104">
        <f t="shared" si="19"/>
        <v>36715.040153060138</v>
      </c>
    </row>
    <row r="67" spans="1:26" s="39" customFormat="1" x14ac:dyDescent="0.2">
      <c r="A67" s="51"/>
      <c r="B67" s="51" t="s">
        <v>105</v>
      </c>
      <c r="C67" s="32" t="s">
        <v>60</v>
      </c>
      <c r="D67" s="33" t="s">
        <v>106</v>
      </c>
      <c r="E67" s="34">
        <v>753.93379528342678</v>
      </c>
      <c r="F67" s="34">
        <v>740.52189999641291</v>
      </c>
      <c r="G67" s="34">
        <v>800.83394080523692</v>
      </c>
      <c r="H67" s="34">
        <v>790.28553860616273</v>
      </c>
      <c r="I67" s="34">
        <v>725.00954382130374</v>
      </c>
      <c r="J67" s="35">
        <f t="shared" si="18"/>
        <v>3810.5847185125435</v>
      </c>
      <c r="K67" s="63" t="s">
        <v>62</v>
      </c>
      <c r="L67" s="28"/>
      <c r="M67" s="7"/>
      <c r="N67" s="106">
        <v>224.23650328235561</v>
      </c>
      <c r="O67" s="106">
        <v>44.627684100665107</v>
      </c>
      <c r="P67" s="104">
        <f t="shared" si="19"/>
        <v>4079.4489058955642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51"/>
      <c r="B68" s="51" t="s">
        <v>107</v>
      </c>
      <c r="C68" s="32" t="s">
        <v>60</v>
      </c>
      <c r="D68" s="33" t="s">
        <v>108</v>
      </c>
      <c r="E68" s="34">
        <v>250.27625289934025</v>
      </c>
      <c r="F68" s="34">
        <v>250.27625289934025</v>
      </c>
      <c r="G68" s="34">
        <v>250.27625289934025</v>
      </c>
      <c r="H68" s="34">
        <v>250.27625289934025</v>
      </c>
      <c r="I68" s="34">
        <v>250.27625289934025</v>
      </c>
      <c r="J68" s="35">
        <f t="shared" si="18"/>
        <v>1251.3812644967013</v>
      </c>
      <c r="K68" s="63" t="s">
        <v>62</v>
      </c>
      <c r="N68" s="106">
        <v>73.64850313800342</v>
      </c>
      <c r="O68" s="106">
        <v>14.667646490371979</v>
      </c>
      <c r="P68" s="104">
        <f t="shared" si="19"/>
        <v>1339.6974141250766</v>
      </c>
    </row>
    <row r="69" spans="1:26" x14ac:dyDescent="0.2">
      <c r="A69" s="51"/>
      <c r="B69" s="51" t="s">
        <v>109</v>
      </c>
      <c r="C69" s="32" t="s">
        <v>60</v>
      </c>
      <c r="D69" s="33" t="s">
        <v>45</v>
      </c>
      <c r="E69" s="34">
        <v>1334.8066821298146</v>
      </c>
      <c r="F69" s="34">
        <v>1334.8066821298146</v>
      </c>
      <c r="G69" s="34">
        <v>1334.8066821298146</v>
      </c>
      <c r="H69" s="34">
        <v>1334.8066821298146</v>
      </c>
      <c r="I69" s="34">
        <v>1334.8066821298146</v>
      </c>
      <c r="J69" s="35">
        <f t="shared" si="18"/>
        <v>6674.0334106490727</v>
      </c>
      <c r="K69" s="63" t="s">
        <v>62</v>
      </c>
      <c r="N69" s="106">
        <v>392.79201673601824</v>
      </c>
      <c r="O69" s="106">
        <v>78.227447948650536</v>
      </c>
      <c r="P69" s="104">
        <f t="shared" si="19"/>
        <v>7145.0528753337412</v>
      </c>
    </row>
    <row r="70" spans="1:26" x14ac:dyDescent="0.2">
      <c r="A70" s="51"/>
      <c r="B70" s="51" t="s">
        <v>110</v>
      </c>
      <c r="C70" s="32" t="s">
        <v>60</v>
      </c>
      <c r="D70" s="33" t="s">
        <v>111</v>
      </c>
      <c r="E70" s="34">
        <v>1251.3812644967013</v>
      </c>
      <c r="F70" s="34">
        <v>1251.3812644967013</v>
      </c>
      <c r="G70" s="34">
        <v>1251.3812644967013</v>
      </c>
      <c r="H70" s="34">
        <v>1251.3812644967013</v>
      </c>
      <c r="I70" s="34">
        <v>1251.3812644967013</v>
      </c>
      <c r="J70" s="35">
        <f t="shared" si="18"/>
        <v>6256.9063224835063</v>
      </c>
      <c r="K70" s="63" t="s">
        <v>62</v>
      </c>
      <c r="N70" s="106">
        <v>368.24251569001717</v>
      </c>
      <c r="O70" s="106">
        <v>73.338232451859895</v>
      </c>
      <c r="P70" s="104">
        <f t="shared" si="19"/>
        <v>6698.4870706253832</v>
      </c>
    </row>
    <row r="71" spans="1:26" x14ac:dyDescent="0.2">
      <c r="A71" s="51"/>
      <c r="B71" s="51" t="s">
        <v>112</v>
      </c>
      <c r="C71" s="32" t="s">
        <v>60</v>
      </c>
      <c r="D71" s="33" t="s">
        <v>113</v>
      </c>
      <c r="E71" s="34">
        <v>2465.6467463149656</v>
      </c>
      <c r="F71" s="34">
        <v>2430.0665274440917</v>
      </c>
      <c r="G71" s="34">
        <v>2830.6734362124535</v>
      </c>
      <c r="H71" s="34">
        <v>2323.3258708314693</v>
      </c>
      <c r="I71" s="34">
        <v>1851.5585243213593</v>
      </c>
      <c r="J71" s="35">
        <f t="shared" si="18"/>
        <v>11901.271105124339</v>
      </c>
      <c r="K71" s="63" t="s">
        <v>62</v>
      </c>
      <c r="N71" s="106">
        <v>700.13978122296589</v>
      </c>
      <c r="O71" s="106">
        <v>136.61556478843792</v>
      </c>
      <c r="P71" s="104">
        <f t="shared" si="19"/>
        <v>12738.026451135742</v>
      </c>
    </row>
    <row r="72" spans="1:26" s="39" customFormat="1" x14ac:dyDescent="0.2">
      <c r="A72" s="51"/>
      <c r="B72" s="51" t="s">
        <v>114</v>
      </c>
      <c r="C72" s="32" t="s">
        <v>60</v>
      </c>
      <c r="D72" s="33" t="s">
        <v>113</v>
      </c>
      <c r="E72" s="34">
        <v>1313.9503277215363</v>
      </c>
      <c r="F72" s="34">
        <v>1042.8177204139176</v>
      </c>
      <c r="G72" s="34">
        <v>792.54146751457733</v>
      </c>
      <c r="H72" s="34">
        <v>792.54146751457733</v>
      </c>
      <c r="I72" s="34">
        <v>792.54146751457733</v>
      </c>
      <c r="J72" s="35">
        <f t="shared" si="18"/>
        <v>4734.3924506791864</v>
      </c>
      <c r="K72" s="63" t="s">
        <v>62</v>
      </c>
      <c r="L72" s="28"/>
      <c r="M72" s="7"/>
      <c r="N72" s="106">
        <v>278.72032211946174</v>
      </c>
      <c r="O72" s="106">
        <v>52.990050681477726</v>
      </c>
      <c r="P72" s="104">
        <f t="shared" si="19"/>
        <v>5066.1028234801252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">
      <c r="A73" s="51"/>
      <c r="B73" s="51" t="s">
        <v>115</v>
      </c>
      <c r="C73" s="32" t="s">
        <v>60</v>
      </c>
      <c r="D73" s="67" t="s">
        <v>116</v>
      </c>
      <c r="E73" s="34">
        <v>260.96632103693099</v>
      </c>
      <c r="F73" s="34">
        <v>286.42644991858282</v>
      </c>
      <c r="G73" s="34">
        <v>286.42644991858282</v>
      </c>
      <c r="H73" s="34">
        <v>280.06141769816986</v>
      </c>
      <c r="I73" s="34">
        <v>178.22090217156264</v>
      </c>
      <c r="J73" s="35">
        <f t="shared" si="18"/>
        <v>1292.101540743829</v>
      </c>
      <c r="K73" s="63" t="s">
        <v>62</v>
      </c>
      <c r="N73" s="106">
        <v>75.998004005757025</v>
      </c>
      <c r="O73" s="106">
        <v>14.778363484275424</v>
      </c>
      <c r="P73" s="104">
        <f t="shared" si="19"/>
        <v>1382.8779082338615</v>
      </c>
    </row>
    <row r="74" spans="1:26" s="39" customFormat="1" x14ac:dyDescent="0.2">
      <c r="A74" s="51"/>
      <c r="B74" s="51" t="s">
        <v>117</v>
      </c>
      <c r="C74" s="32" t="s">
        <v>60</v>
      </c>
      <c r="D74" s="33" t="s">
        <v>118</v>
      </c>
      <c r="E74" s="34">
        <v>600.66300695841653</v>
      </c>
      <c r="F74" s="34">
        <v>600.66300695841653</v>
      </c>
      <c r="G74" s="34">
        <v>600.66300695841653</v>
      </c>
      <c r="H74" s="34">
        <v>600.66300695841653</v>
      </c>
      <c r="I74" s="34">
        <v>498.46687035785266</v>
      </c>
      <c r="J74" s="35">
        <f t="shared" si="18"/>
        <v>2901.1188981915188</v>
      </c>
      <c r="K74" s="63" t="s">
        <v>62</v>
      </c>
      <c r="L74" s="28"/>
      <c r="M74" s="7"/>
      <c r="N74" s="106">
        <v>170.70100070759167</v>
      </c>
      <c r="O74" s="106">
        <v>33.577674778226019</v>
      </c>
      <c r="P74" s="104">
        <f t="shared" si="19"/>
        <v>3105.3975736773368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39" customFormat="1" x14ac:dyDescent="0.2">
      <c r="A75" s="51"/>
      <c r="B75" s="51" t="s">
        <v>119</v>
      </c>
      <c r="C75" s="32" t="s">
        <v>60</v>
      </c>
      <c r="D75" s="33" t="s">
        <v>50</v>
      </c>
      <c r="E75" s="34">
        <v>1854.3013455551659</v>
      </c>
      <c r="F75" s="34">
        <v>1887.4138695829367</v>
      </c>
      <c r="G75" s="34">
        <v>1754.9637734718533</v>
      </c>
      <c r="H75" s="34">
        <v>1622.5136773607701</v>
      </c>
      <c r="I75" s="34">
        <v>1655.6262013885409</v>
      </c>
      <c r="J75" s="35">
        <f t="shared" si="18"/>
        <v>8774.8188673592667</v>
      </c>
      <c r="K75" s="63" t="s">
        <v>62</v>
      </c>
      <c r="L75" s="28"/>
      <c r="M75" s="7"/>
      <c r="N75" s="106">
        <v>516.43125821271065</v>
      </c>
      <c r="O75" s="106">
        <v>101.53087136456317</v>
      </c>
      <c r="P75" s="104">
        <f t="shared" si="19"/>
        <v>9392.7809969365408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">
      <c r="A76" s="51"/>
      <c r="B76" s="51" t="s">
        <v>120</v>
      </c>
      <c r="C76" s="32" t="s">
        <v>60</v>
      </c>
      <c r="D76" s="33" t="s">
        <v>45</v>
      </c>
      <c r="E76" s="34">
        <v>289.77081335103719</v>
      </c>
      <c r="F76" s="34">
        <v>289.77081335103719</v>
      </c>
      <c r="G76" s="34">
        <v>289.77081335103719</v>
      </c>
      <c r="H76" s="34">
        <v>289.77081335103719</v>
      </c>
      <c r="I76" s="34">
        <v>289.77081335103719</v>
      </c>
      <c r="J76" s="35">
        <f t="shared" si="18"/>
        <v>1448.8540667551861</v>
      </c>
      <c r="K76" s="63" t="s">
        <v>62</v>
      </c>
      <c r="N76" s="106">
        <v>85.270521710139931</v>
      </c>
      <c r="O76" s="106">
        <v>16.98225782199961</v>
      </c>
      <c r="P76" s="104">
        <f t="shared" si="19"/>
        <v>1551.1068462873257</v>
      </c>
    </row>
    <row r="77" spans="1:26" s="39" customFormat="1" x14ac:dyDescent="0.2">
      <c r="A77" s="51"/>
      <c r="B77" s="51" t="s">
        <v>121</v>
      </c>
      <c r="C77" s="32" t="s">
        <v>60</v>
      </c>
      <c r="D77" s="33" t="s">
        <v>45</v>
      </c>
      <c r="E77" s="34">
        <v>529.80038444433308</v>
      </c>
      <c r="F77" s="34">
        <v>529.80038444433308</v>
      </c>
      <c r="G77" s="34">
        <v>529.80038444433308</v>
      </c>
      <c r="H77" s="34">
        <v>529.80038444433308</v>
      </c>
      <c r="I77" s="34">
        <v>529.80038444433308</v>
      </c>
      <c r="J77" s="35">
        <f t="shared" si="18"/>
        <v>2649.0019222216652</v>
      </c>
      <c r="K77" s="63" t="s">
        <v>62</v>
      </c>
      <c r="L77" s="28"/>
      <c r="M77" s="7"/>
      <c r="N77" s="106">
        <v>155.9037456580314</v>
      </c>
      <c r="O77" s="106">
        <v>31.049389062965034</v>
      </c>
      <c r="P77" s="104">
        <f t="shared" si="19"/>
        <v>2835.9550569426615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51"/>
      <c r="B78" s="51" t="s">
        <v>122</v>
      </c>
      <c r="C78" s="32" t="s">
        <v>60</v>
      </c>
      <c r="D78" s="33" t="s">
        <v>123</v>
      </c>
      <c r="E78" s="34">
        <v>595.97162044769527</v>
      </c>
      <c r="F78" s="34">
        <v>211.79757224720797</v>
      </c>
      <c r="G78" s="34">
        <v>220.55724109868487</v>
      </c>
      <c r="H78" s="34">
        <v>220.55724109868487</v>
      </c>
      <c r="I78" s="34">
        <v>185.51856569277723</v>
      </c>
      <c r="J78" s="35">
        <f t="shared" si="18"/>
        <v>1434.4022405850503</v>
      </c>
      <c r="K78" s="63" t="s">
        <v>62</v>
      </c>
      <c r="N78" s="106">
        <v>84.487736547226561</v>
      </c>
      <c r="O78" s="106">
        <v>15.241755639829583</v>
      </c>
      <c r="P78" s="104">
        <f t="shared" si="19"/>
        <v>1534.1317327721065</v>
      </c>
    </row>
    <row r="79" spans="1:26" x14ac:dyDescent="0.2">
      <c r="A79" s="51"/>
      <c r="B79" s="51" t="s">
        <v>124</v>
      </c>
      <c r="C79" s="32" t="s">
        <v>60</v>
      </c>
      <c r="D79" s="33" t="s">
        <v>125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5">
        <f t="shared" si="18"/>
        <v>0</v>
      </c>
      <c r="K79" s="63" t="s">
        <v>62</v>
      </c>
      <c r="N79" s="106">
        <v>0</v>
      </c>
      <c r="O79" s="106">
        <v>0</v>
      </c>
      <c r="P79" s="104">
        <f t="shared" si="19"/>
        <v>0</v>
      </c>
    </row>
    <row r="80" spans="1:26" x14ac:dyDescent="0.2">
      <c r="A80" s="60"/>
      <c r="B80" s="51"/>
      <c r="C80" s="32"/>
      <c r="D80" s="33"/>
      <c r="E80" s="54"/>
      <c r="F80" s="54"/>
      <c r="G80" s="54"/>
      <c r="H80" s="54"/>
      <c r="I80" s="54"/>
      <c r="J80" s="35"/>
      <c r="K80" s="63"/>
      <c r="N80" s="106"/>
      <c r="O80" s="106"/>
      <c r="P80" s="104"/>
    </row>
    <row r="81" spans="1:16" x14ac:dyDescent="0.2">
      <c r="A81" s="41"/>
      <c r="B81" s="10" t="s">
        <v>126</v>
      </c>
      <c r="C81" s="43"/>
      <c r="D81" s="44" t="s">
        <v>99</v>
      </c>
      <c r="E81" s="45">
        <f t="shared" ref="E81:J81" si="20">SUM(E65:E80)</f>
        <v>18825.884341517762</v>
      </c>
      <c r="F81" s="45">
        <f t="shared" si="20"/>
        <v>18059.451167178071</v>
      </c>
      <c r="G81" s="45">
        <f t="shared" si="20"/>
        <v>18689.211803875725</v>
      </c>
      <c r="H81" s="45">
        <f t="shared" si="20"/>
        <v>17937.565088172501</v>
      </c>
      <c r="I81" s="45">
        <f t="shared" si="20"/>
        <v>16371.773599874294</v>
      </c>
      <c r="J81" s="46">
        <f t="shared" si="20"/>
        <v>89883.886000618339</v>
      </c>
      <c r="K81" s="47" t="str">
        <f>K79</f>
        <v>C-1</v>
      </c>
      <c r="N81" s="107">
        <f t="shared" ref="N81:O81" si="21">SUM(N65:N80)</f>
        <v>5289.3724995676466</v>
      </c>
      <c r="O81" s="107">
        <f t="shared" si="21"/>
        <v>1043.1245814068163</v>
      </c>
      <c r="P81" s="107">
        <f t="shared" ref="P81" si="22">SUM(P65:P80)</f>
        <v>96216.383081592809</v>
      </c>
    </row>
    <row r="82" spans="1:16" x14ac:dyDescent="0.2">
      <c r="A82" s="68"/>
      <c r="B82" s="69" t="s">
        <v>127</v>
      </c>
      <c r="C82" s="32"/>
      <c r="D82" s="33"/>
      <c r="E82" s="49"/>
      <c r="F82" s="49"/>
      <c r="G82" s="49"/>
      <c r="H82" s="49"/>
      <c r="I82" s="49"/>
      <c r="J82" s="40"/>
      <c r="K82" s="63" t="s">
        <v>62</v>
      </c>
      <c r="N82" s="106"/>
      <c r="O82" s="106"/>
      <c r="P82" s="104"/>
    </row>
    <row r="83" spans="1:16" x14ac:dyDescent="0.2">
      <c r="A83" s="68"/>
      <c r="B83" s="70" t="s">
        <v>128</v>
      </c>
      <c r="C83" s="32" t="s">
        <v>60</v>
      </c>
      <c r="D83" s="33" t="s">
        <v>129</v>
      </c>
      <c r="E83" s="34">
        <v>222.18503622634219</v>
      </c>
      <c r="F83" s="34">
        <v>206.62214993328993</v>
      </c>
      <c r="G83" s="34">
        <v>206.62214993328993</v>
      </c>
      <c r="H83" s="34">
        <v>206.62214993328993</v>
      </c>
      <c r="I83" s="34">
        <v>218.54265858328742</v>
      </c>
      <c r="J83" s="35">
        <f t="shared" ref="J83:J96" si="23">SUM(E83:I83)</f>
        <v>1060.5941446094994</v>
      </c>
      <c r="K83" s="63" t="s">
        <v>62</v>
      </c>
      <c r="N83" s="106">
        <v>62.428065785434356</v>
      </c>
      <c r="O83" s="106">
        <v>12.421395920817311</v>
      </c>
      <c r="P83" s="104">
        <f t="shared" ref="P83:P95" si="24">SUM(J83,N83:O83)</f>
        <v>1135.4436063157511</v>
      </c>
    </row>
    <row r="84" spans="1:16" x14ac:dyDescent="0.2">
      <c r="A84" s="68"/>
      <c r="B84" s="70" t="s">
        <v>130</v>
      </c>
      <c r="C84" s="32" t="s">
        <v>131</v>
      </c>
      <c r="D84" s="33" t="s">
        <v>132</v>
      </c>
      <c r="E84" s="71">
        <v>0</v>
      </c>
      <c r="F84" s="72">
        <v>0</v>
      </c>
      <c r="G84" s="72">
        <v>0</v>
      </c>
      <c r="H84" s="72">
        <v>0</v>
      </c>
      <c r="I84" s="72">
        <v>0</v>
      </c>
      <c r="J84" s="35">
        <f t="shared" si="23"/>
        <v>0</v>
      </c>
      <c r="K84" s="63" t="s">
        <v>62</v>
      </c>
      <c r="N84" s="106">
        <v>0</v>
      </c>
      <c r="O84" s="106">
        <v>0</v>
      </c>
      <c r="P84" s="104">
        <f t="shared" si="24"/>
        <v>0</v>
      </c>
    </row>
    <row r="85" spans="1:16" x14ac:dyDescent="0.2">
      <c r="A85" s="68"/>
      <c r="B85" s="70" t="s">
        <v>133</v>
      </c>
      <c r="C85" s="32" t="s">
        <v>60</v>
      </c>
      <c r="D85" s="33" t="s">
        <v>134</v>
      </c>
      <c r="E85" s="34">
        <v>1110.2629306511556</v>
      </c>
      <c r="F85" s="34">
        <v>1110.2629306511556</v>
      </c>
      <c r="G85" s="34">
        <v>777.48206417205881</v>
      </c>
      <c r="H85" s="34">
        <v>939.40230666785817</v>
      </c>
      <c r="I85" s="34">
        <v>939.40230666785817</v>
      </c>
      <c r="J85" s="35">
        <f t="shared" si="23"/>
        <v>4876.8125388100862</v>
      </c>
      <c r="K85" s="63" t="s">
        <v>62</v>
      </c>
      <c r="N85" s="106">
        <v>287.07588003052916</v>
      </c>
      <c r="O85" s="106">
        <v>56.212802548058121</v>
      </c>
      <c r="P85" s="104">
        <f t="shared" si="24"/>
        <v>5220.1012213886734</v>
      </c>
    </row>
    <row r="86" spans="1:16" x14ac:dyDescent="0.2">
      <c r="A86" s="68"/>
      <c r="B86" s="70" t="s">
        <v>135</v>
      </c>
      <c r="C86" s="32" t="s">
        <v>60</v>
      </c>
      <c r="D86" s="33" t="s">
        <v>136</v>
      </c>
      <c r="E86" s="34">
        <v>96.02631968053538</v>
      </c>
      <c r="F86" s="34">
        <v>201.98639656940199</v>
      </c>
      <c r="G86" s="34">
        <v>211.92015377773322</v>
      </c>
      <c r="H86" s="34">
        <v>211.92015377773322</v>
      </c>
      <c r="I86" s="34">
        <v>211.92015377773322</v>
      </c>
      <c r="J86" s="35">
        <f t="shared" si="23"/>
        <v>933.77317758313711</v>
      </c>
      <c r="K86" s="63" t="s">
        <v>62</v>
      </c>
      <c r="N86" s="106">
        <v>54.932283004214369</v>
      </c>
      <c r="O86" s="106">
        <v>11.409968324343136</v>
      </c>
      <c r="P86" s="104">
        <f t="shared" si="24"/>
        <v>1000.1154289116946</v>
      </c>
    </row>
    <row r="87" spans="1:16" x14ac:dyDescent="0.2">
      <c r="A87" s="68"/>
      <c r="B87" s="70" t="s">
        <v>137</v>
      </c>
      <c r="C87" s="32" t="s">
        <v>60</v>
      </c>
      <c r="D87" s="33" t="s">
        <v>138</v>
      </c>
      <c r="E87" s="34">
        <v>596.0254324998748</v>
      </c>
      <c r="F87" s="34">
        <v>596.0254324998748</v>
      </c>
      <c r="G87" s="34">
        <v>629.13795652764554</v>
      </c>
      <c r="H87" s="34">
        <v>662.2504805554164</v>
      </c>
      <c r="I87" s="34">
        <v>662.2504805554164</v>
      </c>
      <c r="J87" s="35">
        <f t="shared" si="23"/>
        <v>3145.6897826382278</v>
      </c>
      <c r="K87" s="63" t="s">
        <v>62</v>
      </c>
      <c r="N87" s="106">
        <v>185.13719566770598</v>
      </c>
      <c r="O87" s="106">
        <v>37.267582932380279</v>
      </c>
      <c r="P87" s="104">
        <f t="shared" si="24"/>
        <v>3368.0945612383139</v>
      </c>
    </row>
    <row r="88" spans="1:16" x14ac:dyDescent="0.2">
      <c r="A88" s="68"/>
      <c r="B88" s="70" t="s">
        <v>139</v>
      </c>
      <c r="C88" s="32" t="s">
        <v>60</v>
      </c>
      <c r="D88" s="33" t="s">
        <v>140</v>
      </c>
      <c r="E88" s="34">
        <v>481.45609936378776</v>
      </c>
      <c r="F88" s="34">
        <v>129.13884370830621</v>
      </c>
      <c r="G88" s="34">
        <v>129.13884370830621</v>
      </c>
      <c r="H88" s="34">
        <v>129.13884370830621</v>
      </c>
      <c r="I88" s="34">
        <v>129.13884370830621</v>
      </c>
      <c r="J88" s="35">
        <f t="shared" si="23"/>
        <v>998.01147419701272</v>
      </c>
      <c r="K88" s="63" t="s">
        <v>62</v>
      </c>
      <c r="N88" s="106">
        <v>58.812506718463951</v>
      </c>
      <c r="O88" s="106">
        <v>10.34433929031476</v>
      </c>
      <c r="P88" s="104">
        <f t="shared" si="24"/>
        <v>1067.1683202057914</v>
      </c>
    </row>
    <row r="89" spans="1:16" x14ac:dyDescent="0.2">
      <c r="A89" s="68"/>
      <c r="B89" s="70" t="s">
        <v>141</v>
      </c>
      <c r="C89" s="32" t="s">
        <v>60</v>
      </c>
      <c r="D89" s="33" t="s">
        <v>138</v>
      </c>
      <c r="E89" s="34">
        <v>463.57533638879147</v>
      </c>
      <c r="F89" s="34">
        <v>463.57533638879147</v>
      </c>
      <c r="G89" s="34">
        <v>463.57533638879147</v>
      </c>
      <c r="H89" s="34">
        <v>463.57533638879147</v>
      </c>
      <c r="I89" s="34">
        <v>463.57533638879147</v>
      </c>
      <c r="J89" s="35">
        <f t="shared" si="23"/>
        <v>2317.8766819439575</v>
      </c>
      <c r="K89" s="63" t="s">
        <v>62</v>
      </c>
      <c r="N89" s="106">
        <v>136.41577745077745</v>
      </c>
      <c r="O89" s="106">
        <v>27.168215430094406</v>
      </c>
      <c r="P89" s="104">
        <f t="shared" si="24"/>
        <v>2481.4606748248293</v>
      </c>
    </row>
    <row r="90" spans="1:16" x14ac:dyDescent="0.2">
      <c r="A90" s="68"/>
      <c r="B90" s="70" t="s">
        <v>142</v>
      </c>
      <c r="C90" s="32" t="s">
        <v>60</v>
      </c>
      <c r="D90" s="33" t="s">
        <v>143</v>
      </c>
      <c r="E90" s="34">
        <v>331.1252402777082</v>
      </c>
      <c r="F90" s="34">
        <v>331.1252402777082</v>
      </c>
      <c r="G90" s="34">
        <v>331.1252402777082</v>
      </c>
      <c r="H90" s="34">
        <v>331.1252402777082</v>
      </c>
      <c r="I90" s="34">
        <v>331.1252402777082</v>
      </c>
      <c r="J90" s="35">
        <f t="shared" si="23"/>
        <v>1655.6262013885409</v>
      </c>
      <c r="K90" s="63" t="s">
        <v>62</v>
      </c>
      <c r="N90" s="106">
        <v>97.439841036269627</v>
      </c>
      <c r="O90" s="106">
        <v>19.405868164353148</v>
      </c>
      <c r="P90" s="104">
        <f t="shared" si="24"/>
        <v>1772.4719105891638</v>
      </c>
    </row>
    <row r="91" spans="1:16" x14ac:dyDescent="0.2">
      <c r="A91" s="68"/>
      <c r="B91" s="70" t="s">
        <v>144</v>
      </c>
      <c r="C91" s="32" t="s">
        <v>60</v>
      </c>
      <c r="D91" s="33" t="s">
        <v>145</v>
      </c>
      <c r="E91" s="34">
        <v>33.112524027770817</v>
      </c>
      <c r="F91" s="34">
        <v>33.112524027770817</v>
      </c>
      <c r="G91" s="34">
        <v>33.112524027770817</v>
      </c>
      <c r="H91" s="34">
        <v>33.112524027770817</v>
      </c>
      <c r="I91" s="34">
        <v>33.112524027770817</v>
      </c>
      <c r="J91" s="35">
        <f t="shared" si="23"/>
        <v>165.56262013885407</v>
      </c>
      <c r="K91" s="63" t="s">
        <v>62</v>
      </c>
      <c r="N91" s="106">
        <v>9.7439841036269623</v>
      </c>
      <c r="O91" s="106">
        <v>1.9405868164353146</v>
      </c>
      <c r="P91" s="104">
        <f t="shared" si="24"/>
        <v>177.24719105891634</v>
      </c>
    </row>
    <row r="92" spans="1:16" x14ac:dyDescent="0.2">
      <c r="A92" s="68"/>
      <c r="B92" s="70" t="s">
        <v>146</v>
      </c>
      <c r="C92" s="32" t="s">
        <v>60</v>
      </c>
      <c r="D92" s="33" t="s">
        <v>147</v>
      </c>
      <c r="E92" s="34">
        <v>44.370782197212904</v>
      </c>
      <c r="F92" s="34">
        <v>253.97305929300217</v>
      </c>
      <c r="G92" s="34">
        <v>253.97305929300217</v>
      </c>
      <c r="H92" s="34">
        <v>44.370782197212904</v>
      </c>
      <c r="I92" s="34">
        <v>44.370782197212904</v>
      </c>
      <c r="J92" s="35">
        <f t="shared" si="23"/>
        <v>641.05846517764303</v>
      </c>
      <c r="K92" s="63" t="s">
        <v>62</v>
      </c>
      <c r="N92" s="106">
        <v>37.653064965048827</v>
      </c>
      <c r="O92" s="106">
        <v>7.0332659159428443</v>
      </c>
      <c r="P92" s="104">
        <f t="shared" si="24"/>
        <v>685.74479605863462</v>
      </c>
    </row>
    <row r="93" spans="1:16" x14ac:dyDescent="0.2">
      <c r="A93" s="68"/>
      <c r="B93" s="70" t="s">
        <v>148</v>
      </c>
      <c r="C93" s="32" t="s">
        <v>131</v>
      </c>
      <c r="D93" s="33" t="s">
        <v>149</v>
      </c>
      <c r="E93" s="71">
        <v>0</v>
      </c>
      <c r="F93" s="72">
        <v>0</v>
      </c>
      <c r="G93" s="72">
        <v>0</v>
      </c>
      <c r="H93" s="72">
        <v>0</v>
      </c>
      <c r="I93" s="72">
        <v>0</v>
      </c>
      <c r="J93" s="35">
        <f t="shared" si="23"/>
        <v>0</v>
      </c>
      <c r="K93" s="63" t="s">
        <v>62</v>
      </c>
      <c r="N93" s="106">
        <v>0</v>
      </c>
      <c r="O93" s="106">
        <v>0</v>
      </c>
      <c r="P93" s="104">
        <f t="shared" si="24"/>
        <v>0</v>
      </c>
    </row>
    <row r="94" spans="1:16" x14ac:dyDescent="0.2">
      <c r="A94" s="68"/>
      <c r="B94" s="70" t="s">
        <v>150</v>
      </c>
      <c r="C94" s="32" t="s">
        <v>131</v>
      </c>
      <c r="D94" s="33" t="s">
        <v>151</v>
      </c>
      <c r="E94" s="71">
        <v>0</v>
      </c>
      <c r="F94" s="72">
        <v>0</v>
      </c>
      <c r="G94" s="72">
        <v>0</v>
      </c>
      <c r="H94" s="72">
        <v>0</v>
      </c>
      <c r="I94" s="72">
        <v>0</v>
      </c>
      <c r="J94" s="35">
        <f t="shared" si="23"/>
        <v>0</v>
      </c>
      <c r="K94" s="63" t="s">
        <v>62</v>
      </c>
      <c r="N94" s="106">
        <v>0</v>
      </c>
      <c r="O94" s="106">
        <v>0</v>
      </c>
      <c r="P94" s="104">
        <f t="shared" si="24"/>
        <v>0</v>
      </c>
    </row>
    <row r="95" spans="1:16" x14ac:dyDescent="0.2">
      <c r="A95" s="68"/>
      <c r="B95" s="70" t="s">
        <v>152</v>
      </c>
      <c r="C95" s="32" t="s">
        <v>60</v>
      </c>
      <c r="D95" s="33"/>
      <c r="E95" s="34">
        <v>264.90019222216654</v>
      </c>
      <c r="F95" s="34">
        <v>264.90019222216654</v>
      </c>
      <c r="G95" s="34">
        <v>264.90019222216654</v>
      </c>
      <c r="H95" s="34">
        <v>264.90019222216654</v>
      </c>
      <c r="I95" s="34">
        <v>264.90019222216654</v>
      </c>
      <c r="J95" s="35">
        <f t="shared" si="23"/>
        <v>1324.5009611108326</v>
      </c>
      <c r="K95" s="63" t="s">
        <v>62</v>
      </c>
      <c r="N95" s="106">
        <v>77.951872829015699</v>
      </c>
      <c r="O95" s="106">
        <v>15.524694531482517</v>
      </c>
      <c r="P95" s="104">
        <f t="shared" si="24"/>
        <v>1417.9775284713307</v>
      </c>
    </row>
    <row r="96" spans="1:16" x14ac:dyDescent="0.2">
      <c r="A96" s="61"/>
      <c r="B96" s="70"/>
      <c r="C96" s="32"/>
      <c r="D96" s="73" t="s">
        <v>131</v>
      </c>
      <c r="E96" s="74">
        <f>-(E94+E93+E84)</f>
        <v>0</v>
      </c>
      <c r="F96" s="74">
        <f>-(F94+F93+F84)</f>
        <v>0</v>
      </c>
      <c r="G96" s="74">
        <f>-(G94+G93+G84)</f>
        <v>0</v>
      </c>
      <c r="H96" s="74">
        <f>-(H94+H93+H84)</f>
        <v>0</v>
      </c>
      <c r="I96" s="74">
        <f>-(I94+I93+I84)</f>
        <v>0</v>
      </c>
      <c r="J96" s="75">
        <f t="shared" si="23"/>
        <v>0</v>
      </c>
      <c r="K96" s="63" t="s">
        <v>62</v>
      </c>
      <c r="N96" s="108">
        <f>-(N94+N93+N84)</f>
        <v>0</v>
      </c>
      <c r="O96" s="108">
        <f>-(O94+O93+O84)</f>
        <v>0</v>
      </c>
      <c r="P96" s="108">
        <f>-(P94+P93+P84)</f>
        <v>0</v>
      </c>
    </row>
    <row r="97" spans="1:26" x14ac:dyDescent="0.2">
      <c r="A97" s="41"/>
      <c r="B97" s="42" t="s">
        <v>153</v>
      </c>
      <c r="C97" s="43"/>
      <c r="D97" s="44" t="s">
        <v>99</v>
      </c>
      <c r="E97" s="45">
        <f t="shared" ref="E97:J97" si="25">SUM(E83:E96)</f>
        <v>3643.0398935353455</v>
      </c>
      <c r="F97" s="45">
        <f t="shared" si="25"/>
        <v>3590.7221055714672</v>
      </c>
      <c r="G97" s="45">
        <f t="shared" si="25"/>
        <v>3300.9875203284728</v>
      </c>
      <c r="H97" s="45">
        <f t="shared" si="25"/>
        <v>3286.4180097562535</v>
      </c>
      <c r="I97" s="45">
        <f t="shared" si="25"/>
        <v>3298.3385184062508</v>
      </c>
      <c r="J97" s="45">
        <f t="shared" si="25"/>
        <v>17119.506047597788</v>
      </c>
      <c r="K97" s="63"/>
      <c r="N97" s="107">
        <f t="shared" ref="N97" si="26">SUM(N83:N96)</f>
        <v>1007.5904715910863</v>
      </c>
      <c r="O97" s="107">
        <f t="shared" ref="O97" si="27">SUM(O83:O96)</f>
        <v>198.72871987422184</v>
      </c>
      <c r="P97" s="107">
        <f t="shared" ref="P97" si="28">SUM(P83:P96)</f>
        <v>18325.825239063102</v>
      </c>
    </row>
    <row r="98" spans="1:26" x14ac:dyDescent="0.2">
      <c r="A98" s="41"/>
      <c r="B98" s="42" t="s">
        <v>154</v>
      </c>
      <c r="C98" s="43"/>
      <c r="D98" s="44" t="s">
        <v>11</v>
      </c>
      <c r="E98" s="76">
        <f t="shared" ref="E98:J98" si="29">SUM(E63,E81,E97,)</f>
        <v>84059.635357100953</v>
      </c>
      <c r="F98" s="76">
        <f t="shared" si="29"/>
        <v>86403.529778390803</v>
      </c>
      <c r="G98" s="76">
        <f t="shared" si="29"/>
        <v>86763.160802989252</v>
      </c>
      <c r="H98" s="76">
        <f t="shared" si="29"/>
        <v>86024.892091620888</v>
      </c>
      <c r="I98" s="76">
        <f t="shared" si="29"/>
        <v>84480.197907912327</v>
      </c>
      <c r="J98" s="76">
        <f t="shared" si="29"/>
        <v>427731.41593801416</v>
      </c>
      <c r="K98" s="47" t="str">
        <f>K96</f>
        <v>C-1</v>
      </c>
      <c r="N98" s="109">
        <f t="shared" ref="N98" si="30">SUM(N63,N81,N97,)</f>
        <v>25172.341408775195</v>
      </c>
      <c r="O98" s="109">
        <f t="shared" ref="O98" si="31">SUM(O63,O81,O97,)</f>
        <v>5013.6337910303755</v>
      </c>
      <c r="P98" s="109">
        <f t="shared" ref="P98" si="32">SUM(P63,P81,P97,)</f>
        <v>457917.3911378198</v>
      </c>
    </row>
    <row r="99" spans="1:26" x14ac:dyDescent="0.2">
      <c r="A99" s="55" t="s">
        <v>155</v>
      </c>
      <c r="B99" s="62"/>
      <c r="C99" s="15"/>
      <c r="D99" s="29"/>
      <c r="E99" s="57"/>
      <c r="F99" s="49"/>
      <c r="G99" s="49"/>
      <c r="H99" s="49"/>
      <c r="I99" s="49"/>
      <c r="J99" s="58"/>
      <c r="N99" s="106"/>
      <c r="O99" s="106"/>
      <c r="P99" s="104"/>
    </row>
    <row r="100" spans="1:26" x14ac:dyDescent="0.2">
      <c r="A100" s="50"/>
      <c r="B100" s="51" t="s">
        <v>156</v>
      </c>
      <c r="C100" s="32" t="s">
        <v>19</v>
      </c>
      <c r="D100" s="33" t="s">
        <v>157</v>
      </c>
      <c r="E100" s="34">
        <v>166.85083526622682</v>
      </c>
      <c r="F100" s="34">
        <v>166.85083526622682</v>
      </c>
      <c r="G100" s="34">
        <v>166.85083526622682</v>
      </c>
      <c r="H100" s="34">
        <v>166.85083526622682</v>
      </c>
      <c r="I100" s="34">
        <v>166.85083526622682</v>
      </c>
      <c r="J100" s="35">
        <f>SUM(E100:I100)</f>
        <v>834.25417633113409</v>
      </c>
      <c r="K100" s="4" t="s">
        <v>158</v>
      </c>
      <c r="N100" s="106">
        <v>49.09900209200228</v>
      </c>
      <c r="O100" s="106">
        <v>8.0778342990454366</v>
      </c>
      <c r="P100" s="104">
        <f t="shared" ref="P100:P102" si="33">SUM(J100,N100:O100)</f>
        <v>891.43101272218178</v>
      </c>
    </row>
    <row r="101" spans="1:26" x14ac:dyDescent="0.2">
      <c r="A101" s="50"/>
      <c r="B101" s="51" t="s">
        <v>159</v>
      </c>
      <c r="C101" s="32" t="s">
        <v>19</v>
      </c>
      <c r="D101" s="33" t="s">
        <v>160</v>
      </c>
      <c r="E101" s="34">
        <v>1418.2320997629281</v>
      </c>
      <c r="F101" s="34">
        <v>1418.2320997629281</v>
      </c>
      <c r="G101" s="34">
        <v>1418.2320997629281</v>
      </c>
      <c r="H101" s="34">
        <v>1418.2320997629281</v>
      </c>
      <c r="I101" s="34">
        <v>1418.2320997629281</v>
      </c>
      <c r="J101" s="35">
        <f>SUM(E101:I101)</f>
        <v>7091.160498814641</v>
      </c>
      <c r="K101" s="4" t="s">
        <v>158</v>
      </c>
      <c r="N101" s="106">
        <v>417.34151778201937</v>
      </c>
      <c r="O101" s="106">
        <v>68.66159154188621</v>
      </c>
      <c r="P101" s="104">
        <f t="shared" si="33"/>
        <v>7577.1636081385468</v>
      </c>
    </row>
    <row r="102" spans="1:26" x14ac:dyDescent="0.2">
      <c r="A102" s="60"/>
      <c r="B102" s="51" t="s">
        <v>161</v>
      </c>
      <c r="C102" s="32" t="s">
        <v>19</v>
      </c>
      <c r="D102" s="33" t="s">
        <v>162</v>
      </c>
      <c r="E102" s="34">
        <v>142.65746415262393</v>
      </c>
      <c r="F102" s="34">
        <v>142.65746415262393</v>
      </c>
      <c r="G102" s="34">
        <v>142.65746415262393</v>
      </c>
      <c r="H102" s="34">
        <v>142.65746415262393</v>
      </c>
      <c r="I102" s="34">
        <v>142.65746415262393</v>
      </c>
      <c r="J102" s="35">
        <f>SUM(E102:I102)</f>
        <v>713.28732076311962</v>
      </c>
      <c r="K102" s="4" t="s">
        <v>158</v>
      </c>
      <c r="N102" s="106">
        <v>41.979646788661945</v>
      </c>
      <c r="O102" s="106">
        <v>6.9065483256838487</v>
      </c>
      <c r="P102" s="104">
        <f t="shared" si="33"/>
        <v>762.17351587746543</v>
      </c>
    </row>
    <row r="103" spans="1:26" x14ac:dyDescent="0.2">
      <c r="A103" s="61"/>
      <c r="B103" s="51"/>
      <c r="C103" s="32"/>
      <c r="D103" s="33"/>
      <c r="E103" s="54"/>
      <c r="F103" s="54"/>
      <c r="G103" s="54"/>
      <c r="H103" s="54"/>
      <c r="I103" s="54"/>
      <c r="J103" s="40"/>
      <c r="N103" s="106"/>
      <c r="O103" s="106"/>
      <c r="P103" s="104"/>
    </row>
    <row r="104" spans="1:26" x14ac:dyDescent="0.2">
      <c r="A104" s="48"/>
      <c r="B104" s="10" t="s">
        <v>163</v>
      </c>
      <c r="C104" s="77"/>
      <c r="D104" s="78" t="s">
        <v>11</v>
      </c>
      <c r="E104" s="79">
        <f t="shared" ref="E104:J104" si="34">SUM(E100:E103)</f>
        <v>1727.7403991817789</v>
      </c>
      <c r="F104" s="79">
        <f t="shared" si="34"/>
        <v>1727.7403991817789</v>
      </c>
      <c r="G104" s="79">
        <f t="shared" si="34"/>
        <v>1727.7403991817789</v>
      </c>
      <c r="H104" s="79">
        <f t="shared" si="34"/>
        <v>1727.7403991817789</v>
      </c>
      <c r="I104" s="79">
        <f t="shared" si="34"/>
        <v>1727.7403991817789</v>
      </c>
      <c r="J104" s="46">
        <f t="shared" si="34"/>
        <v>8638.7019959088939</v>
      </c>
      <c r="K104" s="47" t="str">
        <f>K102</f>
        <v>C-6</v>
      </c>
      <c r="N104" s="110">
        <f t="shared" ref="N104:O104" si="35">SUM(N100:N103)</f>
        <v>508.42016666268364</v>
      </c>
      <c r="O104" s="110">
        <f t="shared" si="35"/>
        <v>83.645974166615488</v>
      </c>
      <c r="P104" s="110">
        <f t="shared" ref="P104" si="36">SUM(P100:P103)</f>
        <v>9230.7681367381956</v>
      </c>
    </row>
    <row r="105" spans="1:26" x14ac:dyDescent="0.2">
      <c r="A105" s="55" t="s">
        <v>164</v>
      </c>
      <c r="B105" s="62"/>
      <c r="C105" s="15"/>
      <c r="D105" s="29"/>
      <c r="E105" s="57"/>
      <c r="F105" s="57"/>
      <c r="G105" s="57"/>
      <c r="H105" s="57"/>
      <c r="I105" s="57"/>
      <c r="J105" s="58"/>
      <c r="N105" s="106"/>
      <c r="O105" s="106"/>
      <c r="P105" s="104"/>
    </row>
    <row r="106" spans="1:26" x14ac:dyDescent="0.2">
      <c r="A106" s="60"/>
      <c r="B106" s="51" t="s">
        <v>165</v>
      </c>
      <c r="C106" s="32" t="s">
        <v>60</v>
      </c>
      <c r="D106" s="33" t="s">
        <v>166</v>
      </c>
      <c r="E106" s="34">
        <v>411.91299956349746</v>
      </c>
      <c r="F106" s="34">
        <v>417.12708816556705</v>
      </c>
      <c r="G106" s="34">
        <v>417.12708816556705</v>
      </c>
      <c r="H106" s="34">
        <v>417.12708816556705</v>
      </c>
      <c r="I106" s="34">
        <v>417.12708816556705</v>
      </c>
      <c r="J106" s="35">
        <f t="shared" ref="J106:J122" si="37">SUM(E106:I106)</f>
        <v>2080.4213522257655</v>
      </c>
      <c r="K106" s="80" t="s">
        <v>167</v>
      </c>
      <c r="N106" s="106">
        <v>122.43951510738319</v>
      </c>
      <c r="O106" s="106">
        <v>31.83260029932746</v>
      </c>
      <c r="P106" s="104">
        <f t="shared" ref="P106:P122" si="38">SUM(J106,N106:O106)</f>
        <v>2234.6934676324763</v>
      </c>
    </row>
    <row r="107" spans="1:26" s="39" customFormat="1" x14ac:dyDescent="0.2">
      <c r="A107" s="60"/>
      <c r="B107" s="51" t="s">
        <v>168</v>
      </c>
      <c r="C107" s="32" t="s">
        <v>60</v>
      </c>
      <c r="D107" s="33" t="s">
        <v>169</v>
      </c>
      <c r="E107" s="34">
        <v>2291.4824295160051</v>
      </c>
      <c r="F107" s="34">
        <v>2453.2431496993026</v>
      </c>
      <c r="G107" s="34">
        <v>2453.2431496993026</v>
      </c>
      <c r="H107" s="34">
        <v>2453.2431496993026</v>
      </c>
      <c r="I107" s="34">
        <v>2453.2431496993026</v>
      </c>
      <c r="J107" s="35">
        <f t="shared" si="37"/>
        <v>12104.455028313218</v>
      </c>
      <c r="K107" s="80" t="s">
        <v>167</v>
      </c>
      <c r="L107" s="28"/>
      <c r="M107" s="7"/>
      <c r="N107" s="106">
        <v>712.35800420294709</v>
      </c>
      <c r="O107" s="106">
        <v>185.86925529391004</v>
      </c>
      <c r="P107" s="104">
        <f t="shared" si="38"/>
        <v>13002.682287810076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60"/>
      <c r="B108" s="51" t="s">
        <v>170</v>
      </c>
      <c r="C108" s="32" t="s">
        <v>19</v>
      </c>
      <c r="D108" s="33" t="s">
        <v>171</v>
      </c>
      <c r="E108" s="34">
        <v>100.1105011597361</v>
      </c>
      <c r="F108" s="34">
        <v>100.1105011597361</v>
      </c>
      <c r="G108" s="34">
        <v>100.1105011597361</v>
      </c>
      <c r="H108" s="34">
        <v>100.1105011597361</v>
      </c>
      <c r="I108" s="34">
        <v>100.1105011597361</v>
      </c>
      <c r="J108" s="35">
        <f t="shared" si="37"/>
        <v>500.5525057986805</v>
      </c>
      <c r="K108" s="81" t="s">
        <v>172</v>
      </c>
      <c r="N108" s="106">
        <v>29.459401255201367</v>
      </c>
      <c r="O108" s="106">
        <v>7.6526851254114669</v>
      </c>
      <c r="P108" s="104">
        <f t="shared" si="38"/>
        <v>537.66459217929332</v>
      </c>
    </row>
    <row r="109" spans="1:26" x14ac:dyDescent="0.2">
      <c r="A109" s="60"/>
      <c r="B109" s="51" t="s">
        <v>173</v>
      </c>
      <c r="C109" s="32" t="s">
        <v>19</v>
      </c>
      <c r="D109" s="33" t="s">
        <v>174</v>
      </c>
      <c r="E109" s="34">
        <v>2002.210023194722</v>
      </c>
      <c r="F109" s="34">
        <v>2002.210023194722</v>
      </c>
      <c r="G109" s="34">
        <v>2002.210023194722</v>
      </c>
      <c r="H109" s="34">
        <v>2002.210023194722</v>
      </c>
      <c r="I109" s="34">
        <v>2002.210023194722</v>
      </c>
      <c r="J109" s="35">
        <f t="shared" si="37"/>
        <v>10011.05011597361</v>
      </c>
      <c r="K109" s="81" t="s">
        <v>172</v>
      </c>
      <c r="N109" s="106">
        <v>589.18802510402736</v>
      </c>
      <c r="O109" s="106">
        <v>153.05370250822935</v>
      </c>
      <c r="P109" s="104">
        <f t="shared" si="38"/>
        <v>10753.291843585866</v>
      </c>
    </row>
    <row r="110" spans="1:26" s="39" customFormat="1" x14ac:dyDescent="0.2">
      <c r="A110" s="60"/>
      <c r="B110" s="51" t="s">
        <v>175</v>
      </c>
      <c r="C110" s="32" t="s">
        <v>60</v>
      </c>
      <c r="D110" s="33" t="s">
        <v>84</v>
      </c>
      <c r="E110" s="34">
        <v>352.22211324700481</v>
      </c>
      <c r="F110" s="34">
        <v>352.22211324700481</v>
      </c>
      <c r="G110" s="34">
        <v>352.22211324700481</v>
      </c>
      <c r="H110" s="34">
        <v>352.22211324700481</v>
      </c>
      <c r="I110" s="34">
        <v>352.22211324700481</v>
      </c>
      <c r="J110" s="35">
        <f t="shared" si="37"/>
        <v>1761.1105662350242</v>
      </c>
      <c r="K110" s="80" t="s">
        <v>167</v>
      </c>
      <c r="L110" s="28"/>
      <c r="M110" s="7"/>
      <c r="N110" s="106">
        <v>103.64799341621681</v>
      </c>
      <c r="O110" s="106">
        <v>26.924697166239341</v>
      </c>
      <c r="P110" s="104">
        <f t="shared" si="38"/>
        <v>1891.6832568174805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60"/>
      <c r="B111" s="51" t="s">
        <v>176</v>
      </c>
      <c r="C111" s="32" t="s">
        <v>60</v>
      </c>
      <c r="D111" s="33" t="s">
        <v>177</v>
      </c>
      <c r="E111" s="34">
        <v>579.46917048598925</v>
      </c>
      <c r="F111" s="34">
        <v>579.46917048598925</v>
      </c>
      <c r="G111" s="34">
        <v>248.34393020828117</v>
      </c>
      <c r="H111" s="34">
        <v>662.2504805554164</v>
      </c>
      <c r="I111" s="34">
        <v>596.0254324998748</v>
      </c>
      <c r="J111" s="35">
        <f t="shared" si="37"/>
        <v>2665.5581842355505</v>
      </c>
      <c r="K111" s="80" t="s">
        <v>167</v>
      </c>
      <c r="N111" s="106">
        <v>156.94538024165635</v>
      </c>
      <c r="O111" s="106">
        <v>41.182643145427519</v>
      </c>
      <c r="P111" s="104">
        <f t="shared" si="38"/>
        <v>2863.6862076226344</v>
      </c>
    </row>
    <row r="112" spans="1:26" x14ac:dyDescent="0.2">
      <c r="A112" s="60"/>
      <c r="B112" s="51" t="s">
        <v>178</v>
      </c>
      <c r="C112" s="32" t="s">
        <v>19</v>
      </c>
      <c r="D112" s="33" t="s">
        <v>179</v>
      </c>
      <c r="E112" s="34">
        <v>1026.1326368872951</v>
      </c>
      <c r="F112" s="34">
        <v>1026.1326368872951</v>
      </c>
      <c r="G112" s="34">
        <v>1026.1326368872951</v>
      </c>
      <c r="H112" s="34">
        <v>1026.1326368872951</v>
      </c>
      <c r="I112" s="34">
        <v>1026.1326368872951</v>
      </c>
      <c r="J112" s="35">
        <f t="shared" si="37"/>
        <v>5130.6631844364756</v>
      </c>
      <c r="K112" s="81" t="s">
        <v>172</v>
      </c>
      <c r="N112" s="106">
        <v>301.95886286581401</v>
      </c>
      <c r="O112" s="106">
        <v>78.440022535467548</v>
      </c>
      <c r="P112" s="104">
        <f t="shared" si="38"/>
        <v>5511.062069837757</v>
      </c>
    </row>
    <row r="113" spans="1:26" s="39" customFormat="1" x14ac:dyDescent="0.2">
      <c r="A113" s="60"/>
      <c r="B113" s="51" t="s">
        <v>180</v>
      </c>
      <c r="C113" s="32" t="s">
        <v>60</v>
      </c>
      <c r="D113" s="33" t="s">
        <v>181</v>
      </c>
      <c r="E113" s="34">
        <v>75.24771297047937</v>
      </c>
      <c r="F113" s="34">
        <v>100.33028396063918</v>
      </c>
      <c r="G113" s="34">
        <v>100.33028396063918</v>
      </c>
      <c r="H113" s="34">
        <v>100.33028396063918</v>
      </c>
      <c r="I113" s="34">
        <v>100.33028396063918</v>
      </c>
      <c r="J113" s="35">
        <f t="shared" si="37"/>
        <v>476.56884881303608</v>
      </c>
      <c r="K113" s="80" t="s">
        <v>167</v>
      </c>
      <c r="L113" s="28"/>
      <c r="M113" s="7"/>
      <c r="N113" s="106">
        <v>28.04247831861699</v>
      </c>
      <c r="O113" s="106">
        <v>7.4117000710043524</v>
      </c>
      <c r="P113" s="104">
        <f t="shared" si="38"/>
        <v>512.02302720265743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60"/>
      <c r="B114" s="51" t="s">
        <v>182</v>
      </c>
      <c r="C114" s="32" t="s">
        <v>60</v>
      </c>
      <c r="D114" s="33" t="s">
        <v>183</v>
      </c>
      <c r="E114" s="34">
        <v>218.54265858328742</v>
      </c>
      <c r="F114" s="34">
        <v>218.54265858328742</v>
      </c>
      <c r="G114" s="34">
        <v>218.54265858328742</v>
      </c>
      <c r="H114" s="34">
        <v>218.54265858328742</v>
      </c>
      <c r="I114" s="34">
        <v>605.95918970820605</v>
      </c>
      <c r="J114" s="35">
        <f t="shared" si="37"/>
        <v>1480.1298240413557</v>
      </c>
      <c r="K114" s="80" t="s">
        <v>167</v>
      </c>
      <c r="N114" s="106">
        <v>87.265807730418203</v>
      </c>
      <c r="O114" s="106">
        <v>24.739407772424421</v>
      </c>
      <c r="P114" s="104">
        <f t="shared" si="38"/>
        <v>1592.1350395441982</v>
      </c>
    </row>
    <row r="115" spans="1:26" x14ac:dyDescent="0.2">
      <c r="A115" s="60"/>
      <c r="B115" s="51" t="s">
        <v>184</v>
      </c>
      <c r="C115" s="32" t="s">
        <v>60</v>
      </c>
      <c r="D115" s="33" t="s">
        <v>95</v>
      </c>
      <c r="E115" s="34">
        <v>3558.8357799645719</v>
      </c>
      <c r="F115" s="34">
        <v>3424.2119274284664</v>
      </c>
      <c r="G115" s="34">
        <v>3424.2119274284664</v>
      </c>
      <c r="H115" s="34">
        <v>3424.2119274284664</v>
      </c>
      <c r="I115" s="34">
        <v>3424.2119274284664</v>
      </c>
      <c r="J115" s="35">
        <f t="shared" si="37"/>
        <v>17255.683489678438</v>
      </c>
      <c r="K115" s="80" t="s">
        <v>167</v>
      </c>
      <c r="N115" s="106">
        <v>1015.5909525841341</v>
      </c>
      <c r="O115" s="106">
        <v>263.1385093920162</v>
      </c>
      <c r="P115" s="104">
        <f t="shared" si="38"/>
        <v>18534.412951654587</v>
      </c>
    </row>
    <row r="116" spans="1:26" x14ac:dyDescent="0.2">
      <c r="A116" s="60"/>
      <c r="B116" s="82" t="s">
        <v>185</v>
      </c>
      <c r="C116" s="32" t="s">
        <v>60</v>
      </c>
      <c r="D116" s="33" t="s">
        <v>106</v>
      </c>
      <c r="E116" s="34">
        <v>487.62156606554788</v>
      </c>
      <c r="F116" s="34">
        <v>575.21825458031697</v>
      </c>
      <c r="G116" s="34">
        <v>541.43096043890603</v>
      </c>
      <c r="H116" s="34">
        <v>541.43096043890603</v>
      </c>
      <c r="I116" s="34">
        <v>541.43096043890603</v>
      </c>
      <c r="J116" s="35">
        <f t="shared" si="37"/>
        <v>2687.1327019625828</v>
      </c>
      <c r="K116" s="80" t="s">
        <v>167</v>
      </c>
      <c r="N116" s="106">
        <v>158.13244546231016</v>
      </c>
      <c r="O116" s="106">
        <v>41.263862008809596</v>
      </c>
      <c r="P116" s="104">
        <f t="shared" si="38"/>
        <v>2886.5290094337024</v>
      </c>
    </row>
    <row r="117" spans="1:26" s="39" customFormat="1" x14ac:dyDescent="0.2">
      <c r="A117" s="60"/>
      <c r="B117" s="82" t="s">
        <v>186</v>
      </c>
      <c r="C117" s="32" t="s">
        <v>19</v>
      </c>
      <c r="D117" s="33" t="s">
        <v>50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5">
        <f t="shared" si="37"/>
        <v>0</v>
      </c>
      <c r="K117" s="81" t="s">
        <v>172</v>
      </c>
      <c r="L117" s="28"/>
      <c r="M117" s="7"/>
      <c r="N117" s="106">
        <v>0</v>
      </c>
      <c r="O117" s="106">
        <v>0</v>
      </c>
      <c r="P117" s="104">
        <f t="shared" si="38"/>
        <v>0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39" customFormat="1" x14ac:dyDescent="0.2">
      <c r="A118" s="60"/>
      <c r="B118" s="82" t="s">
        <v>187</v>
      </c>
      <c r="C118" s="32" t="s">
        <v>19</v>
      </c>
      <c r="D118" s="33" t="s">
        <v>138</v>
      </c>
      <c r="E118" s="34">
        <v>250.27625289934025</v>
      </c>
      <c r="F118" s="34">
        <v>250.27625289934025</v>
      </c>
      <c r="G118" s="34">
        <v>250.27625289934025</v>
      </c>
      <c r="H118" s="34">
        <v>250.27625289934025</v>
      </c>
      <c r="I118" s="34">
        <v>250.27625289934025</v>
      </c>
      <c r="J118" s="35">
        <f t="shared" si="37"/>
        <v>1251.3812644967013</v>
      </c>
      <c r="K118" s="81" t="s">
        <v>172</v>
      </c>
      <c r="L118" s="28"/>
      <c r="M118" s="7"/>
      <c r="N118" s="106">
        <v>73.64850313800342</v>
      </c>
      <c r="O118" s="106">
        <v>19.131712813528669</v>
      </c>
      <c r="P118" s="104">
        <f t="shared" si="38"/>
        <v>1344.1614804482333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60"/>
      <c r="B119" s="51" t="s">
        <v>188</v>
      </c>
      <c r="C119" s="32" t="s">
        <v>19</v>
      </c>
      <c r="D119" s="33" t="s">
        <v>84</v>
      </c>
      <c r="E119" s="34">
        <v>1341.7997138806854</v>
      </c>
      <c r="F119" s="34">
        <v>1341.7997138806854</v>
      </c>
      <c r="G119" s="34">
        <v>1341.7997138806854</v>
      </c>
      <c r="H119" s="34">
        <v>1341.7997138806854</v>
      </c>
      <c r="I119" s="34">
        <v>1341.7997138806854</v>
      </c>
      <c r="J119" s="35">
        <f t="shared" si="37"/>
        <v>6708.9985694034276</v>
      </c>
      <c r="K119" s="81" t="s">
        <v>172</v>
      </c>
      <c r="N119" s="106">
        <v>394.84984809189723</v>
      </c>
      <c r="O119" s="106">
        <v>102.57036567334625</v>
      </c>
      <c r="P119" s="104">
        <f t="shared" si="38"/>
        <v>7206.4187831686704</v>
      </c>
    </row>
    <row r="120" spans="1:26" x14ac:dyDescent="0.2">
      <c r="A120" s="60"/>
      <c r="B120" s="51" t="s">
        <v>189</v>
      </c>
      <c r="C120" s="32" t="s">
        <v>60</v>
      </c>
      <c r="D120" s="33" t="s">
        <v>190</v>
      </c>
      <c r="E120" s="34">
        <v>383.75692111232166</v>
      </c>
      <c r="F120" s="34">
        <v>383.75692111232166</v>
      </c>
      <c r="G120" s="34">
        <v>372.49448973185144</v>
      </c>
      <c r="H120" s="34">
        <v>361.23205835138106</v>
      </c>
      <c r="I120" s="34">
        <v>361.23205835138106</v>
      </c>
      <c r="J120" s="35">
        <f t="shared" si="37"/>
        <v>1862.4724486592568</v>
      </c>
      <c r="K120" s="80" t="s">
        <v>167</v>
      </c>
      <c r="N120" s="106">
        <v>109.61301276404845</v>
      </c>
      <c r="O120" s="106">
        <v>28.298491131332341</v>
      </c>
      <c r="P120" s="104">
        <f t="shared" si="38"/>
        <v>2000.3839525546377</v>
      </c>
    </row>
    <row r="121" spans="1:26" ht="25.5" x14ac:dyDescent="0.2">
      <c r="A121" s="60"/>
      <c r="B121" s="51" t="s">
        <v>191</v>
      </c>
      <c r="C121" s="32" t="s">
        <v>60</v>
      </c>
      <c r="D121" s="33" t="s">
        <v>192</v>
      </c>
      <c r="E121" s="34">
        <v>1610.1407700390621</v>
      </c>
      <c r="F121" s="34">
        <v>1610.1407700390621</v>
      </c>
      <c r="G121" s="34">
        <v>1610.1407700390621</v>
      </c>
      <c r="H121" s="34">
        <v>1511.135350522097</v>
      </c>
      <c r="I121" s="34">
        <v>1292.2812652740695</v>
      </c>
      <c r="J121" s="35">
        <f t="shared" si="37"/>
        <v>7633.8389259133528</v>
      </c>
      <c r="K121" s="80" t="s">
        <v>167</v>
      </c>
      <c r="N121" s="106">
        <v>449.17842272207781</v>
      </c>
      <c r="O121" s="106">
        <v>114.72527345747611</v>
      </c>
      <c r="P121" s="104">
        <f t="shared" si="38"/>
        <v>8197.7426220929065</v>
      </c>
    </row>
    <row r="122" spans="1:26" x14ac:dyDescent="0.2">
      <c r="A122" s="60"/>
      <c r="B122" s="51" t="s">
        <v>193</v>
      </c>
      <c r="C122" s="32"/>
      <c r="D122" s="33"/>
      <c r="E122" s="34">
        <v>498.75909089820084</v>
      </c>
      <c r="F122" s="34">
        <v>0</v>
      </c>
      <c r="G122" s="34">
        <v>0</v>
      </c>
      <c r="H122" s="34">
        <v>0</v>
      </c>
      <c r="I122" s="34">
        <v>0</v>
      </c>
      <c r="J122" s="35">
        <f t="shared" si="37"/>
        <v>498.75909089820084</v>
      </c>
      <c r="K122" s="80" t="s">
        <v>167</v>
      </c>
      <c r="N122" s="106">
        <v>29.461116848657678</v>
      </c>
      <c r="O122" s="106">
        <v>5.1259896324091594</v>
      </c>
      <c r="P122" s="104">
        <f t="shared" si="38"/>
        <v>533.34619737926766</v>
      </c>
    </row>
    <row r="123" spans="1:26" x14ac:dyDescent="0.2">
      <c r="A123" s="60"/>
      <c r="B123" s="51"/>
      <c r="C123" s="32"/>
      <c r="D123" s="33"/>
      <c r="E123" s="49"/>
      <c r="F123" s="49"/>
      <c r="G123" s="49"/>
      <c r="H123" s="49"/>
      <c r="I123" s="49"/>
      <c r="J123" s="35"/>
      <c r="N123" s="106"/>
      <c r="O123" s="106"/>
      <c r="P123" s="104"/>
    </row>
    <row r="124" spans="1:26" x14ac:dyDescent="0.2">
      <c r="A124" s="51"/>
      <c r="B124" s="10" t="s">
        <v>194</v>
      </c>
      <c r="C124" s="32"/>
      <c r="D124" s="33"/>
      <c r="E124" s="49"/>
      <c r="F124" s="49"/>
      <c r="G124" s="49"/>
      <c r="H124" s="49"/>
      <c r="I124" s="49"/>
      <c r="J124" s="49"/>
      <c r="K124" s="81"/>
      <c r="N124" s="106"/>
      <c r="O124" s="106"/>
      <c r="P124" s="104"/>
    </row>
    <row r="125" spans="1:26" s="39" customFormat="1" x14ac:dyDescent="0.2">
      <c r="A125" s="51"/>
      <c r="B125" s="51" t="s">
        <v>195</v>
      </c>
      <c r="C125" s="32" t="s">
        <v>19</v>
      </c>
      <c r="D125" s="83" t="s">
        <v>196</v>
      </c>
      <c r="E125" s="34">
        <v>2031.4089193663115</v>
      </c>
      <c r="F125" s="34">
        <v>2000.1243877538939</v>
      </c>
      <c r="G125" s="34">
        <v>2018.8951067213445</v>
      </c>
      <c r="H125" s="34">
        <v>1993.8674814314106</v>
      </c>
      <c r="I125" s="34">
        <v>1981.3536687864437</v>
      </c>
      <c r="J125" s="84">
        <f t="shared" ref="J125:J128" si="39">SUM(E125:I125)</f>
        <v>10025.649564059404</v>
      </c>
      <c r="K125" s="47" t="s">
        <v>197</v>
      </c>
      <c r="L125" s="28"/>
      <c r="M125" s="7"/>
      <c r="N125" s="106">
        <v>590.04345488222953</v>
      </c>
      <c r="O125" s="106">
        <v>152.99460731434118</v>
      </c>
      <c r="P125" s="104">
        <f t="shared" ref="P125" si="40">SUM(J125,N125:O125)</f>
        <v>10768.687626255976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60"/>
      <c r="B126" s="10"/>
      <c r="C126" s="32"/>
      <c r="D126" s="33"/>
      <c r="E126" s="49"/>
      <c r="F126" s="49"/>
      <c r="G126" s="49"/>
      <c r="H126" s="49"/>
      <c r="I126" s="49"/>
      <c r="J126" s="35"/>
      <c r="K126" s="81"/>
      <c r="N126" s="106"/>
      <c r="O126" s="106"/>
      <c r="P126" s="104"/>
    </row>
    <row r="127" spans="1:26" x14ac:dyDescent="0.2">
      <c r="A127" s="85"/>
      <c r="B127" s="10" t="s">
        <v>198</v>
      </c>
      <c r="C127" s="77" t="s">
        <v>60</v>
      </c>
      <c r="D127" s="86"/>
      <c r="E127" s="84">
        <f>SUM(E106:E107,E110:E111,E113:E116,E120:E122)</f>
        <v>10467.991212445968</v>
      </c>
      <c r="F127" s="84">
        <f>SUM(F106:F107,F110:F111,F113:F116,F120:F122)</f>
        <v>10114.262337301958</v>
      </c>
      <c r="G127" s="84">
        <f>SUM(G106:G107,G110:G111,G113:G116,G120:G122)</f>
        <v>9738.0873715023699</v>
      </c>
      <c r="H127" s="84">
        <f>SUM(H106:H107,H110:H111,H113:H116,H120:H122)</f>
        <v>10041.726070952067</v>
      </c>
      <c r="I127" s="84">
        <f>SUM(I106:I107,I110:I111,I113:I116,I120:I122)</f>
        <v>10144.063468773416</v>
      </c>
      <c r="J127" s="35">
        <f t="shared" si="39"/>
        <v>50506.130460975779</v>
      </c>
      <c r="K127" s="47" t="str">
        <f>K122</f>
        <v>C-8</v>
      </c>
      <c r="N127" s="111">
        <f>SUM(N106:N107,N110:N111,N113:N116,N120:N122)</f>
        <v>2972.6751293984667</v>
      </c>
      <c r="O127" s="111">
        <f>SUM(O106:O107,O110:O111,O113:O116,O120:O122)</f>
        <v>770.51242937037659</v>
      </c>
      <c r="P127" s="111">
        <f>SUM(P106:P107,P110:P111,P113:P116,P120:P122)</f>
        <v>54249.31801974462</v>
      </c>
    </row>
    <row r="128" spans="1:26" x14ac:dyDescent="0.2">
      <c r="A128" s="85"/>
      <c r="B128" s="10" t="s">
        <v>199</v>
      </c>
      <c r="C128" s="77" t="s">
        <v>19</v>
      </c>
      <c r="D128" s="86"/>
      <c r="E128" s="84">
        <f>SUM(E108:E109,E112,E117:E119,)</f>
        <v>4720.5291280217789</v>
      </c>
      <c r="F128" s="84">
        <f t="shared" ref="F128:I128" si="41">SUM(F108:F109,F112,F117:F119,)</f>
        <v>4720.5291280217789</v>
      </c>
      <c r="G128" s="84">
        <f t="shared" si="41"/>
        <v>4720.5291280217789</v>
      </c>
      <c r="H128" s="84">
        <f t="shared" si="41"/>
        <v>4720.5291280217789</v>
      </c>
      <c r="I128" s="84">
        <f t="shared" si="41"/>
        <v>4720.5291280217789</v>
      </c>
      <c r="J128" s="35">
        <f t="shared" si="39"/>
        <v>23602.645640108894</v>
      </c>
      <c r="K128" s="47" t="str">
        <f>K119</f>
        <v>C-7</v>
      </c>
      <c r="N128" s="111">
        <f t="shared" ref="N128" si="42">SUM(N108:N109,N112,N117:N119,)</f>
        <v>1389.1046404549434</v>
      </c>
      <c r="O128" s="111">
        <f t="shared" ref="O128" si="43">SUM(O108:O109,O112,O117:O119,)</f>
        <v>360.84848865598332</v>
      </c>
      <c r="P128" s="111">
        <f t="shared" ref="P128" si="44">SUM(P108:P109,P112,P117:P119,)</f>
        <v>25352.598769219818</v>
      </c>
    </row>
    <row r="129" spans="1:26" x14ac:dyDescent="0.2">
      <c r="A129" s="85"/>
      <c r="B129" s="51"/>
      <c r="C129" s="32"/>
      <c r="D129" s="33"/>
      <c r="E129" s="54"/>
      <c r="F129" s="54"/>
      <c r="G129" s="54"/>
      <c r="H129" s="54"/>
      <c r="I129" s="54"/>
      <c r="J129" s="35"/>
      <c r="N129" s="112"/>
      <c r="O129" s="112"/>
      <c r="P129" s="104"/>
    </row>
    <row r="130" spans="1:26" x14ac:dyDescent="0.2">
      <c r="A130" s="87"/>
      <c r="B130" s="10" t="s">
        <v>200</v>
      </c>
      <c r="C130" s="77"/>
      <c r="D130" s="78" t="s">
        <v>11</v>
      </c>
      <c r="E130" s="79">
        <f t="shared" ref="E130:J130" si="45">E125+E127+E128+E129</f>
        <v>17219.929259834058</v>
      </c>
      <c r="F130" s="79">
        <f t="shared" si="45"/>
        <v>16834.915853077633</v>
      </c>
      <c r="G130" s="79">
        <f t="shared" si="45"/>
        <v>16477.511606245491</v>
      </c>
      <c r="H130" s="79">
        <f t="shared" si="45"/>
        <v>16756.122680405257</v>
      </c>
      <c r="I130" s="79">
        <f t="shared" si="45"/>
        <v>16845.946265581639</v>
      </c>
      <c r="J130" s="46">
        <f t="shared" si="45"/>
        <v>84134.425665144081</v>
      </c>
      <c r="N130" s="110">
        <f t="shared" ref="N130:O130" si="46">N125+N127+N128+N129</f>
        <v>4951.8232247356391</v>
      </c>
      <c r="O130" s="110">
        <f t="shared" si="46"/>
        <v>1284.3555253407012</v>
      </c>
      <c r="P130" s="110">
        <f t="shared" ref="P130" si="47">P125+P127+P128+P129</f>
        <v>90370.604415220412</v>
      </c>
    </row>
    <row r="131" spans="1:26" x14ac:dyDescent="0.2">
      <c r="A131" s="55" t="s">
        <v>201</v>
      </c>
      <c r="B131" s="62"/>
      <c r="C131" s="15"/>
      <c r="D131" s="29"/>
      <c r="E131" s="57"/>
      <c r="F131" s="57"/>
      <c r="G131" s="57"/>
      <c r="H131" s="57"/>
      <c r="I131" s="57"/>
      <c r="J131" s="58"/>
      <c r="N131" s="106"/>
      <c r="O131" s="106"/>
      <c r="P131" s="104"/>
    </row>
    <row r="132" spans="1:26" x14ac:dyDescent="0.2">
      <c r="A132" s="50"/>
      <c r="B132" s="51" t="s">
        <v>202</v>
      </c>
      <c r="C132" s="32" t="s">
        <v>19</v>
      </c>
      <c r="D132" s="33" t="s">
        <v>203</v>
      </c>
      <c r="E132" s="34">
        <v>250.27625289934025</v>
      </c>
      <c r="F132" s="34">
        <v>250.27625289934025</v>
      </c>
      <c r="G132" s="34">
        <v>250.27625289934025</v>
      </c>
      <c r="H132" s="34">
        <v>250.27625289934025</v>
      </c>
      <c r="I132" s="34">
        <v>250.27625289934025</v>
      </c>
      <c r="J132" s="35">
        <f t="shared" ref="J132" si="48">SUM(E132:I132)</f>
        <v>1251.3812644967013</v>
      </c>
      <c r="K132" s="4" t="s">
        <v>204</v>
      </c>
      <c r="N132" s="106">
        <v>73.64850313800342</v>
      </c>
      <c r="O132" s="106">
        <v>16.580817771724845</v>
      </c>
      <c r="P132" s="104">
        <f t="shared" ref="P132" si="49">SUM(J132,N132:O132)</f>
        <v>1341.6105854064297</v>
      </c>
    </row>
    <row r="133" spans="1:26" x14ac:dyDescent="0.2">
      <c r="A133" s="50"/>
      <c r="B133" s="51"/>
      <c r="C133" s="32"/>
      <c r="D133" s="33"/>
      <c r="E133" s="54"/>
      <c r="F133" s="54"/>
      <c r="G133" s="54"/>
      <c r="H133" s="54"/>
      <c r="I133" s="54"/>
      <c r="J133" s="40"/>
      <c r="N133" s="106"/>
      <c r="O133" s="106"/>
      <c r="P133" s="104"/>
    </row>
    <row r="134" spans="1:26" x14ac:dyDescent="0.2">
      <c r="A134" s="41"/>
      <c r="B134" s="42" t="s">
        <v>205</v>
      </c>
      <c r="C134" s="43"/>
      <c r="D134" s="44" t="s">
        <v>11</v>
      </c>
      <c r="E134" s="45">
        <f t="shared" ref="E134:J134" si="50">SUM(E132:E133)</f>
        <v>250.27625289934025</v>
      </c>
      <c r="F134" s="45">
        <f t="shared" si="50"/>
        <v>250.27625289934025</v>
      </c>
      <c r="G134" s="45">
        <f t="shared" si="50"/>
        <v>250.27625289934025</v>
      </c>
      <c r="H134" s="45">
        <f t="shared" si="50"/>
        <v>250.27625289934025</v>
      </c>
      <c r="I134" s="45">
        <f t="shared" si="50"/>
        <v>250.27625289934025</v>
      </c>
      <c r="J134" s="46">
        <f t="shared" si="50"/>
        <v>1251.3812644967013</v>
      </c>
      <c r="K134" s="47" t="str">
        <f>K132</f>
        <v>C-15</v>
      </c>
      <c r="N134" s="107">
        <f t="shared" ref="N134:O134" si="51">SUM(N132:N133)</f>
        <v>73.64850313800342</v>
      </c>
      <c r="O134" s="107">
        <f t="shared" si="51"/>
        <v>16.580817771724845</v>
      </c>
      <c r="P134" s="107">
        <f t="shared" ref="P134" si="52">SUM(P132:P133)</f>
        <v>1341.6105854064297</v>
      </c>
    </row>
    <row r="135" spans="1:26" x14ac:dyDescent="0.2">
      <c r="A135" s="13" t="s">
        <v>206</v>
      </c>
      <c r="B135" s="14"/>
      <c r="C135" s="32"/>
      <c r="D135" s="33"/>
      <c r="E135" s="49"/>
      <c r="F135" s="49"/>
      <c r="G135" s="49"/>
      <c r="H135" s="49"/>
      <c r="I135" s="49"/>
      <c r="J135" s="40"/>
      <c r="N135" s="106"/>
      <c r="O135" s="106"/>
      <c r="P135" s="104"/>
    </row>
    <row r="136" spans="1:26" x14ac:dyDescent="0.2">
      <c r="A136" s="88"/>
      <c r="B136" s="51" t="s">
        <v>207</v>
      </c>
      <c r="C136" s="32" t="s">
        <v>19</v>
      </c>
      <c r="D136" s="33" t="s">
        <v>208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5">
        <f t="shared" ref="J136:J143" si="53">SUM(E136:I136)</f>
        <v>0</v>
      </c>
      <c r="K136" s="4" t="s">
        <v>204</v>
      </c>
      <c r="N136" s="106">
        <v>0</v>
      </c>
      <c r="O136" s="106">
        <v>0</v>
      </c>
      <c r="P136" s="104">
        <f t="shared" ref="P136:P143" si="54">SUM(J136,N136:O136)</f>
        <v>0</v>
      </c>
    </row>
    <row r="137" spans="1:26" x14ac:dyDescent="0.2">
      <c r="A137" s="88"/>
      <c r="B137" s="51" t="s">
        <v>209</v>
      </c>
      <c r="C137" s="32" t="s">
        <v>19</v>
      </c>
      <c r="D137" s="33" t="s">
        <v>138</v>
      </c>
      <c r="E137" s="34">
        <v>500.5525057986805</v>
      </c>
      <c r="F137" s="34">
        <v>500.5525057986805</v>
      </c>
      <c r="G137" s="34">
        <v>500.5525057986805</v>
      </c>
      <c r="H137" s="34">
        <v>500.5525057986805</v>
      </c>
      <c r="I137" s="34">
        <v>500.5525057986805</v>
      </c>
      <c r="J137" s="35">
        <f t="shared" si="53"/>
        <v>2502.7625289934026</v>
      </c>
      <c r="K137" s="4" t="s">
        <v>204</v>
      </c>
      <c r="N137" s="106">
        <v>147.29700627600684</v>
      </c>
      <c r="O137" s="106">
        <v>33.161635543449691</v>
      </c>
      <c r="P137" s="104">
        <f t="shared" si="54"/>
        <v>2683.2211708128593</v>
      </c>
    </row>
    <row r="138" spans="1:26" x14ac:dyDescent="0.2">
      <c r="A138" s="88"/>
      <c r="B138" s="51" t="s">
        <v>210</v>
      </c>
      <c r="C138" s="32" t="s">
        <v>19</v>
      </c>
      <c r="D138" s="33" t="s">
        <v>208</v>
      </c>
      <c r="E138" s="34">
        <v>724.13262505542434</v>
      </c>
      <c r="F138" s="34">
        <v>724.13262505542434</v>
      </c>
      <c r="G138" s="34">
        <v>724.13262505542434</v>
      </c>
      <c r="H138" s="34">
        <v>724.13262505542434</v>
      </c>
      <c r="I138" s="34">
        <v>724.13262505542434</v>
      </c>
      <c r="J138" s="35">
        <f t="shared" si="53"/>
        <v>3620.6631252771217</v>
      </c>
      <c r="K138" s="4" t="s">
        <v>204</v>
      </c>
      <c r="N138" s="106">
        <v>213.08966907928988</v>
      </c>
      <c r="O138" s="106">
        <v>47.973832752857213</v>
      </c>
      <c r="P138" s="104">
        <f t="shared" si="54"/>
        <v>3881.7266271092685</v>
      </c>
    </row>
    <row r="139" spans="1:26" x14ac:dyDescent="0.2">
      <c r="A139" s="88"/>
      <c r="B139" s="51" t="s">
        <v>211</v>
      </c>
      <c r="C139" s="32" t="s">
        <v>19</v>
      </c>
      <c r="D139" s="33" t="s">
        <v>208</v>
      </c>
      <c r="E139" s="34">
        <v>0</v>
      </c>
      <c r="F139" s="34">
        <v>223.16299216857837</v>
      </c>
      <c r="G139" s="34">
        <v>223.16299216857837</v>
      </c>
      <c r="H139" s="34">
        <v>0</v>
      </c>
      <c r="I139" s="34">
        <v>0</v>
      </c>
      <c r="J139" s="35">
        <f t="shared" si="53"/>
        <v>446.32598433715674</v>
      </c>
      <c r="K139" s="4" t="s">
        <v>204</v>
      </c>
      <c r="N139" s="106">
        <v>26.187430830297508</v>
      </c>
      <c r="O139" s="106">
        <v>5.3352850213785654</v>
      </c>
      <c r="P139" s="104">
        <f t="shared" si="54"/>
        <v>477.84870018883282</v>
      </c>
    </row>
    <row r="140" spans="1:26" s="89" customFormat="1" x14ac:dyDescent="0.2">
      <c r="A140" s="51"/>
      <c r="B140" s="51" t="s">
        <v>212</v>
      </c>
      <c r="C140" s="32" t="s">
        <v>19</v>
      </c>
      <c r="D140" s="33" t="s">
        <v>196</v>
      </c>
      <c r="E140" s="34">
        <v>5281.6631903524094</v>
      </c>
      <c r="F140" s="34">
        <v>7898.301414415012</v>
      </c>
      <c r="G140" s="34">
        <v>5824.7626591439785</v>
      </c>
      <c r="H140" s="34">
        <v>5317.9532470228141</v>
      </c>
      <c r="I140" s="34">
        <v>3455.897925451723</v>
      </c>
      <c r="J140" s="35">
        <f t="shared" si="53"/>
        <v>27778.578436385938</v>
      </c>
      <c r="K140" s="4" t="s">
        <v>204</v>
      </c>
      <c r="L140" s="28"/>
      <c r="M140" s="7"/>
      <c r="N140" s="106">
        <v>1633.7029372344739</v>
      </c>
      <c r="O140" s="106">
        <v>353.44168328730564</v>
      </c>
      <c r="P140" s="104">
        <f t="shared" si="54"/>
        <v>29765.723056907718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88"/>
      <c r="B141" s="51" t="s">
        <v>213</v>
      </c>
      <c r="C141" s="32" t="s">
        <v>131</v>
      </c>
      <c r="D141" s="33" t="s">
        <v>208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35">
        <f t="shared" si="53"/>
        <v>0</v>
      </c>
      <c r="N141" s="106">
        <v>0</v>
      </c>
      <c r="O141" s="106">
        <v>0</v>
      </c>
      <c r="P141" s="104">
        <f t="shared" si="54"/>
        <v>0</v>
      </c>
    </row>
    <row r="142" spans="1:26" x14ac:dyDescent="0.2">
      <c r="A142" s="50"/>
      <c r="B142" s="51" t="s">
        <v>214</v>
      </c>
      <c r="C142" s="32" t="s">
        <v>131</v>
      </c>
      <c r="D142" s="33" t="s">
        <v>208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35">
        <f t="shared" si="53"/>
        <v>0</v>
      </c>
      <c r="N142" s="106">
        <v>0</v>
      </c>
      <c r="O142" s="106">
        <v>0</v>
      </c>
      <c r="P142" s="104">
        <f t="shared" si="54"/>
        <v>0</v>
      </c>
    </row>
    <row r="143" spans="1:26" x14ac:dyDescent="0.2">
      <c r="A143" s="50"/>
      <c r="B143" s="51" t="s">
        <v>215</v>
      </c>
      <c r="C143" s="32" t="s">
        <v>131</v>
      </c>
      <c r="D143" s="33" t="s">
        <v>208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35">
        <f t="shared" si="53"/>
        <v>0</v>
      </c>
      <c r="N143" s="106">
        <v>0</v>
      </c>
      <c r="O143" s="106">
        <v>0</v>
      </c>
      <c r="P143" s="104">
        <f t="shared" si="54"/>
        <v>0</v>
      </c>
    </row>
    <row r="144" spans="1:26" x14ac:dyDescent="0.2">
      <c r="A144" s="61"/>
      <c r="B144" s="51"/>
      <c r="C144" s="32"/>
      <c r="D144" s="73" t="s">
        <v>131</v>
      </c>
      <c r="E144" s="74">
        <f t="shared" ref="E144:J144" si="55">-(E143+E142+E141)</f>
        <v>0</v>
      </c>
      <c r="F144" s="74">
        <f t="shared" si="55"/>
        <v>0</v>
      </c>
      <c r="G144" s="74">
        <f t="shared" si="55"/>
        <v>0</v>
      </c>
      <c r="H144" s="74">
        <f t="shared" si="55"/>
        <v>0</v>
      </c>
      <c r="I144" s="74">
        <f t="shared" si="55"/>
        <v>0</v>
      </c>
      <c r="J144" s="74">
        <f t="shared" si="55"/>
        <v>0</v>
      </c>
      <c r="N144" s="108">
        <v>0</v>
      </c>
      <c r="O144" s="108">
        <v>0</v>
      </c>
      <c r="P144" s="108">
        <f t="shared" ref="P144" si="56">-(P143+P142+P141)</f>
        <v>0</v>
      </c>
    </row>
    <row r="145" spans="1:16" x14ac:dyDescent="0.2">
      <c r="A145" s="61"/>
      <c r="B145" s="51"/>
      <c r="C145" s="32"/>
      <c r="D145" s="33"/>
      <c r="E145" s="54"/>
      <c r="F145" s="54"/>
      <c r="G145" s="54"/>
      <c r="H145" s="54"/>
      <c r="I145" s="54"/>
      <c r="J145" s="40"/>
      <c r="K145" s="6"/>
      <c r="N145" s="106"/>
      <c r="O145" s="106"/>
      <c r="P145" s="106"/>
    </row>
    <row r="146" spans="1:16" x14ac:dyDescent="0.2">
      <c r="A146" s="41"/>
      <c r="B146" s="42" t="s">
        <v>216</v>
      </c>
      <c r="C146" s="43"/>
      <c r="D146" s="44" t="s">
        <v>11</v>
      </c>
      <c r="E146" s="45">
        <f t="shared" ref="E146:J146" si="57">SUM(E136:E145)</f>
        <v>6506.3483212065148</v>
      </c>
      <c r="F146" s="45">
        <f t="shared" si="57"/>
        <v>9346.1495374376955</v>
      </c>
      <c r="G146" s="45">
        <f t="shared" si="57"/>
        <v>7272.6107821666619</v>
      </c>
      <c r="H146" s="45">
        <f t="shared" si="57"/>
        <v>6542.6383778769195</v>
      </c>
      <c r="I146" s="45">
        <f t="shared" si="57"/>
        <v>4680.583056305828</v>
      </c>
      <c r="J146" s="46">
        <f t="shared" si="57"/>
        <v>34348.330074993617</v>
      </c>
      <c r="K146" s="47" t="str">
        <f>K140</f>
        <v>C-15</v>
      </c>
      <c r="N146" s="107">
        <f t="shared" ref="N146" si="58">SUM(N136:N145)</f>
        <v>2020.2770434200681</v>
      </c>
      <c r="O146" s="107">
        <f t="shared" ref="O146" si="59">SUM(O136:O145)</f>
        <v>439.91243660499111</v>
      </c>
      <c r="P146" s="107">
        <f t="shared" ref="P146" si="60">SUM(P136:P145)</f>
        <v>36808.519555018676</v>
      </c>
    </row>
    <row r="147" spans="1:16" x14ac:dyDescent="0.2">
      <c r="A147" s="55" t="s">
        <v>217</v>
      </c>
      <c r="B147" s="62"/>
      <c r="C147" s="15"/>
      <c r="D147" s="29"/>
      <c r="E147" s="57"/>
      <c r="F147" s="49"/>
      <c r="G147" s="49"/>
      <c r="H147" s="49"/>
      <c r="I147" s="49"/>
      <c r="J147" s="58"/>
      <c r="N147" s="106"/>
      <c r="O147" s="106"/>
      <c r="P147" s="104"/>
    </row>
    <row r="148" spans="1:16" x14ac:dyDescent="0.2">
      <c r="A148" s="50"/>
      <c r="B148" s="51" t="s">
        <v>218</v>
      </c>
      <c r="C148" s="32" t="s">
        <v>19</v>
      </c>
      <c r="D148" s="33"/>
      <c r="E148" s="34">
        <v>9593.9230278080413</v>
      </c>
      <c r="F148" s="34">
        <v>9593.9230278080413</v>
      </c>
      <c r="G148" s="34">
        <v>9593.9230278080413</v>
      </c>
      <c r="H148" s="34">
        <v>9593.9230278080413</v>
      </c>
      <c r="I148" s="34">
        <v>9593.9230278080413</v>
      </c>
      <c r="J148" s="35">
        <f>SUM(E148:I148)</f>
        <v>47969.615139040208</v>
      </c>
      <c r="K148" s="4" t="s">
        <v>219</v>
      </c>
      <c r="N148" s="106">
        <v>2823.1926202901304</v>
      </c>
      <c r="O148" s="106">
        <v>195.56861987162637</v>
      </c>
      <c r="P148" s="104">
        <f t="shared" ref="P148" si="61">SUM(J148,N148:O148)</f>
        <v>50988.376379201967</v>
      </c>
    </row>
    <row r="149" spans="1:16" x14ac:dyDescent="0.2">
      <c r="A149" s="61"/>
      <c r="B149" s="51"/>
      <c r="C149" s="32"/>
      <c r="D149" s="33"/>
      <c r="E149" s="54"/>
      <c r="F149" s="54"/>
      <c r="G149" s="54"/>
      <c r="H149" s="54"/>
      <c r="I149" s="54"/>
      <c r="J149" s="35"/>
      <c r="N149" s="106"/>
      <c r="O149" s="106"/>
      <c r="P149" s="104"/>
    </row>
    <row r="150" spans="1:16" x14ac:dyDescent="0.2">
      <c r="A150" s="41"/>
      <c r="B150" s="42" t="s">
        <v>220</v>
      </c>
      <c r="C150" s="43"/>
      <c r="D150" s="44" t="s">
        <v>11</v>
      </c>
      <c r="E150" s="45">
        <f t="shared" ref="E150:I150" si="62">SUM(E148:E149)</f>
        <v>9593.9230278080413</v>
      </c>
      <c r="F150" s="45">
        <f t="shared" si="62"/>
        <v>9593.9230278080413</v>
      </c>
      <c r="G150" s="45">
        <f t="shared" si="62"/>
        <v>9593.9230278080413</v>
      </c>
      <c r="H150" s="45">
        <f t="shared" si="62"/>
        <v>9593.9230278080413</v>
      </c>
      <c r="I150" s="45">
        <f t="shared" si="62"/>
        <v>9593.9230278080413</v>
      </c>
      <c r="J150" s="46">
        <f>SUM(J148:J149)</f>
        <v>47969.615139040208</v>
      </c>
      <c r="K150" s="47" t="str">
        <f>K148</f>
        <v>C-10</v>
      </c>
      <c r="N150" s="107">
        <f t="shared" ref="N150:O150" si="63">SUM(N148:N149)</f>
        <v>2823.1926202901304</v>
      </c>
      <c r="O150" s="107">
        <f t="shared" si="63"/>
        <v>195.56861987162637</v>
      </c>
      <c r="P150" s="107">
        <f t="shared" ref="P150" si="64">SUM(P148:P149)</f>
        <v>50988.376379201967</v>
      </c>
    </row>
    <row r="151" spans="1:16" ht="15" x14ac:dyDescent="0.2">
      <c r="A151" s="55" t="s">
        <v>221</v>
      </c>
      <c r="B151" s="62"/>
      <c r="C151" s="15"/>
      <c r="D151" s="29"/>
      <c r="E151" s="90"/>
      <c r="F151" s="90"/>
      <c r="G151" s="90"/>
      <c r="H151" s="90"/>
      <c r="I151" s="90"/>
      <c r="J151" s="35"/>
      <c r="N151" s="106"/>
      <c r="O151" s="106"/>
      <c r="P151" s="104"/>
    </row>
    <row r="152" spans="1:16" x14ac:dyDescent="0.2">
      <c r="A152" s="61"/>
      <c r="B152" s="51" t="s">
        <v>222</v>
      </c>
      <c r="C152" s="32" t="s">
        <v>34</v>
      </c>
      <c r="D152" s="33" t="s">
        <v>35</v>
      </c>
      <c r="E152" s="34">
        <v>4806.0907146219306</v>
      </c>
      <c r="F152" s="34">
        <v>4826.548007982763</v>
      </c>
      <c r="G152" s="34">
        <v>4815.7833204208846</v>
      </c>
      <c r="H152" s="34">
        <v>4679.1704678448477</v>
      </c>
      <c r="I152" s="34">
        <v>5937.3883186622797</v>
      </c>
      <c r="J152" s="35">
        <f t="shared" ref="J152:J156" si="65">SUM(E152:I152)</f>
        <v>25064.980829532706</v>
      </c>
      <c r="K152" s="4" t="s">
        <v>223</v>
      </c>
      <c r="N152" s="106">
        <v>1475.6474031509729</v>
      </c>
      <c r="O152" s="106">
        <v>324.15577483338336</v>
      </c>
      <c r="P152" s="104">
        <f t="shared" ref="P152:P156" si="66">SUM(J152,N152:O152)</f>
        <v>26864.784007517061</v>
      </c>
    </row>
    <row r="153" spans="1:16" x14ac:dyDescent="0.2">
      <c r="A153" s="61"/>
      <c r="B153" s="51" t="s">
        <v>224</v>
      </c>
      <c r="C153" s="32" t="s">
        <v>34</v>
      </c>
      <c r="D153" s="33" t="s">
        <v>35</v>
      </c>
      <c r="E153" s="34">
        <v>6505.0374445515617</v>
      </c>
      <c r="F153" s="34">
        <v>6621.2629000485649</v>
      </c>
      <c r="G153" s="34">
        <v>6677.7696217602133</v>
      </c>
      <c r="H153" s="34">
        <v>6520.1521217277459</v>
      </c>
      <c r="I153" s="34">
        <v>6195.6368501891411</v>
      </c>
      <c r="J153" s="35">
        <f t="shared" si="65"/>
        <v>32519.858938277226</v>
      </c>
      <c r="K153" s="4" t="s">
        <v>223</v>
      </c>
      <c r="N153" s="106">
        <v>1913.7330931927504</v>
      </c>
      <c r="O153" s="106">
        <v>412.63550641836275</v>
      </c>
      <c r="P153" s="104">
        <f t="shared" si="66"/>
        <v>34846.227537888342</v>
      </c>
    </row>
    <row r="154" spans="1:16" x14ac:dyDescent="0.2">
      <c r="A154" s="61"/>
      <c r="B154" s="51" t="s">
        <v>225</v>
      </c>
      <c r="C154" s="32" t="s">
        <v>34</v>
      </c>
      <c r="D154" s="33" t="s">
        <v>35</v>
      </c>
      <c r="E154" s="34">
        <v>17161.647208160139</v>
      </c>
      <c r="F154" s="34">
        <v>16277.367192320053</v>
      </c>
      <c r="G154" s="34">
        <v>16445.737717452255</v>
      </c>
      <c r="H154" s="34">
        <v>16551.963936520762</v>
      </c>
      <c r="I154" s="34">
        <v>13435.430410689141</v>
      </c>
      <c r="J154" s="35">
        <f t="shared" si="65"/>
        <v>79872.146465142345</v>
      </c>
      <c r="K154" s="4" t="s">
        <v>223</v>
      </c>
      <c r="N154" s="106">
        <v>4699.7219582502712</v>
      </c>
      <c r="O154" s="106">
        <v>1001.5389653041026</v>
      </c>
      <c r="P154" s="104">
        <f t="shared" si="66"/>
        <v>85573.407388696724</v>
      </c>
    </row>
    <row r="155" spans="1:16" x14ac:dyDescent="0.2">
      <c r="A155" s="61"/>
      <c r="B155" s="51" t="s">
        <v>41</v>
      </c>
      <c r="C155" s="32" t="s">
        <v>34</v>
      </c>
      <c r="D155" s="33" t="s">
        <v>35</v>
      </c>
      <c r="E155" s="34">
        <v>7442.3960643166292</v>
      </c>
      <c r="F155" s="34">
        <v>7490.3212057518185</v>
      </c>
      <c r="G155" s="34">
        <v>7332.3291458031099</v>
      </c>
      <c r="H155" s="34">
        <v>7022.9245699781231</v>
      </c>
      <c r="I155" s="34">
        <v>6375.4459993308219</v>
      </c>
      <c r="J155" s="35">
        <f t="shared" si="65"/>
        <v>35663.416985180505</v>
      </c>
      <c r="K155" s="4" t="s">
        <v>223</v>
      </c>
      <c r="N155" s="106">
        <v>2098.6285907119118</v>
      </c>
      <c r="O155" s="106">
        <v>448.56117935700695</v>
      </c>
      <c r="P155" s="104">
        <f t="shared" si="66"/>
        <v>38210.606755249421</v>
      </c>
    </row>
    <row r="156" spans="1:16" x14ac:dyDescent="0.2">
      <c r="A156" s="61"/>
      <c r="B156" s="51" t="s">
        <v>217</v>
      </c>
      <c r="C156" s="32" t="s">
        <v>19</v>
      </c>
      <c r="D156" s="33" t="s">
        <v>35</v>
      </c>
      <c r="E156" s="34">
        <v>2252.4862760940623</v>
      </c>
      <c r="F156" s="34">
        <v>2252.4862760940623</v>
      </c>
      <c r="G156" s="34">
        <v>2252.4862760940623</v>
      </c>
      <c r="H156" s="34">
        <v>2252.4862760940623</v>
      </c>
      <c r="I156" s="34">
        <v>2252.4862760940623</v>
      </c>
      <c r="J156" s="35">
        <f t="shared" si="65"/>
        <v>11262.431380470312</v>
      </c>
      <c r="K156" s="4" t="s">
        <v>223</v>
      </c>
      <c r="N156" s="106">
        <v>662.83652824203091</v>
      </c>
      <c r="O156" s="106">
        <v>143.48784610146501</v>
      </c>
      <c r="P156" s="104">
        <f t="shared" si="66"/>
        <v>12068.755754813808</v>
      </c>
    </row>
    <row r="157" spans="1:16" x14ac:dyDescent="0.2">
      <c r="A157" s="61"/>
      <c r="B157" s="51" t="s">
        <v>39</v>
      </c>
      <c r="C157" s="32" t="s">
        <v>34</v>
      </c>
      <c r="D157" s="33" t="s">
        <v>40</v>
      </c>
      <c r="E157" s="91">
        <v>24738.083953258454</v>
      </c>
      <c r="F157" s="91">
        <v>24738.083953258454</v>
      </c>
      <c r="G157" s="91">
        <v>24738.083953258454</v>
      </c>
      <c r="H157" s="91">
        <v>24738.083953258454</v>
      </c>
      <c r="I157" s="91">
        <v>24738.083953258454</v>
      </c>
      <c r="J157" s="75">
        <f t="shared" ref="J157:J159" si="67">SUM(E157:I157)</f>
        <v>123690.41976629227</v>
      </c>
      <c r="K157" s="4" t="s">
        <v>223</v>
      </c>
      <c r="N157" s="106">
        <v>7279.6473199257734</v>
      </c>
      <c r="O157" s="106">
        <v>1575.8650433535608</v>
      </c>
      <c r="P157" s="104">
        <f t="shared" ref="P157:P159" si="68">SUM(J157,N157:O157)</f>
        <v>132545.93212957159</v>
      </c>
    </row>
    <row r="158" spans="1:16" x14ac:dyDescent="0.2">
      <c r="A158" s="61"/>
      <c r="B158" s="51" t="s">
        <v>265</v>
      </c>
      <c r="C158" s="32" t="s">
        <v>19</v>
      </c>
      <c r="D158" s="33" t="s">
        <v>40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35">
        <f t="shared" si="67"/>
        <v>0</v>
      </c>
      <c r="K158" s="4" t="s">
        <v>223</v>
      </c>
      <c r="N158" s="106">
        <v>0</v>
      </c>
      <c r="O158" s="106">
        <v>0</v>
      </c>
      <c r="P158" s="104">
        <f t="shared" si="68"/>
        <v>0</v>
      </c>
    </row>
    <row r="159" spans="1:16" x14ac:dyDescent="0.2">
      <c r="A159" s="61"/>
      <c r="B159" s="51" t="s">
        <v>266</v>
      </c>
      <c r="C159" s="32" t="s">
        <v>34</v>
      </c>
      <c r="D159" s="33" t="s">
        <v>40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35">
        <f t="shared" si="67"/>
        <v>0</v>
      </c>
      <c r="K159" s="4" t="s">
        <v>223</v>
      </c>
      <c r="N159" s="106">
        <v>0</v>
      </c>
      <c r="O159" s="106">
        <v>0</v>
      </c>
      <c r="P159" s="104">
        <f t="shared" si="68"/>
        <v>0</v>
      </c>
    </row>
    <row r="160" spans="1:16" x14ac:dyDescent="0.2">
      <c r="A160" s="61"/>
      <c r="B160" s="51"/>
      <c r="C160" s="32"/>
      <c r="D160" s="33"/>
      <c r="E160" s="54"/>
      <c r="F160" s="54"/>
      <c r="G160" s="54"/>
      <c r="H160" s="54"/>
      <c r="I160" s="54"/>
      <c r="J160" s="35"/>
      <c r="N160" s="106"/>
      <c r="O160" s="106"/>
      <c r="P160" s="104"/>
    </row>
    <row r="161" spans="1:26" x14ac:dyDescent="0.2">
      <c r="A161" s="61"/>
      <c r="B161" s="51"/>
      <c r="C161" s="32"/>
      <c r="D161" s="33"/>
      <c r="E161" s="54"/>
      <c r="F161" s="54"/>
      <c r="G161" s="54"/>
      <c r="H161" s="54"/>
      <c r="I161" s="54"/>
      <c r="J161" s="35"/>
      <c r="N161" s="106"/>
      <c r="O161" s="106"/>
      <c r="P161" s="104"/>
    </row>
    <row r="162" spans="1:26" x14ac:dyDescent="0.2">
      <c r="A162" s="41"/>
      <c r="B162" s="42" t="s">
        <v>226</v>
      </c>
      <c r="C162" s="43"/>
      <c r="D162" s="44" t="s">
        <v>11</v>
      </c>
      <c r="E162" s="45">
        <f t="shared" ref="E162:J162" si="69">SUM(E152:E161)</f>
        <v>62905.741661002772</v>
      </c>
      <c r="F162" s="45">
        <f t="shared" si="69"/>
        <v>62206.06953545571</v>
      </c>
      <c r="G162" s="45">
        <f t="shared" si="69"/>
        <v>62262.190034788975</v>
      </c>
      <c r="H162" s="45">
        <f t="shared" si="69"/>
        <v>61764.781325423988</v>
      </c>
      <c r="I162" s="45">
        <f t="shared" si="69"/>
        <v>58934.471808223898</v>
      </c>
      <c r="J162" s="46">
        <f t="shared" si="69"/>
        <v>308073.2543648954</v>
      </c>
      <c r="K162" s="47" t="str">
        <f>K157</f>
        <v>C-4</v>
      </c>
      <c r="N162" s="107">
        <f t="shared" ref="N162" si="70">SUM(N152:N161)</f>
        <v>18130.214893473712</v>
      </c>
      <c r="O162" s="107">
        <f t="shared" ref="O162" si="71">SUM(O152:O161)</f>
        <v>3906.2443153678814</v>
      </c>
      <c r="P162" s="107">
        <f t="shared" ref="P162" si="72">SUM(P152:P161)</f>
        <v>330109.71357373695</v>
      </c>
    </row>
    <row r="163" spans="1:26" x14ac:dyDescent="0.2">
      <c r="A163" s="55" t="s">
        <v>227</v>
      </c>
      <c r="B163" s="62"/>
      <c r="C163" s="15"/>
      <c r="D163" s="29"/>
      <c r="E163" s="57"/>
      <c r="F163" s="57"/>
      <c r="G163" s="57"/>
      <c r="H163" s="57"/>
      <c r="I163" s="57"/>
      <c r="J163" s="58"/>
      <c r="N163" s="113"/>
      <c r="O163" s="113"/>
      <c r="P163" s="104"/>
    </row>
    <row r="164" spans="1:26" s="95" customFormat="1" x14ac:dyDescent="0.2">
      <c r="A164" s="87"/>
      <c r="B164" s="10" t="s">
        <v>228</v>
      </c>
      <c r="C164" s="77"/>
      <c r="D164" s="78"/>
      <c r="E164" s="92">
        <f t="shared" ref="E164:J164" si="73">SUM(E150,E146,E134,E130,E104,E98,E33,E25,E17)</f>
        <v>239948.71306380339</v>
      </c>
      <c r="F164" s="92">
        <f t="shared" si="73"/>
        <v>244129.45010325595</v>
      </c>
      <c r="G164" s="92">
        <f t="shared" si="73"/>
        <v>239875.09205555569</v>
      </c>
      <c r="H164" s="92">
        <f t="shared" si="73"/>
        <v>236812.39967284459</v>
      </c>
      <c r="I164" s="92">
        <f t="shared" si="73"/>
        <v>228425.33030236477</v>
      </c>
      <c r="J164" s="92">
        <f t="shared" si="73"/>
        <v>1189190.9851978244</v>
      </c>
      <c r="K164" s="93"/>
      <c r="L164" s="28"/>
      <c r="M164" s="94"/>
      <c r="N164" s="114">
        <f>SUM(N150,N146,N134,N130,N104,N98,N33,N25,N17)</f>
        <v>69984.106386676227</v>
      </c>
      <c r="O164" s="114">
        <f>SUM(O150,O146,O134,O130,O104,O98,O33,O25,O17)</f>
        <v>14704.161569799013</v>
      </c>
      <c r="P164" s="114">
        <f>SUM(P150,P146,P134,P130,P104,P98,P33,P25,P17)</f>
        <v>1273879.2531542997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s="95" customFormat="1" x14ac:dyDescent="0.2">
      <c r="A165" s="87"/>
      <c r="B165" s="10" t="s">
        <v>229</v>
      </c>
      <c r="C165" s="77"/>
      <c r="D165" s="78"/>
      <c r="E165" s="92">
        <f t="shared" ref="E165:H165" si="74">E164-E162</f>
        <v>177042.97140280061</v>
      </c>
      <c r="F165" s="92">
        <f t="shared" si="74"/>
        <v>181923.38056780025</v>
      </c>
      <c r="G165" s="92">
        <f>G164-G162</f>
        <v>177612.90202076672</v>
      </c>
      <c r="H165" s="92">
        <f t="shared" si="74"/>
        <v>175047.61834742059</v>
      </c>
      <c r="I165" s="92">
        <f>I164-I162</f>
        <v>169490.85849414088</v>
      </c>
      <c r="J165" s="96">
        <f>SUM(E165:I165)</f>
        <v>881117.73083292914</v>
      </c>
      <c r="K165" s="93"/>
      <c r="L165" s="28"/>
      <c r="M165" s="94"/>
      <c r="N165" s="114">
        <f>N164-N162</f>
        <v>51853.891493202515</v>
      </c>
      <c r="O165" s="114">
        <f>O164-O162</f>
        <v>10797.917254431131</v>
      </c>
      <c r="P165" s="114">
        <f>P164-P162</f>
        <v>943769.53958056273</v>
      </c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x14ac:dyDescent="0.2">
      <c r="A166" s="97"/>
      <c r="B166" s="97"/>
      <c r="C166" s="98"/>
      <c r="D166" s="98"/>
      <c r="E166" s="99"/>
      <c r="F166" s="99"/>
      <c r="G166" s="99"/>
      <c r="H166" s="99"/>
      <c r="I166" s="99"/>
      <c r="J166" s="100"/>
    </row>
    <row r="167" spans="1:26" x14ac:dyDescent="0.2">
      <c r="P167" s="104">
        <v>0</v>
      </c>
    </row>
    <row r="168" spans="1:26" s="115" customFormat="1" ht="15" x14ac:dyDescent="0.25">
      <c r="B168" s="116" t="s">
        <v>232</v>
      </c>
      <c r="C168" s="117" t="s">
        <v>2</v>
      </c>
      <c r="E168" s="217" t="s">
        <v>233</v>
      </c>
      <c r="F168" s="218"/>
      <c r="G168" s="218"/>
      <c r="H168" s="218"/>
      <c r="I168" s="218"/>
      <c r="J168" s="219"/>
      <c r="P168" s="161">
        <v>0</v>
      </c>
    </row>
    <row r="169" spans="1:26" s="115" customFormat="1" ht="15" x14ac:dyDescent="0.25">
      <c r="B169" s="118" t="s">
        <v>234</v>
      </c>
      <c r="C169" s="119"/>
      <c r="E169" s="120" t="s">
        <v>6</v>
      </c>
      <c r="F169" s="120" t="s">
        <v>7</v>
      </c>
      <c r="G169" s="120" t="s">
        <v>8</v>
      </c>
      <c r="H169" s="120" t="s">
        <v>9</v>
      </c>
      <c r="I169" s="120" t="s">
        <v>10</v>
      </c>
      <c r="J169" s="121" t="s">
        <v>11</v>
      </c>
    </row>
    <row r="170" spans="1:26" s="115" customFormat="1" ht="15" x14ac:dyDescent="0.25">
      <c r="B170" s="122" t="s">
        <v>249</v>
      </c>
      <c r="C170"/>
      <c r="E170" s="124">
        <v>53913.636896170457</v>
      </c>
      <c r="F170" s="124">
        <v>50461.060188887946</v>
      </c>
      <c r="G170" s="124">
        <v>32300.70029853272</v>
      </c>
      <c r="H170" s="124">
        <v>24262.401374960511</v>
      </c>
      <c r="I170" s="124">
        <v>25109.020301464549</v>
      </c>
      <c r="J170" s="123">
        <f>SUM(E170:I170)</f>
        <v>186046.81906001619</v>
      </c>
      <c r="N170" s="106"/>
      <c r="O170" s="106">
        <v>1162.8416733911679</v>
      </c>
      <c r="P170" s="104">
        <f t="shared" ref="P170:P177" si="75">SUM(J170,N170:O170)</f>
        <v>187209.66073340736</v>
      </c>
    </row>
    <row r="171" spans="1:26" s="115" customFormat="1" ht="15" x14ac:dyDescent="0.25">
      <c r="B171" s="122" t="s">
        <v>235</v>
      </c>
      <c r="C171" t="s">
        <v>236</v>
      </c>
      <c r="E171" s="124">
        <v>4818.9982570870916</v>
      </c>
      <c r="F171" s="124">
        <v>8900.721913004234</v>
      </c>
      <c r="G171" s="124">
        <v>7074.7714751540088</v>
      </c>
      <c r="H171" s="124">
        <v>7772.8831192869693</v>
      </c>
      <c r="I171" s="124">
        <v>5621.6616308521925</v>
      </c>
      <c r="J171" s="123">
        <f>SUM(E171:I171)</f>
        <v>34189.036395384494</v>
      </c>
      <c r="O171" s="161">
        <v>0</v>
      </c>
      <c r="P171" s="104">
        <f t="shared" si="75"/>
        <v>34189.036395384494</v>
      </c>
    </row>
    <row r="172" spans="1:26" s="115" customFormat="1" ht="15" x14ac:dyDescent="0.25">
      <c r="B172" s="122" t="s">
        <v>237</v>
      </c>
      <c r="C172" t="s">
        <v>238</v>
      </c>
      <c r="E172" s="124">
        <v>1633.7668553365922</v>
      </c>
      <c r="F172" s="124">
        <v>1336.7183361844845</v>
      </c>
      <c r="G172" s="124">
        <v>1782.291114912646</v>
      </c>
      <c r="H172" s="124">
        <v>4158.6792681295074</v>
      </c>
      <c r="I172" s="124">
        <v>2376.3881532168612</v>
      </c>
      <c r="J172" s="123">
        <f t="shared" ref="J172:J176" si="76">SUM(E172:I172)</f>
        <v>11287.843727780091</v>
      </c>
      <c r="O172" s="161">
        <v>0</v>
      </c>
      <c r="P172" s="104">
        <f t="shared" si="75"/>
        <v>11287.843727780091</v>
      </c>
    </row>
    <row r="173" spans="1:26" s="115" customFormat="1" ht="15" x14ac:dyDescent="0.25">
      <c r="B173" s="122" t="s">
        <v>239</v>
      </c>
      <c r="C173" t="s">
        <v>240</v>
      </c>
      <c r="E173" s="124">
        <v>4872.1306969582738</v>
      </c>
      <c r="F173" s="124">
        <v>5689.2623486054263</v>
      </c>
      <c r="G173" s="124">
        <v>9201.9595485203936</v>
      </c>
      <c r="H173" s="124">
        <v>7156.8616820456946</v>
      </c>
      <c r="I173" s="124">
        <v>3632.5137592213282</v>
      </c>
      <c r="J173" s="123">
        <f t="shared" si="76"/>
        <v>30552.728035351116</v>
      </c>
      <c r="O173" s="161">
        <v>0</v>
      </c>
      <c r="P173" s="104">
        <f t="shared" si="75"/>
        <v>30552.728035351116</v>
      </c>
    </row>
    <row r="174" spans="1:26" s="115" customFormat="1" ht="15" x14ac:dyDescent="0.25">
      <c r="B174" s="122" t="s">
        <v>241</v>
      </c>
      <c r="C174" t="s">
        <v>242</v>
      </c>
      <c r="E174" s="124">
        <v>5096.7333333333336</v>
      </c>
      <c r="F174" s="124">
        <v>4245.7333333333336</v>
      </c>
      <c r="G174" s="124">
        <v>3485.2333333333336</v>
      </c>
      <c r="H174" s="124">
        <v>3220.4</v>
      </c>
      <c r="I174" s="124">
        <v>3712.4</v>
      </c>
      <c r="J174" s="123">
        <f t="shared" si="76"/>
        <v>19760.5</v>
      </c>
      <c r="O174" s="161">
        <v>0</v>
      </c>
      <c r="P174" s="104">
        <f t="shared" si="75"/>
        <v>19760.5</v>
      </c>
    </row>
    <row r="175" spans="1:26" s="115" customFormat="1" ht="15" x14ac:dyDescent="0.25">
      <c r="B175" s="122" t="s">
        <v>243</v>
      </c>
      <c r="C175" t="s">
        <v>244</v>
      </c>
      <c r="E175" s="124">
        <v>0</v>
      </c>
      <c r="F175" s="124">
        <v>0</v>
      </c>
      <c r="G175" s="124">
        <v>0</v>
      </c>
      <c r="H175" s="124">
        <v>0</v>
      </c>
      <c r="I175" s="124">
        <v>0</v>
      </c>
      <c r="J175" s="123">
        <f t="shared" si="76"/>
        <v>0</v>
      </c>
      <c r="O175" s="161">
        <v>0</v>
      </c>
      <c r="P175" s="104">
        <f t="shared" si="75"/>
        <v>0</v>
      </c>
    </row>
    <row r="176" spans="1:26" s="115" customFormat="1" ht="15" x14ac:dyDescent="0.25">
      <c r="B176" s="122" t="s">
        <v>245</v>
      </c>
      <c r="C176" t="s">
        <v>246</v>
      </c>
      <c r="E176" s="124">
        <v>-6939.9949999999999</v>
      </c>
      <c r="F176" s="124">
        <v>-6939.9949999999999</v>
      </c>
      <c r="G176" s="124">
        <v>-6939.9949999999999</v>
      </c>
      <c r="H176" s="124">
        <v>-6939.9949999999999</v>
      </c>
      <c r="I176" s="124">
        <v>-6939.9949999999999</v>
      </c>
      <c r="J176" s="123">
        <f t="shared" si="76"/>
        <v>-34699.974999999999</v>
      </c>
      <c r="O176" s="161">
        <v>-835.02915173456608</v>
      </c>
      <c r="P176" s="104">
        <f t="shared" si="75"/>
        <v>-35535.004151734567</v>
      </c>
    </row>
    <row r="177" spans="1:26" s="115" customFormat="1" ht="15" x14ac:dyDescent="0.25">
      <c r="B177" s="126" t="s">
        <v>247</v>
      </c>
      <c r="C177" s="127" t="s">
        <v>248</v>
      </c>
      <c r="E177" s="129">
        <v>1490.4696516131621</v>
      </c>
      <c r="F177" s="129">
        <v>2183.2239190804348</v>
      </c>
      <c r="G177" s="129">
        <v>2393.1501177593964</v>
      </c>
      <c r="H177" s="129">
        <v>1490.4699619577395</v>
      </c>
      <c r="I177" s="129">
        <v>1343.5212567844794</v>
      </c>
      <c r="J177" s="128">
        <f>SUM(E177:I177)</f>
        <v>8900.8349071952125</v>
      </c>
      <c r="N177" s="106">
        <v>678.42440698899281</v>
      </c>
      <c r="O177" s="161">
        <v>84.727267862090898</v>
      </c>
      <c r="P177" s="104">
        <f t="shared" si="75"/>
        <v>9663.9865820462946</v>
      </c>
    </row>
    <row r="178" spans="1:26" s="115" customFormat="1" ht="15" x14ac:dyDescent="0.25">
      <c r="B178" s="126" t="s">
        <v>250</v>
      </c>
      <c r="C178" s="127"/>
      <c r="E178" s="129">
        <f>SUM(E170:E177)</f>
        <v>64885.740690498904</v>
      </c>
      <c r="F178" s="130">
        <f t="shared" ref="F178:I178" si="77">SUM(F170:F177)</f>
        <v>65876.725039095865</v>
      </c>
      <c r="G178" s="130">
        <f t="shared" si="77"/>
        <v>49298.110888212497</v>
      </c>
      <c r="H178" s="130">
        <f t="shared" si="77"/>
        <v>41121.70040638042</v>
      </c>
      <c r="I178" s="130">
        <f t="shared" si="77"/>
        <v>34855.51010153941</v>
      </c>
      <c r="J178" s="128">
        <f>SUM(E178:I178)</f>
        <v>256037.78712572707</v>
      </c>
      <c r="N178" s="107">
        <f t="shared" ref="N178:O178" si="78">SUM(N170:N177)</f>
        <v>678.42440698899281</v>
      </c>
      <c r="O178" s="107">
        <f t="shared" si="78"/>
        <v>412.53978951869271</v>
      </c>
      <c r="P178" s="107">
        <f>SUM(P170:P177)</f>
        <v>257128.75132223478</v>
      </c>
    </row>
    <row r="181" spans="1:26" x14ac:dyDescent="0.2">
      <c r="A181" s="55" t="s">
        <v>227</v>
      </c>
      <c r="B181" s="62"/>
      <c r="C181" s="15"/>
      <c r="D181" s="29"/>
      <c r="E181" s="57"/>
      <c r="F181" s="57"/>
      <c r="G181" s="57"/>
      <c r="H181" s="57"/>
      <c r="I181" s="57"/>
      <c r="J181" s="58"/>
      <c r="N181" s="113"/>
      <c r="O181" s="160"/>
      <c r="P181" s="104"/>
    </row>
    <row r="182" spans="1:26" s="95" customFormat="1" x14ac:dyDescent="0.2">
      <c r="A182" s="87"/>
      <c r="B182" s="10" t="s">
        <v>228</v>
      </c>
      <c r="C182" s="77"/>
      <c r="D182" s="78"/>
      <c r="E182" s="92">
        <f>SUM(E164,E178)</f>
        <v>304834.45375430229</v>
      </c>
      <c r="F182" s="92">
        <f t="shared" ref="F182:I182" si="79">SUM(F164,F178)</f>
        <v>310006.17514235183</v>
      </c>
      <c r="G182" s="92">
        <f t="shared" si="79"/>
        <v>289173.20294376818</v>
      </c>
      <c r="H182" s="92">
        <f t="shared" si="79"/>
        <v>277934.10007922503</v>
      </c>
      <c r="I182" s="92">
        <f t="shared" si="79"/>
        <v>263280.84040390421</v>
      </c>
      <c r="J182" s="92">
        <f>SUM(J164,J178)</f>
        <v>1445228.7723235516</v>
      </c>
      <c r="K182" s="4"/>
      <c r="L182" s="28"/>
      <c r="M182" s="94"/>
      <c r="N182" s="114">
        <f t="shared" ref="N182:O182" si="80">SUM(N164,N178)</f>
        <v>70662.530793665224</v>
      </c>
      <c r="O182" s="114">
        <f t="shared" si="80"/>
        <v>15116.701359317705</v>
      </c>
      <c r="P182" s="114">
        <f>SUM(P164,P178)</f>
        <v>1531008.0044765344</v>
      </c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s="95" customFormat="1" x14ac:dyDescent="0.2">
      <c r="A183" s="87"/>
      <c r="B183" s="10" t="s">
        <v>229</v>
      </c>
      <c r="C183" s="77"/>
      <c r="D183" s="78"/>
      <c r="E183" s="92">
        <f>SUM(E165,E178)</f>
        <v>241928.71209329952</v>
      </c>
      <c r="F183" s="92">
        <f t="shared" ref="F183:J183" si="81">SUM(F165,F178)</f>
        <v>247800.1056068961</v>
      </c>
      <c r="G183" s="92">
        <f t="shared" si="81"/>
        <v>226911.0129089792</v>
      </c>
      <c r="H183" s="92">
        <f t="shared" si="81"/>
        <v>216169.318753801</v>
      </c>
      <c r="I183" s="92">
        <f t="shared" si="81"/>
        <v>204346.36859568028</v>
      </c>
      <c r="J183" s="96">
        <f t="shared" si="81"/>
        <v>1137155.5179586562</v>
      </c>
      <c r="K183" s="4"/>
      <c r="L183" s="28"/>
      <c r="M183" s="94"/>
      <c r="N183" s="114">
        <f t="shared" ref="N183:P183" si="82">SUM(N165,N178)</f>
        <v>52532.315900191505</v>
      </c>
      <c r="O183" s="114">
        <f t="shared" si="82"/>
        <v>11210.457043949824</v>
      </c>
      <c r="P183" s="114">
        <f t="shared" si="82"/>
        <v>1200898.2909027976</v>
      </c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5" spans="1:26" x14ac:dyDescent="0.2">
      <c r="P185" s="104">
        <v>0</v>
      </c>
    </row>
    <row r="186" spans="1:26" x14ac:dyDescent="0.2">
      <c r="P186" s="104">
        <v>0</v>
      </c>
    </row>
    <row r="187" spans="1:26" x14ac:dyDescent="0.2">
      <c r="E187" s="131"/>
      <c r="F187" s="131"/>
      <c r="G187" s="131"/>
      <c r="H187" s="131"/>
      <c r="I187" s="131"/>
    </row>
    <row r="189" spans="1:26" x14ac:dyDescent="0.2">
      <c r="E189" s="131"/>
      <c r="F189" s="131"/>
      <c r="G189" s="131"/>
      <c r="H189" s="131"/>
      <c r="I189" s="131"/>
    </row>
    <row r="486" spans="1:26" s="103" customFormat="1" x14ac:dyDescent="0.2">
      <c r="A486" s="27"/>
      <c r="B486" s="27"/>
      <c r="C486" s="4"/>
      <c r="D486" s="4"/>
      <c r="E486" s="6"/>
      <c r="F486" s="6"/>
      <c r="G486" s="6"/>
      <c r="H486" s="6"/>
      <c r="I486" s="6"/>
      <c r="J486" s="101"/>
      <c r="K486" s="4"/>
      <c r="L486" s="28"/>
      <c r="M486" s="7"/>
      <c r="N486" s="105"/>
      <c r="O486" s="105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s="103" customFormat="1" x14ac:dyDescent="0.2">
      <c r="A487" s="27"/>
      <c r="B487" s="27"/>
      <c r="C487" s="4"/>
      <c r="D487" s="4"/>
      <c r="E487" s="6"/>
      <c r="F487" s="6"/>
      <c r="G487" s="6"/>
      <c r="H487" s="6"/>
      <c r="I487" s="6"/>
      <c r="J487" s="101"/>
      <c r="K487" s="4"/>
      <c r="L487" s="28"/>
      <c r="M487" s="7"/>
      <c r="N487" s="105"/>
      <c r="O487" s="10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s="103" customFormat="1" x14ac:dyDescent="0.2">
      <c r="A488" s="27"/>
      <c r="B488" s="27"/>
      <c r="C488" s="4"/>
      <c r="D488" s="4"/>
      <c r="E488" s="6"/>
      <c r="F488" s="6"/>
      <c r="G488" s="6"/>
      <c r="H488" s="6"/>
      <c r="I488" s="6"/>
      <c r="J488" s="101"/>
      <c r="K488" s="4"/>
      <c r="L488" s="28"/>
      <c r="M488" s="7"/>
      <c r="N488" s="105"/>
      <c r="O488" s="10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s="103" customFormat="1" x14ac:dyDescent="0.2">
      <c r="A489" s="27"/>
      <c r="B489" s="27"/>
      <c r="C489" s="4"/>
      <c r="D489" s="4"/>
      <c r="E489" s="6"/>
      <c r="F489" s="6"/>
      <c r="G489" s="6"/>
      <c r="H489" s="6"/>
      <c r="I489" s="6"/>
      <c r="J489" s="101"/>
      <c r="K489" s="4"/>
      <c r="L489" s="28"/>
      <c r="M489" s="7"/>
      <c r="N489" s="105"/>
      <c r="O489" s="10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s="103" customFormat="1" x14ac:dyDescent="0.2">
      <c r="A490" s="27"/>
      <c r="B490" s="27"/>
      <c r="C490" s="4"/>
      <c r="D490" s="4"/>
      <c r="E490" s="6"/>
      <c r="F490" s="6"/>
      <c r="G490" s="6"/>
      <c r="H490" s="6"/>
      <c r="I490" s="6"/>
      <c r="J490" s="101"/>
      <c r="K490" s="4"/>
      <c r="L490" s="28"/>
      <c r="M490" s="7"/>
      <c r="N490" s="105"/>
      <c r="O490" s="10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s="103" customFormat="1" x14ac:dyDescent="0.2">
      <c r="A491" s="27"/>
      <c r="B491" s="27"/>
      <c r="C491" s="4"/>
      <c r="D491" s="4"/>
      <c r="E491" s="6"/>
      <c r="F491" s="6"/>
      <c r="G491" s="6"/>
      <c r="H491" s="6"/>
      <c r="I491" s="6"/>
      <c r="J491" s="101"/>
      <c r="K491" s="4"/>
      <c r="L491" s="28"/>
      <c r="M491" s="7"/>
      <c r="N491" s="105"/>
      <c r="O491" s="10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s="103" customFormat="1" x14ac:dyDescent="0.2">
      <c r="A492" s="27"/>
      <c r="B492" s="27"/>
      <c r="C492" s="4"/>
      <c r="D492" s="4"/>
      <c r="E492" s="6"/>
      <c r="F492" s="6"/>
      <c r="G492" s="6"/>
      <c r="H492" s="6"/>
      <c r="I492" s="6"/>
      <c r="J492" s="101"/>
      <c r="K492" s="4"/>
      <c r="L492" s="28"/>
      <c r="M492" s="7"/>
      <c r="N492" s="105"/>
      <c r="O492" s="10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s="103" customFormat="1" x14ac:dyDescent="0.2">
      <c r="A493" s="27"/>
      <c r="B493" s="27"/>
      <c r="C493" s="4"/>
      <c r="D493" s="4"/>
      <c r="E493" s="6"/>
      <c r="F493" s="6"/>
      <c r="G493" s="6"/>
      <c r="H493" s="6"/>
      <c r="I493" s="6"/>
      <c r="J493" s="101"/>
      <c r="K493" s="4"/>
      <c r="L493" s="28"/>
      <c r="M493" s="7"/>
      <c r="N493" s="105"/>
      <c r="O493" s="10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s="103" customFormat="1" x14ac:dyDescent="0.2">
      <c r="A494" s="27"/>
      <c r="B494" s="27"/>
      <c r="C494" s="4"/>
      <c r="D494" s="4"/>
      <c r="E494" s="6"/>
      <c r="F494" s="6"/>
      <c r="G494" s="6"/>
      <c r="H494" s="6"/>
      <c r="I494" s="6"/>
      <c r="J494" s="101"/>
      <c r="K494" s="4"/>
      <c r="L494" s="28"/>
      <c r="M494" s="7"/>
      <c r="N494" s="105"/>
      <c r="O494" s="10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s="103" customFormat="1" x14ac:dyDescent="0.2">
      <c r="A495" s="27"/>
      <c r="B495" s="27"/>
      <c r="C495" s="4"/>
      <c r="D495" s="4"/>
      <c r="E495" s="6"/>
      <c r="F495" s="6"/>
      <c r="G495" s="6"/>
      <c r="H495" s="6"/>
      <c r="I495" s="6"/>
      <c r="J495" s="101"/>
      <c r="K495" s="4"/>
      <c r="L495" s="28"/>
      <c r="M495" s="7"/>
      <c r="N495" s="105"/>
      <c r="O495" s="10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s="103" customFormat="1" x14ac:dyDescent="0.2">
      <c r="A496" s="27"/>
      <c r="B496" s="27"/>
      <c r="C496" s="4"/>
      <c r="D496" s="4"/>
      <c r="E496" s="6"/>
      <c r="F496" s="6"/>
      <c r="G496" s="6"/>
      <c r="H496" s="6"/>
      <c r="I496" s="6"/>
      <c r="J496" s="101"/>
      <c r="K496" s="4"/>
      <c r="L496" s="28"/>
      <c r="M496" s="7"/>
      <c r="N496" s="105"/>
      <c r="O496" s="10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s="103" customFormat="1" x14ac:dyDescent="0.2">
      <c r="A497" s="27"/>
      <c r="B497" s="27"/>
      <c r="C497" s="4"/>
      <c r="D497" s="4"/>
      <c r="E497" s="6"/>
      <c r="F497" s="6"/>
      <c r="G497" s="6"/>
      <c r="H497" s="6"/>
      <c r="I497" s="6"/>
      <c r="J497" s="101"/>
      <c r="K497" s="4"/>
      <c r="L497" s="28"/>
      <c r="M497" s="7"/>
      <c r="N497" s="105"/>
      <c r="O497" s="10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s="103" customFormat="1" x14ac:dyDescent="0.2">
      <c r="A498" s="27"/>
      <c r="B498" s="27"/>
      <c r="C498" s="4"/>
      <c r="D498" s="4"/>
      <c r="E498" s="6"/>
      <c r="F498" s="6"/>
      <c r="G498" s="6"/>
      <c r="H498" s="6"/>
      <c r="I498" s="6"/>
      <c r="J498" s="101"/>
      <c r="K498" s="4"/>
      <c r="L498" s="28"/>
      <c r="M498" s="7"/>
      <c r="N498" s="105"/>
      <c r="O498" s="10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s="103" customFormat="1" x14ac:dyDescent="0.2">
      <c r="A499" s="27"/>
      <c r="B499" s="27"/>
      <c r="C499" s="4"/>
      <c r="D499" s="4"/>
      <c r="E499" s="6"/>
      <c r="F499" s="6"/>
      <c r="G499" s="6"/>
      <c r="H499" s="6"/>
      <c r="I499" s="6"/>
      <c r="J499" s="101"/>
      <c r="K499" s="4"/>
      <c r="L499" s="28"/>
      <c r="M499" s="7"/>
      <c r="N499" s="105"/>
      <c r="O499" s="10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s="103" customFormat="1" x14ac:dyDescent="0.2">
      <c r="A500" s="27"/>
      <c r="B500" s="27"/>
      <c r="C500" s="4"/>
      <c r="D500" s="4"/>
      <c r="E500" s="6"/>
      <c r="F500" s="6"/>
      <c r="G500" s="6"/>
      <c r="H500" s="6"/>
      <c r="I500" s="6"/>
      <c r="J500" s="101"/>
      <c r="K500" s="4"/>
      <c r="L500" s="28"/>
      <c r="M500" s="7"/>
      <c r="N500" s="105"/>
      <c r="O500" s="10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s="103" customFormat="1" x14ac:dyDescent="0.2">
      <c r="A501" s="27"/>
      <c r="B501" s="27"/>
      <c r="C501" s="4"/>
      <c r="D501" s="4"/>
      <c r="E501" s="6"/>
      <c r="F501" s="6"/>
      <c r="G501" s="6"/>
      <c r="H501" s="6"/>
      <c r="I501" s="6"/>
      <c r="J501" s="101"/>
      <c r="K501" s="4"/>
      <c r="L501" s="28"/>
      <c r="M501" s="7"/>
      <c r="N501" s="105"/>
      <c r="O501" s="10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s="103" customFormat="1" x14ac:dyDescent="0.2">
      <c r="A502" s="27"/>
      <c r="B502" s="27"/>
      <c r="C502" s="4"/>
      <c r="D502" s="4"/>
      <c r="E502" s="6"/>
      <c r="F502" s="6"/>
      <c r="G502" s="6"/>
      <c r="H502" s="6"/>
      <c r="I502" s="6"/>
      <c r="J502" s="101"/>
      <c r="K502" s="4"/>
      <c r="L502" s="28"/>
      <c r="M502" s="7"/>
      <c r="N502" s="105"/>
      <c r="O502" s="10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s="103" customFormat="1" x14ac:dyDescent="0.2">
      <c r="A503" s="27"/>
      <c r="B503" s="27"/>
      <c r="C503" s="4"/>
      <c r="D503" s="4"/>
      <c r="E503" s="6"/>
      <c r="F503" s="6"/>
      <c r="G503" s="6"/>
      <c r="H503" s="6"/>
      <c r="I503" s="6"/>
      <c r="J503" s="101"/>
      <c r="K503" s="4"/>
      <c r="L503" s="28"/>
      <c r="M503" s="7"/>
      <c r="N503" s="105"/>
      <c r="O503" s="10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s="103" customFormat="1" x14ac:dyDescent="0.2">
      <c r="A504" s="27"/>
      <c r="B504" s="27"/>
      <c r="C504" s="4"/>
      <c r="D504" s="4"/>
      <c r="E504" s="6"/>
      <c r="F504" s="6"/>
      <c r="G504" s="6"/>
      <c r="H504" s="6"/>
      <c r="I504" s="6"/>
      <c r="J504" s="101"/>
      <c r="K504" s="4"/>
      <c r="L504" s="28"/>
      <c r="M504" s="7"/>
      <c r="N504" s="105"/>
      <c r="O504" s="10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s="103" customFormat="1" x14ac:dyDescent="0.2">
      <c r="A505" s="27"/>
      <c r="B505" s="27"/>
      <c r="C505" s="4"/>
      <c r="D505" s="4"/>
      <c r="E505" s="6"/>
      <c r="F505" s="6"/>
      <c r="G505" s="6"/>
      <c r="H505" s="6"/>
      <c r="I505" s="6"/>
      <c r="J505" s="101"/>
      <c r="K505" s="4"/>
      <c r="L505" s="28"/>
      <c r="M505" s="7"/>
      <c r="N505" s="105"/>
      <c r="O505" s="10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s="103" customFormat="1" x14ac:dyDescent="0.2">
      <c r="A506" s="27"/>
      <c r="B506" s="27"/>
      <c r="C506" s="4"/>
      <c r="D506" s="4"/>
      <c r="E506" s="6"/>
      <c r="F506" s="6"/>
      <c r="G506" s="6"/>
      <c r="H506" s="6"/>
      <c r="I506" s="6"/>
      <c r="J506" s="101"/>
      <c r="K506" s="4"/>
      <c r="L506" s="28"/>
      <c r="M506" s="7"/>
      <c r="N506" s="105"/>
      <c r="O506" s="10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s="103" customFormat="1" x14ac:dyDescent="0.2">
      <c r="A507" s="27"/>
      <c r="B507" s="27"/>
      <c r="C507" s="4"/>
      <c r="D507" s="4"/>
      <c r="E507" s="6"/>
      <c r="F507" s="6"/>
      <c r="G507" s="6"/>
      <c r="H507" s="6"/>
      <c r="I507" s="6"/>
      <c r="J507" s="101"/>
      <c r="K507" s="4"/>
      <c r="L507" s="28"/>
      <c r="M507" s="7"/>
      <c r="N507" s="105"/>
      <c r="O507" s="10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s="103" customFormat="1" x14ac:dyDescent="0.2">
      <c r="A508" s="27"/>
      <c r="B508" s="27"/>
      <c r="C508" s="4"/>
      <c r="D508" s="4"/>
      <c r="E508" s="6"/>
      <c r="F508" s="6"/>
      <c r="G508" s="6"/>
      <c r="H508" s="6"/>
      <c r="I508" s="6"/>
      <c r="J508" s="101"/>
      <c r="K508" s="4"/>
      <c r="L508" s="28"/>
      <c r="M508" s="7"/>
      <c r="N508" s="105"/>
      <c r="O508" s="10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s="103" customFormat="1" x14ac:dyDescent="0.2">
      <c r="A509" s="27"/>
      <c r="B509" s="27"/>
      <c r="C509" s="4"/>
      <c r="D509" s="4"/>
      <c r="E509" s="6"/>
      <c r="F509" s="6"/>
      <c r="G509" s="6"/>
      <c r="H509" s="6"/>
      <c r="I509" s="6"/>
      <c r="J509" s="101"/>
      <c r="K509" s="4"/>
      <c r="L509" s="28"/>
      <c r="M509" s="7"/>
      <c r="N509" s="105"/>
      <c r="O509" s="10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s="103" customFormat="1" x14ac:dyDescent="0.2">
      <c r="A510" s="27"/>
      <c r="B510" s="27"/>
      <c r="C510" s="4"/>
      <c r="D510" s="4"/>
      <c r="E510" s="6"/>
      <c r="F510" s="6"/>
      <c r="G510" s="6"/>
      <c r="H510" s="6"/>
      <c r="I510" s="6"/>
      <c r="J510" s="101"/>
      <c r="K510" s="4"/>
      <c r="L510" s="28"/>
      <c r="M510" s="7"/>
      <c r="N510" s="105"/>
      <c r="O510" s="10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s="103" customFormat="1" x14ac:dyDescent="0.2">
      <c r="A511" s="27"/>
      <c r="B511" s="27"/>
      <c r="C511" s="4"/>
      <c r="D511" s="4"/>
      <c r="E511" s="6"/>
      <c r="F511" s="6"/>
      <c r="G511" s="6"/>
      <c r="H511" s="6"/>
      <c r="I511" s="6"/>
      <c r="J511" s="101"/>
      <c r="K511" s="4"/>
      <c r="L511" s="28"/>
      <c r="M511" s="7"/>
      <c r="N511" s="105"/>
      <c r="O511" s="10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s="103" customFormat="1" x14ac:dyDescent="0.2">
      <c r="A512" s="27"/>
      <c r="B512" s="27"/>
      <c r="C512" s="4"/>
      <c r="D512" s="4"/>
      <c r="E512" s="6"/>
      <c r="F512" s="6"/>
      <c r="G512" s="6"/>
      <c r="H512" s="6"/>
      <c r="I512" s="6"/>
      <c r="J512" s="101"/>
      <c r="K512" s="4"/>
      <c r="L512" s="28"/>
      <c r="M512" s="7"/>
      <c r="N512" s="105"/>
      <c r="O512" s="10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s="103" customFormat="1" x14ac:dyDescent="0.2">
      <c r="A513" s="27"/>
      <c r="B513" s="27"/>
      <c r="C513" s="4"/>
      <c r="D513" s="4"/>
      <c r="E513" s="6"/>
      <c r="F513" s="6"/>
      <c r="G513" s="6"/>
      <c r="H513" s="6"/>
      <c r="I513" s="6"/>
      <c r="J513" s="101"/>
      <c r="K513" s="4"/>
      <c r="L513" s="28"/>
      <c r="M513" s="7"/>
      <c r="N513" s="105"/>
      <c r="O513" s="10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</sheetData>
  <mergeCells count="4">
    <mergeCell ref="A1:B1"/>
    <mergeCell ref="A2:B2"/>
    <mergeCell ref="E2:I2"/>
    <mergeCell ref="E168:J16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34C2-3084-4DFB-A03A-75CFFA8247CA}">
  <sheetPr>
    <tabColor theme="9"/>
  </sheetPr>
  <dimension ref="A1:Z514"/>
  <sheetViews>
    <sheetView zoomScale="110" zoomScaleNormal="110" workbookViewId="0">
      <selection sqref="A1:B1"/>
    </sheetView>
  </sheetViews>
  <sheetFormatPr defaultColWidth="9.140625" defaultRowHeight="12.75" x14ac:dyDescent="0.2"/>
  <cols>
    <col min="1" max="1" width="17.5703125" style="27" customWidth="1"/>
    <col min="2" max="2" width="71.140625" style="27" customWidth="1"/>
    <col min="3" max="3" width="18.140625" style="4" hidden="1" customWidth="1"/>
    <col min="4" max="4" width="15" style="4" hidden="1" customWidth="1"/>
    <col min="5" max="9" width="10.7109375" style="6" customWidth="1"/>
    <col min="10" max="10" width="12.7109375" style="101" customWidth="1"/>
    <col min="11" max="11" width="13.28515625" style="4" customWidth="1"/>
    <col min="12" max="12" width="16.5703125" style="28" customWidth="1"/>
    <col min="13" max="13" width="19" style="7" customWidth="1"/>
    <col min="14" max="15" width="16.5703125" style="105" customWidth="1"/>
    <col min="16" max="16" width="16.5703125" style="7" customWidth="1"/>
    <col min="17" max="17" width="6.140625" style="7" customWidth="1"/>
    <col min="18" max="18" width="32.42578125" style="7" customWidth="1"/>
    <col min="19" max="19" width="29.5703125" style="7" customWidth="1"/>
    <col min="20" max="22" width="13.28515625" style="7" customWidth="1"/>
    <col min="23" max="26" width="9.140625" style="7"/>
    <col min="27" max="16384" width="9.140625" style="6"/>
  </cols>
  <sheetData>
    <row r="1" spans="1:26" ht="16.149999999999999" customHeight="1" x14ac:dyDescent="0.2">
      <c r="A1" s="205" t="s">
        <v>0</v>
      </c>
      <c r="B1" s="206"/>
      <c r="C1" s="1" t="s">
        <v>1</v>
      </c>
      <c r="D1" s="1" t="s">
        <v>2</v>
      </c>
      <c r="E1" s="2"/>
      <c r="F1" s="2"/>
      <c r="G1" s="2"/>
      <c r="H1" s="2"/>
      <c r="I1" s="2"/>
      <c r="J1" s="3"/>
      <c r="L1" s="5"/>
      <c r="M1" s="6"/>
    </row>
    <row r="2" spans="1:26" ht="21" x14ac:dyDescent="0.2">
      <c r="A2" s="220"/>
      <c r="B2" s="221"/>
      <c r="C2" s="8"/>
      <c r="D2" s="9"/>
      <c r="E2" s="214"/>
      <c r="F2" s="214"/>
      <c r="G2" s="214"/>
      <c r="H2" s="214"/>
      <c r="I2" s="214"/>
      <c r="J2" s="10"/>
      <c r="L2" s="11" t="s">
        <v>3</v>
      </c>
      <c r="M2" s="12"/>
      <c r="N2" s="105" t="s">
        <v>231</v>
      </c>
      <c r="O2" s="105" t="s">
        <v>263</v>
      </c>
      <c r="P2" s="7" t="s">
        <v>11</v>
      </c>
    </row>
    <row r="3" spans="1:26" ht="13.35" customHeight="1" x14ac:dyDescent="0.2">
      <c r="A3" s="13"/>
      <c r="B3" s="14"/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L3" s="20">
        <v>5.0728102027329802E-2</v>
      </c>
      <c r="M3" s="21"/>
    </row>
    <row r="4" spans="1:26" ht="13.35" customHeight="1" x14ac:dyDescent="0.2">
      <c r="A4" s="22" t="s">
        <v>12</v>
      </c>
      <c r="B4" s="22"/>
      <c r="C4" s="23" t="s">
        <v>13</v>
      </c>
      <c r="D4" s="24" t="s">
        <v>14</v>
      </c>
      <c r="E4" s="25" t="s">
        <v>15</v>
      </c>
      <c r="F4" s="25" t="str">
        <f t="shared" ref="F4:I4" si="0">E4</f>
        <v>Jul-Jun</v>
      </c>
      <c r="G4" s="25" t="str">
        <f t="shared" si="0"/>
        <v>Jul-Jun</v>
      </c>
      <c r="H4" s="25" t="str">
        <f t="shared" si="0"/>
        <v>Jul-Jun</v>
      </c>
      <c r="I4" s="25" t="str">
        <f t="shared" si="0"/>
        <v>Jul-Jun</v>
      </c>
      <c r="J4" s="26"/>
      <c r="K4" s="27" t="s">
        <v>16</v>
      </c>
      <c r="R4" s="164" t="s">
        <v>269</v>
      </c>
      <c r="S4" s="164" t="s">
        <v>270</v>
      </c>
    </row>
    <row r="5" spans="1:26" x14ac:dyDescent="0.2">
      <c r="A5" s="22" t="s">
        <v>17</v>
      </c>
      <c r="B5" s="22"/>
      <c r="C5" s="15"/>
      <c r="D5" s="29"/>
      <c r="E5" s="30"/>
      <c r="F5" s="30"/>
      <c r="G5" s="30"/>
      <c r="H5" s="30"/>
      <c r="I5" s="30"/>
      <c r="J5" s="31"/>
    </row>
    <row r="6" spans="1:26" ht="15.75" x14ac:dyDescent="0.2">
      <c r="A6" s="22"/>
      <c r="B6" s="22" t="s">
        <v>18</v>
      </c>
      <c r="C6" s="32" t="s">
        <v>19</v>
      </c>
      <c r="D6" s="33" t="s">
        <v>20</v>
      </c>
      <c r="E6" s="34">
        <v>4125.3869019574586</v>
      </c>
      <c r="F6" s="34">
        <v>5009.6963288684601</v>
      </c>
      <c r="G6" s="34">
        <v>1472.4586212244517</v>
      </c>
      <c r="H6" s="34">
        <v>0</v>
      </c>
      <c r="I6" s="34">
        <v>0</v>
      </c>
      <c r="J6" s="35">
        <f t="shared" ref="J6:J15" si="1">SUM(E6:I6)</f>
        <v>10607.541852050372</v>
      </c>
      <c r="K6" s="4" t="s">
        <v>21</v>
      </c>
      <c r="M6" s="36"/>
      <c r="N6" s="106">
        <v>537.65677509634702</v>
      </c>
      <c r="O6" s="106">
        <v>148.29109140809535</v>
      </c>
      <c r="P6" s="104">
        <f>SUM(J6,N6:O6)</f>
        <v>11293.489718554814</v>
      </c>
      <c r="R6" s="165" t="s">
        <v>271</v>
      </c>
      <c r="S6" s="166" t="s">
        <v>272</v>
      </c>
    </row>
    <row r="7" spans="1:26" ht="15.75" x14ac:dyDescent="0.2">
      <c r="A7" s="37"/>
      <c r="B7" s="38" t="s">
        <v>22</v>
      </c>
      <c r="C7" s="32" t="s">
        <v>19</v>
      </c>
      <c r="D7" s="33" t="s">
        <v>20</v>
      </c>
      <c r="E7" s="34">
        <v>7249.8430732566558</v>
      </c>
      <c r="F7" s="34">
        <v>7412.7608951275924</v>
      </c>
      <c r="G7" s="34">
        <v>7575.6787169985282</v>
      </c>
      <c r="H7" s="34">
        <v>7575.6787169985282</v>
      </c>
      <c r="I7" s="34">
        <v>7738.5965388694658</v>
      </c>
      <c r="J7" s="35">
        <f t="shared" si="1"/>
        <v>37552.557941250772</v>
      </c>
      <c r="K7" s="4" t="s">
        <v>21</v>
      </c>
      <c r="N7" s="106">
        <v>1890.9238301784535</v>
      </c>
      <c r="O7" s="106">
        <v>750.26849752091368</v>
      </c>
      <c r="P7" s="104">
        <f t="shared" ref="P7:P15" si="2">SUM(J7,N7:O7)</f>
        <v>40193.750268950142</v>
      </c>
      <c r="R7" s="165" t="s">
        <v>273</v>
      </c>
      <c r="S7" s="166" t="s">
        <v>272</v>
      </c>
    </row>
    <row r="8" spans="1:26" ht="15.75" x14ac:dyDescent="0.2">
      <c r="A8" s="37"/>
      <c r="B8" s="38" t="s">
        <v>23</v>
      </c>
      <c r="C8" s="32" t="s">
        <v>19</v>
      </c>
      <c r="D8" s="33" t="s">
        <v>20</v>
      </c>
      <c r="E8" s="34">
        <v>2294.1989849106189</v>
      </c>
      <c r="F8" s="34">
        <v>275.30387818927426</v>
      </c>
      <c r="G8" s="34">
        <v>70.911604988146408</v>
      </c>
      <c r="H8" s="34">
        <v>521.40886020695882</v>
      </c>
      <c r="I8" s="34">
        <v>755.00002957967638</v>
      </c>
      <c r="J8" s="35">
        <f t="shared" si="1"/>
        <v>3916.8233578746745</v>
      </c>
      <c r="K8" s="4" t="s">
        <v>21</v>
      </c>
      <c r="N8" s="106">
        <v>198.43256598951686</v>
      </c>
      <c r="O8" s="106">
        <v>65.393546457401598</v>
      </c>
      <c r="P8" s="104">
        <f t="shared" si="2"/>
        <v>4180.6494703215931</v>
      </c>
      <c r="R8" s="165" t="s">
        <v>274</v>
      </c>
      <c r="S8" s="166" t="s">
        <v>272</v>
      </c>
    </row>
    <row r="9" spans="1:26" ht="15.75" x14ac:dyDescent="0.2">
      <c r="A9" s="37"/>
      <c r="B9" s="38" t="s">
        <v>24</v>
      </c>
      <c r="C9" s="32" t="s">
        <v>19</v>
      </c>
      <c r="D9" s="33" t="s">
        <v>20</v>
      </c>
      <c r="E9" s="34">
        <v>3420.4421229576496</v>
      </c>
      <c r="F9" s="34">
        <v>3420.4421229576496</v>
      </c>
      <c r="G9" s="34">
        <v>3420.4421229576496</v>
      </c>
      <c r="H9" s="34">
        <v>3420.4421229576496</v>
      </c>
      <c r="I9" s="34">
        <v>3420.4421229576496</v>
      </c>
      <c r="J9" s="35">
        <f t="shared" si="1"/>
        <v>17102.210614788248</v>
      </c>
      <c r="K9" s="4" t="s">
        <v>21</v>
      </c>
      <c r="N9" s="106">
        <v>861.27649522099648</v>
      </c>
      <c r="O9" s="106">
        <v>339.29876881822258</v>
      </c>
      <c r="P9" s="104">
        <f t="shared" si="2"/>
        <v>18302.785878827468</v>
      </c>
      <c r="R9" s="165" t="s">
        <v>274</v>
      </c>
      <c r="S9" s="166" t="s">
        <v>272</v>
      </c>
    </row>
    <row r="10" spans="1:26" ht="15.75" x14ac:dyDescent="0.2">
      <c r="A10" s="37"/>
      <c r="B10" s="38" t="s">
        <v>25</v>
      </c>
      <c r="C10" s="32" t="s">
        <v>19</v>
      </c>
      <c r="D10" s="33" t="s">
        <v>20</v>
      </c>
      <c r="E10" s="34">
        <v>2982.4586803838042</v>
      </c>
      <c r="F10" s="34">
        <v>2035.580190247967</v>
      </c>
      <c r="G10" s="34">
        <v>2769.7238654193652</v>
      </c>
      <c r="H10" s="34">
        <v>2006.3812940763776</v>
      </c>
      <c r="I10" s="34">
        <v>667.40334106490729</v>
      </c>
      <c r="J10" s="35">
        <f t="shared" si="1"/>
        <v>10461.547371192422</v>
      </c>
      <c r="K10" s="4" t="s">
        <v>21</v>
      </c>
      <c r="N10" s="106">
        <v>526.90501375952772</v>
      </c>
      <c r="O10" s="106">
        <v>185.84285476310765</v>
      </c>
      <c r="P10" s="104">
        <f t="shared" si="2"/>
        <v>11174.295239715058</v>
      </c>
      <c r="R10" s="165" t="s">
        <v>275</v>
      </c>
      <c r="S10" s="166" t="s">
        <v>272</v>
      </c>
    </row>
    <row r="11" spans="1:26" ht="15.75" x14ac:dyDescent="0.2">
      <c r="A11" s="37"/>
      <c r="B11" s="38" t="s">
        <v>26</v>
      </c>
      <c r="C11" s="32" t="s">
        <v>19</v>
      </c>
      <c r="D11" s="33" t="s">
        <v>20</v>
      </c>
      <c r="E11" s="34">
        <v>0</v>
      </c>
      <c r="F11" s="34">
        <v>475.52488050874643</v>
      </c>
      <c r="G11" s="34">
        <v>951.04976101749287</v>
      </c>
      <c r="H11" s="34">
        <v>3833.9573060686025</v>
      </c>
      <c r="I11" s="34">
        <v>5490.175592416721</v>
      </c>
      <c r="J11" s="35">
        <f t="shared" si="1"/>
        <v>10750.707540011563</v>
      </c>
      <c r="K11" s="4" t="s">
        <v>21</v>
      </c>
      <c r="N11" s="106">
        <v>539.68839711950613</v>
      </c>
      <c r="O11" s="106">
        <v>280.74314887156714</v>
      </c>
      <c r="P11" s="104">
        <f t="shared" si="2"/>
        <v>11571.139086002635</v>
      </c>
      <c r="R11" s="165" t="s">
        <v>276</v>
      </c>
      <c r="S11" s="166" t="s">
        <v>272</v>
      </c>
    </row>
    <row r="12" spans="1:26" ht="15.75" x14ac:dyDescent="0.2">
      <c r="A12" s="37"/>
      <c r="B12" s="38" t="s">
        <v>27</v>
      </c>
      <c r="C12" s="32" t="s">
        <v>19</v>
      </c>
      <c r="D12" s="33" t="s">
        <v>20</v>
      </c>
      <c r="E12" s="34">
        <v>583.9779234317939</v>
      </c>
      <c r="F12" s="34">
        <v>583.9779234317939</v>
      </c>
      <c r="G12" s="34">
        <v>583.9779234317939</v>
      </c>
      <c r="H12" s="34">
        <v>583.9779234317939</v>
      </c>
      <c r="I12" s="34">
        <v>583.9779234317939</v>
      </c>
      <c r="J12" s="35">
        <f t="shared" si="1"/>
        <v>2919.8896171589695</v>
      </c>
      <c r="K12" s="4" t="s">
        <v>21</v>
      </c>
      <c r="N12" s="106">
        <v>147.04720650114575</v>
      </c>
      <c r="O12" s="106">
        <v>57.929058090916065</v>
      </c>
      <c r="P12" s="104">
        <f t="shared" si="2"/>
        <v>3124.8658817510313</v>
      </c>
      <c r="R12" s="165" t="s">
        <v>274</v>
      </c>
      <c r="S12" s="166" t="s">
        <v>272</v>
      </c>
    </row>
    <row r="13" spans="1:26" s="39" customFormat="1" ht="15.75" x14ac:dyDescent="0.2">
      <c r="A13" s="37"/>
      <c r="B13" s="38" t="s">
        <v>28</v>
      </c>
      <c r="C13" s="32" t="s">
        <v>19</v>
      </c>
      <c r="D13" s="33" t="s">
        <v>20</v>
      </c>
      <c r="E13" s="34">
        <v>1318.4424203331016</v>
      </c>
      <c r="F13" s="34">
        <v>1318.4424203331016</v>
      </c>
      <c r="G13" s="34">
        <v>1318.4424203331016</v>
      </c>
      <c r="H13" s="34">
        <v>1318.4424203331016</v>
      </c>
      <c r="I13" s="34">
        <v>1318.4424203331016</v>
      </c>
      <c r="J13" s="35">
        <f t="shared" si="1"/>
        <v>6592.2121016655083</v>
      </c>
      <c r="K13" s="4" t="s">
        <v>21</v>
      </c>
      <c r="L13" s="28"/>
      <c r="M13" s="7"/>
      <c r="N13" s="106">
        <v>331.98733558844128</v>
      </c>
      <c r="O13" s="106">
        <v>130.78598435395239</v>
      </c>
      <c r="P13" s="104">
        <f t="shared" si="2"/>
        <v>7054.985421607902</v>
      </c>
      <c r="Q13" s="7"/>
      <c r="R13" s="165" t="s">
        <v>277</v>
      </c>
      <c r="S13" s="166" t="s">
        <v>272</v>
      </c>
      <c r="T13" s="7"/>
      <c r="U13" s="7"/>
      <c r="V13" s="7"/>
      <c r="W13" s="7"/>
      <c r="X13" s="7"/>
      <c r="Y13" s="7"/>
      <c r="Z13" s="7"/>
    </row>
    <row r="14" spans="1:26" s="39" customFormat="1" ht="15.75" x14ac:dyDescent="0.2">
      <c r="A14" s="37"/>
      <c r="B14" s="38" t="s">
        <v>29</v>
      </c>
      <c r="C14" s="32" t="s">
        <v>19</v>
      </c>
      <c r="D14" s="33" t="s">
        <v>20</v>
      </c>
      <c r="E14" s="34">
        <v>0</v>
      </c>
      <c r="F14" s="34">
        <v>0</v>
      </c>
      <c r="G14" s="34">
        <v>0</v>
      </c>
      <c r="H14" s="34">
        <v>1293.0939733132579</v>
      </c>
      <c r="I14" s="34">
        <v>1293.0939733132579</v>
      </c>
      <c r="J14" s="35">
        <f>SUM(E14:I14)</f>
        <v>2586.1879466265159</v>
      </c>
      <c r="K14" s="4" t="s">
        <v>21</v>
      </c>
      <c r="L14" s="28"/>
      <c r="M14" s="7"/>
      <c r="N14" s="106">
        <v>129.76775983362288</v>
      </c>
      <c r="O14" s="106">
        <v>69.739047441403343</v>
      </c>
      <c r="P14" s="104">
        <f t="shared" si="2"/>
        <v>2785.6947539015418</v>
      </c>
      <c r="Q14" s="7"/>
      <c r="R14" s="165" t="s">
        <v>278</v>
      </c>
      <c r="S14" s="166" t="s">
        <v>272</v>
      </c>
      <c r="T14" s="7"/>
      <c r="U14" s="7"/>
      <c r="V14" s="7"/>
      <c r="W14" s="7"/>
      <c r="X14" s="7"/>
      <c r="Y14" s="7"/>
      <c r="Z14" s="7"/>
    </row>
    <row r="15" spans="1:26" s="39" customFormat="1" ht="15.75" x14ac:dyDescent="0.2">
      <c r="A15" s="37"/>
      <c r="B15" s="38" t="s">
        <v>30</v>
      </c>
      <c r="C15" s="32" t="s">
        <v>19</v>
      </c>
      <c r="D15" s="33" t="s">
        <v>20</v>
      </c>
      <c r="E15" s="34">
        <v>578.35826764182309</v>
      </c>
      <c r="F15" s="34">
        <v>1572.1569810545334</v>
      </c>
      <c r="G15" s="34">
        <v>1865.4090604222183</v>
      </c>
      <c r="H15" s="34">
        <v>586.50415873536986</v>
      </c>
      <c r="I15" s="34">
        <v>0</v>
      </c>
      <c r="J15" s="35">
        <f t="shared" si="1"/>
        <v>4602.4284678539443</v>
      </c>
      <c r="K15" s="4" t="s">
        <v>21</v>
      </c>
      <c r="L15" s="28"/>
      <c r="M15" s="7"/>
      <c r="N15" s="106">
        <v>231.3845275769385</v>
      </c>
      <c r="O15" s="106">
        <v>80.56305875131973</v>
      </c>
      <c r="P15" s="104">
        <f t="shared" si="2"/>
        <v>4914.3760541822021</v>
      </c>
      <c r="Q15" s="7"/>
      <c r="R15" s="165" t="s">
        <v>279</v>
      </c>
      <c r="S15" s="166" t="s">
        <v>272</v>
      </c>
      <c r="T15" s="7"/>
      <c r="U15" s="7"/>
      <c r="V15" s="7"/>
      <c r="W15" s="7"/>
      <c r="X15" s="7"/>
      <c r="Y15" s="7"/>
      <c r="Z15" s="7"/>
    </row>
    <row r="16" spans="1:26" ht="15.75" x14ac:dyDescent="0.2">
      <c r="A16" s="37"/>
      <c r="B16" s="38"/>
      <c r="C16" s="32"/>
      <c r="D16" s="33"/>
      <c r="E16" s="34"/>
      <c r="F16" s="34"/>
      <c r="G16" s="34"/>
      <c r="H16" s="34"/>
      <c r="I16" s="34"/>
      <c r="J16" s="40"/>
      <c r="N16" s="106"/>
      <c r="O16" s="106"/>
      <c r="P16" s="104"/>
      <c r="R16" s="165"/>
    </row>
    <row r="17" spans="1:26" ht="15.75" x14ac:dyDescent="0.2">
      <c r="A17" s="41"/>
      <c r="B17" s="42" t="s">
        <v>31</v>
      </c>
      <c r="C17" s="43"/>
      <c r="D17" s="44" t="s">
        <v>11</v>
      </c>
      <c r="E17" s="45">
        <f>SUM(E6:E16)</f>
        <v>22553.108374872903</v>
      </c>
      <c r="F17" s="45">
        <f>SUM(F6:F16)</f>
        <v>22103.885620719117</v>
      </c>
      <c r="G17" s="45">
        <f>SUM(G6:G16)</f>
        <v>20028.094096792745</v>
      </c>
      <c r="H17" s="45">
        <f>SUM(H6:H16)</f>
        <v>21139.886776121639</v>
      </c>
      <c r="I17" s="45">
        <f>SUM(I6:I16)</f>
        <v>21267.131941966574</v>
      </c>
      <c r="J17" s="46">
        <f>SUM(E17:I17)</f>
        <v>107092.10681047296</v>
      </c>
      <c r="K17" s="47" t="str">
        <f>K15</f>
        <v>C-2</v>
      </c>
      <c r="N17" s="107">
        <f>SUM(N6:N16)</f>
        <v>5395.0699068644954</v>
      </c>
      <c r="O17" s="107">
        <f>SUM(O6:O16)</f>
        <v>2108.8550564768998</v>
      </c>
      <c r="P17" s="107">
        <f>SUM(P6:P16)</f>
        <v>114596.03177381438</v>
      </c>
      <c r="R17" s="165"/>
    </row>
    <row r="18" spans="1:26" ht="15.75" x14ac:dyDescent="0.2">
      <c r="A18" s="48" t="s">
        <v>32</v>
      </c>
      <c r="B18" s="10"/>
      <c r="C18" s="32"/>
      <c r="D18" s="33"/>
      <c r="E18" s="49"/>
      <c r="F18" s="49"/>
      <c r="G18" s="49"/>
      <c r="H18" s="49"/>
      <c r="I18" s="49"/>
      <c r="J18" s="40"/>
      <c r="N18" s="106"/>
      <c r="O18" s="106"/>
      <c r="P18" s="104"/>
      <c r="R18" s="165"/>
    </row>
    <row r="19" spans="1:26" ht="15.75" x14ac:dyDescent="0.25">
      <c r="A19" s="50"/>
      <c r="B19" s="51" t="s">
        <v>33</v>
      </c>
      <c r="C19" s="32" t="s">
        <v>34</v>
      </c>
      <c r="D19" s="33" t="s">
        <v>35</v>
      </c>
      <c r="E19" s="34">
        <v>19439.506979690133</v>
      </c>
      <c r="F19" s="34">
        <v>21225.273938945473</v>
      </c>
      <c r="G19" s="34">
        <v>21727.589398692417</v>
      </c>
      <c r="H19" s="34">
        <v>20781.654402040287</v>
      </c>
      <c r="I19" s="34">
        <v>18908.611113273266</v>
      </c>
      <c r="J19" s="35">
        <f>E19+F19+G19+H19+I19</f>
        <v>102082.63583264158</v>
      </c>
      <c r="K19" s="4" t="s">
        <v>36</v>
      </c>
      <c r="N19" s="106">
        <v>5139.7221596780118</v>
      </c>
      <c r="O19" s="106">
        <v>2421.4022227298824</v>
      </c>
      <c r="P19" s="104">
        <f t="shared" ref="P19:P23" si="3">SUM(J19,N19:O19)</f>
        <v>109643.76021504948</v>
      </c>
      <c r="R19" s="165" t="s">
        <v>280</v>
      </c>
      <c r="S19" t="s">
        <v>34</v>
      </c>
    </row>
    <row r="20" spans="1:26" ht="15.75" x14ac:dyDescent="0.25">
      <c r="A20" s="50"/>
      <c r="B20" s="51" t="s">
        <v>37</v>
      </c>
      <c r="C20" s="32" t="s">
        <v>34</v>
      </c>
      <c r="D20" s="33" t="s">
        <v>35</v>
      </c>
      <c r="E20" s="34">
        <v>25894.100997656969</v>
      </c>
      <c r="F20" s="34">
        <v>27648.081382866178</v>
      </c>
      <c r="G20" s="34">
        <v>28341.320912635634</v>
      </c>
      <c r="H20" s="34">
        <v>27784.003607768893</v>
      </c>
      <c r="I20" s="34">
        <v>26958.17768872586</v>
      </c>
      <c r="J20" s="35">
        <f>E20+F20+G20+H20+I20</f>
        <v>136625.68458965351</v>
      </c>
      <c r="K20" s="4" t="s">
        <v>36</v>
      </c>
      <c r="N20" s="106">
        <v>6879.0583747862984</v>
      </c>
      <c r="O20" s="106">
        <v>3265.1562377365553</v>
      </c>
      <c r="P20" s="104">
        <f t="shared" si="3"/>
        <v>146769.89920217634</v>
      </c>
      <c r="R20" s="165" t="s">
        <v>274</v>
      </c>
      <c r="S20" t="s">
        <v>34</v>
      </c>
    </row>
    <row r="21" spans="1:26" ht="15.75" x14ac:dyDescent="0.25">
      <c r="A21" s="50"/>
      <c r="B21" s="51" t="s">
        <v>38</v>
      </c>
      <c r="C21" s="32" t="s">
        <v>34</v>
      </c>
      <c r="D21" s="33" t="s">
        <v>35</v>
      </c>
      <c r="E21" s="34">
        <v>32549.131711059366</v>
      </c>
      <c r="F21" s="34">
        <v>30684.614708978428</v>
      </c>
      <c r="G21" s="34">
        <v>36228.417077389677</v>
      </c>
      <c r="H21" s="34">
        <v>32096.00543593819</v>
      </c>
      <c r="I21" s="34">
        <v>31414.939058309967</v>
      </c>
      <c r="J21" s="35">
        <f>E21+F21+G21+H21+I21</f>
        <v>162973.10799167564</v>
      </c>
      <c r="K21" s="4" t="s">
        <v>36</v>
      </c>
      <c r="N21" s="106">
        <v>8204.6034946382133</v>
      </c>
      <c r="O21" s="106">
        <v>3875.0225797035027</v>
      </c>
      <c r="P21" s="104">
        <f t="shared" si="3"/>
        <v>175052.73406601735</v>
      </c>
      <c r="R21" s="165" t="s">
        <v>274</v>
      </c>
      <c r="S21" t="s">
        <v>34</v>
      </c>
    </row>
    <row r="22" spans="1:26" ht="15.75" x14ac:dyDescent="0.25">
      <c r="A22" s="50"/>
      <c r="B22" s="52" t="s">
        <v>39</v>
      </c>
      <c r="C22" s="32" t="s">
        <v>34</v>
      </c>
      <c r="D22" s="33" t="s">
        <v>40</v>
      </c>
      <c r="E22" s="34">
        <v>24738.083953258454</v>
      </c>
      <c r="F22" s="34">
        <v>24738.083953258454</v>
      </c>
      <c r="G22" s="34">
        <v>24738.083953258454</v>
      </c>
      <c r="H22" s="34">
        <v>24738.083953258454</v>
      </c>
      <c r="I22" s="34">
        <v>24738.083953258454</v>
      </c>
      <c r="J22" s="35">
        <f>E22+F22+G22+H22+I22</f>
        <v>123690.41976629227</v>
      </c>
      <c r="K22" s="4" t="s">
        <v>36</v>
      </c>
      <c r="M22" s="53"/>
      <c r="N22" s="106">
        <v>6229.1158510589476</v>
      </c>
      <c r="O22" s="106">
        <v>2945.5814667179111</v>
      </c>
      <c r="P22" s="104">
        <f t="shared" si="3"/>
        <v>132865.11708406912</v>
      </c>
      <c r="R22" s="165" t="s">
        <v>274</v>
      </c>
      <c r="S22" t="s">
        <v>34</v>
      </c>
    </row>
    <row r="23" spans="1:26" ht="15.75" x14ac:dyDescent="0.25">
      <c r="A23" s="50"/>
      <c r="B23" s="51" t="s">
        <v>41</v>
      </c>
      <c r="C23" s="32" t="s">
        <v>34</v>
      </c>
      <c r="D23" s="33" t="s">
        <v>35</v>
      </c>
      <c r="E23" s="34">
        <v>5316.6803150803953</v>
      </c>
      <c r="F23" s="34">
        <v>5823.0308212785285</v>
      </c>
      <c r="G23" s="34">
        <v>6160.5978254106167</v>
      </c>
      <c r="H23" s="34">
        <v>5823.0308212785285</v>
      </c>
      <c r="I23" s="34">
        <v>5254.6155362935278</v>
      </c>
      <c r="J23" s="35">
        <f>E23+F23+G23+H23+I23</f>
        <v>28377.955319341596</v>
      </c>
      <c r="K23" s="4" t="s">
        <v>36</v>
      </c>
      <c r="N23" s="106">
        <v>1428.6204875868148</v>
      </c>
      <c r="O23" s="106">
        <v>674.70698482351452</v>
      </c>
      <c r="P23" s="104">
        <f t="shared" si="3"/>
        <v>30481.282791751924</v>
      </c>
      <c r="R23" s="165" t="s">
        <v>281</v>
      </c>
      <c r="S23" t="s">
        <v>34</v>
      </c>
    </row>
    <row r="24" spans="1:26" ht="15.75" x14ac:dyDescent="0.2">
      <c r="A24" s="50"/>
      <c r="B24" s="51"/>
      <c r="C24" s="32"/>
      <c r="D24" s="33"/>
      <c r="E24" s="54"/>
      <c r="F24" s="54"/>
      <c r="G24" s="54"/>
      <c r="H24" s="54"/>
      <c r="I24" s="54"/>
      <c r="J24" s="40"/>
      <c r="N24" s="106"/>
      <c r="O24" s="106"/>
      <c r="P24" s="104"/>
      <c r="R24" s="165"/>
    </row>
    <row r="25" spans="1:26" ht="15.75" x14ac:dyDescent="0.2">
      <c r="A25" s="41"/>
      <c r="B25" s="42" t="s">
        <v>42</v>
      </c>
      <c r="C25" s="43"/>
      <c r="D25" s="44" t="s">
        <v>11</v>
      </c>
      <c r="E25" s="45">
        <f t="shared" ref="E25:I25" si="4">SUM(E19:E24)</f>
        <v>107937.50395674531</v>
      </c>
      <c r="F25" s="45">
        <f t="shared" si="4"/>
        <v>110119.08480532706</v>
      </c>
      <c r="G25" s="45">
        <f t="shared" si="4"/>
        <v>117196.0091673868</v>
      </c>
      <c r="H25" s="45">
        <f t="shared" si="4"/>
        <v>111222.77822028435</v>
      </c>
      <c r="I25" s="45">
        <f t="shared" si="4"/>
        <v>107274.42734986107</v>
      </c>
      <c r="J25" s="46">
        <f>SUM(J19:J24)</f>
        <v>553749.80349960469</v>
      </c>
      <c r="K25" s="47" t="str">
        <f>K23</f>
        <v>C-3</v>
      </c>
      <c r="N25" s="107">
        <f t="shared" ref="N25:P25" si="5">SUM(N19:N24)</f>
        <v>27881.120367748284</v>
      </c>
      <c r="O25" s="107">
        <f t="shared" si="5"/>
        <v>13181.869491711368</v>
      </c>
      <c r="P25" s="107">
        <f t="shared" si="5"/>
        <v>594812.79335906426</v>
      </c>
      <c r="R25" s="165"/>
    </row>
    <row r="26" spans="1:26" ht="15.75" x14ac:dyDescent="0.2">
      <c r="A26" s="55" t="s">
        <v>43</v>
      </c>
      <c r="B26" s="56"/>
      <c r="C26" s="15"/>
      <c r="D26" s="29"/>
      <c r="E26" s="57"/>
      <c r="F26" s="49"/>
      <c r="G26" s="49"/>
      <c r="H26" s="49"/>
      <c r="I26" s="49"/>
      <c r="J26" s="58"/>
      <c r="N26" s="106"/>
      <c r="O26" s="106"/>
      <c r="P26" s="104"/>
      <c r="R26" s="165"/>
    </row>
    <row r="27" spans="1:26" s="39" customFormat="1" ht="15.75" x14ac:dyDescent="0.25">
      <c r="A27" s="50"/>
      <c r="B27" s="59" t="s">
        <v>44</v>
      </c>
      <c r="C27" s="32" t="s">
        <v>19</v>
      </c>
      <c r="D27" s="33" t="s">
        <v>45</v>
      </c>
      <c r="E27" s="34">
        <v>1279.1897370410725</v>
      </c>
      <c r="F27" s="34">
        <v>1279.1897370410725</v>
      </c>
      <c r="G27" s="34">
        <v>1279.1897370410725</v>
      </c>
      <c r="H27" s="34">
        <v>1279.1897370410725</v>
      </c>
      <c r="I27" s="34">
        <v>1279.1897370410725</v>
      </c>
      <c r="J27" s="35">
        <f>SUM(E27:I27)</f>
        <v>6395.9486852053624</v>
      </c>
      <c r="K27" s="4" t="s">
        <v>46</v>
      </c>
      <c r="L27" s="28"/>
      <c r="M27" s="7"/>
      <c r="N27" s="106">
        <v>322.10340471679547</v>
      </c>
      <c r="O27" s="106">
        <v>232.78119588788391</v>
      </c>
      <c r="P27" s="104">
        <f t="shared" ref="P27:P31" si="6">SUM(J27,N27:O27)</f>
        <v>6950.8332858100412</v>
      </c>
      <c r="Q27" s="7"/>
      <c r="R27" s="165" t="s">
        <v>282</v>
      </c>
      <c r="S27" t="s">
        <v>283</v>
      </c>
      <c r="T27" s="7"/>
      <c r="U27" s="7"/>
      <c r="V27" s="7"/>
      <c r="W27" s="7"/>
      <c r="X27" s="7"/>
      <c r="Y27" s="7"/>
      <c r="Z27" s="7"/>
    </row>
    <row r="28" spans="1:26" ht="15.75" x14ac:dyDescent="0.25">
      <c r="A28" s="50"/>
      <c r="B28" s="59" t="s">
        <v>47</v>
      </c>
      <c r="C28" s="32" t="s">
        <v>19</v>
      </c>
      <c r="D28" s="33" t="s">
        <v>48</v>
      </c>
      <c r="E28" s="34">
        <v>4317.2653625136199</v>
      </c>
      <c r="F28" s="34">
        <v>4317.2653625136199</v>
      </c>
      <c r="G28" s="34">
        <v>4317.2653625136199</v>
      </c>
      <c r="H28" s="34">
        <v>4317.2653625136199</v>
      </c>
      <c r="I28" s="34">
        <v>4317.2653625136199</v>
      </c>
      <c r="J28" s="35">
        <f>SUM(E28:I28)</f>
        <v>21586.326812568099</v>
      </c>
      <c r="K28" s="4" t="s">
        <v>46</v>
      </c>
      <c r="N28" s="106">
        <v>1087.0989909191849</v>
      </c>
      <c r="O28" s="106">
        <v>785.63653612160829</v>
      </c>
      <c r="P28" s="104">
        <f t="shared" si="6"/>
        <v>23459.062339608892</v>
      </c>
      <c r="R28" s="165" t="s">
        <v>276</v>
      </c>
      <c r="S28" t="s">
        <v>283</v>
      </c>
    </row>
    <row r="29" spans="1:26" s="39" customFormat="1" ht="15.75" x14ac:dyDescent="0.25">
      <c r="A29" s="50"/>
      <c r="B29" s="59" t="s">
        <v>49</v>
      </c>
      <c r="C29" s="32" t="s">
        <v>19</v>
      </c>
      <c r="D29" s="33" t="s">
        <v>50</v>
      </c>
      <c r="E29" s="34">
        <v>159.89871713013406</v>
      </c>
      <c r="F29" s="34">
        <v>159.89871713013406</v>
      </c>
      <c r="G29" s="34">
        <v>159.89871713013406</v>
      </c>
      <c r="H29" s="34">
        <v>159.89871713013406</v>
      </c>
      <c r="I29" s="34">
        <v>159.89871713013406</v>
      </c>
      <c r="J29" s="35">
        <f>SUM(E29:I29)</f>
        <v>799.4935856506703</v>
      </c>
      <c r="K29" s="4" t="s">
        <v>46</v>
      </c>
      <c r="L29" s="28"/>
      <c r="M29" s="7"/>
      <c r="N29" s="106">
        <v>40.262925589599433</v>
      </c>
      <c r="O29" s="106">
        <v>29.097649485985489</v>
      </c>
      <c r="P29" s="104">
        <f t="shared" si="6"/>
        <v>868.85416072625515</v>
      </c>
      <c r="Q29" s="7"/>
      <c r="R29" s="165" t="s">
        <v>279</v>
      </c>
      <c r="S29" t="s">
        <v>283</v>
      </c>
      <c r="T29" s="7"/>
      <c r="U29" s="7"/>
      <c r="V29" s="7"/>
      <c r="W29" s="7"/>
      <c r="X29" s="7"/>
      <c r="Y29" s="7"/>
      <c r="Z29" s="7"/>
    </row>
    <row r="30" spans="1:26" ht="15.75" x14ac:dyDescent="0.25">
      <c r="A30" s="50"/>
      <c r="B30" s="59" t="s">
        <v>51</v>
      </c>
      <c r="C30" s="32" t="s">
        <v>19</v>
      </c>
      <c r="D30" s="33" t="s">
        <v>52</v>
      </c>
      <c r="E30" s="34">
        <v>2686.7459404478855</v>
      </c>
      <c r="F30" s="34">
        <v>2686.7459404478855</v>
      </c>
      <c r="G30" s="34">
        <v>2686.7459404478855</v>
      </c>
      <c r="H30" s="34">
        <v>2686.7459404478855</v>
      </c>
      <c r="I30" s="34">
        <v>2686.7459404478855</v>
      </c>
      <c r="J30" s="35">
        <f>SUM(E30:I30)</f>
        <v>13433.729702239427</v>
      </c>
      <c r="K30" s="4" t="s">
        <v>46</v>
      </c>
      <c r="N30" s="106">
        <v>676.52982975699547</v>
      </c>
      <c r="O30" s="106">
        <v>488.92194406676583</v>
      </c>
      <c r="P30" s="104">
        <f t="shared" si="6"/>
        <v>14599.181476063188</v>
      </c>
      <c r="R30" s="165" t="s">
        <v>276</v>
      </c>
      <c r="S30" t="s">
        <v>283</v>
      </c>
    </row>
    <row r="31" spans="1:26" ht="15.75" x14ac:dyDescent="0.25">
      <c r="A31" s="60"/>
      <c r="B31" s="59" t="s">
        <v>53</v>
      </c>
      <c r="C31" s="32" t="s">
        <v>19</v>
      </c>
      <c r="D31" s="33" t="s">
        <v>54</v>
      </c>
      <c r="E31" s="34">
        <v>2602.785129808889</v>
      </c>
      <c r="F31" s="34">
        <v>2602.785129808889</v>
      </c>
      <c r="G31" s="34">
        <v>2602.785129808889</v>
      </c>
      <c r="H31" s="34">
        <v>2602.785129808889</v>
      </c>
      <c r="I31" s="34">
        <v>2602.785129808889</v>
      </c>
      <c r="J31" s="35">
        <f>SUM(E31:I31)</f>
        <v>13013.925649044446</v>
      </c>
      <c r="K31" s="4" t="s">
        <v>46</v>
      </c>
      <c r="N31" s="106">
        <v>655.38827257708931</v>
      </c>
      <c r="O31" s="106">
        <v>473.6431333146794</v>
      </c>
      <c r="P31" s="104">
        <f t="shared" si="6"/>
        <v>14142.957054936214</v>
      </c>
      <c r="R31" s="165" t="s">
        <v>274</v>
      </c>
      <c r="S31" t="s">
        <v>283</v>
      </c>
    </row>
    <row r="32" spans="1:26" ht="15.75" x14ac:dyDescent="0.2">
      <c r="A32" s="61"/>
      <c r="B32" s="51"/>
      <c r="C32" s="32"/>
      <c r="D32" s="33"/>
      <c r="E32" s="54"/>
      <c r="F32" s="54"/>
      <c r="G32" s="54"/>
      <c r="H32" s="54"/>
      <c r="I32" s="54"/>
      <c r="J32" s="40"/>
      <c r="N32" s="106"/>
      <c r="O32" s="106"/>
      <c r="P32" s="104"/>
      <c r="R32" s="165"/>
    </row>
    <row r="33" spans="1:26" ht="15.75" x14ac:dyDescent="0.2">
      <c r="A33" s="41"/>
      <c r="B33" s="42" t="s">
        <v>55</v>
      </c>
      <c r="C33" s="43"/>
      <c r="D33" s="44" t="s">
        <v>56</v>
      </c>
      <c r="E33" s="45">
        <f t="shared" ref="E33:J33" si="7">SUM(E27:E32)</f>
        <v>11045.8848869416</v>
      </c>
      <c r="F33" s="45">
        <f t="shared" si="7"/>
        <v>11045.8848869416</v>
      </c>
      <c r="G33" s="45">
        <f t="shared" si="7"/>
        <v>11045.8848869416</v>
      </c>
      <c r="H33" s="45">
        <f t="shared" si="7"/>
        <v>11045.8848869416</v>
      </c>
      <c r="I33" s="45">
        <f t="shared" si="7"/>
        <v>11045.8848869416</v>
      </c>
      <c r="J33" s="46">
        <f t="shared" si="7"/>
        <v>55229.424434708002</v>
      </c>
      <c r="K33" s="47" t="str">
        <f>K31</f>
        <v>C-5</v>
      </c>
      <c r="N33" s="107">
        <f t="shared" ref="N33:P33" si="8">SUM(N27:N32)</f>
        <v>2781.3834235596642</v>
      </c>
      <c r="O33" s="107">
        <f t="shared" si="8"/>
        <v>2010.0804588769229</v>
      </c>
      <c r="P33" s="107">
        <f t="shared" si="8"/>
        <v>60020.888317144592</v>
      </c>
      <c r="R33" s="165"/>
    </row>
    <row r="34" spans="1:26" ht="15.75" x14ac:dyDescent="0.2">
      <c r="A34" s="55" t="s">
        <v>57</v>
      </c>
      <c r="B34" s="62"/>
      <c r="C34" s="15"/>
      <c r="D34" s="29"/>
      <c r="E34" s="57"/>
      <c r="F34" s="57"/>
      <c r="G34" s="57"/>
      <c r="H34" s="57"/>
      <c r="I34" s="57"/>
      <c r="J34" s="58"/>
      <c r="K34" s="63"/>
      <c r="N34" s="106"/>
      <c r="O34" s="106"/>
      <c r="P34" s="104"/>
      <c r="R34" s="165"/>
    </row>
    <row r="35" spans="1:26" ht="15.75" x14ac:dyDescent="0.2">
      <c r="A35" s="64"/>
      <c r="B35" s="10" t="s">
        <v>58</v>
      </c>
      <c r="C35" s="32"/>
      <c r="D35" s="33"/>
      <c r="E35" s="49"/>
      <c r="F35" s="49"/>
      <c r="G35" s="49"/>
      <c r="H35" s="49"/>
      <c r="I35" s="49"/>
      <c r="J35" s="40"/>
      <c r="K35" s="63"/>
      <c r="N35" s="106"/>
      <c r="O35" s="106"/>
      <c r="P35" s="104"/>
      <c r="R35" s="165"/>
    </row>
    <row r="36" spans="1:26" s="39" customFormat="1" ht="15.75" x14ac:dyDescent="0.2">
      <c r="A36" s="51"/>
      <c r="B36" s="51" t="s">
        <v>59</v>
      </c>
      <c r="C36" s="32" t="s">
        <v>60</v>
      </c>
      <c r="D36" s="33" t="s">
        <v>61</v>
      </c>
      <c r="E36" s="34">
        <v>915.19346258449605</v>
      </c>
      <c r="F36" s="34">
        <v>915.19346258449605</v>
      </c>
      <c r="G36" s="34">
        <v>915.19346258449605</v>
      </c>
      <c r="H36" s="34">
        <v>915.19346258449605</v>
      </c>
      <c r="I36" s="34">
        <v>915.19346258449605</v>
      </c>
      <c r="J36" s="35">
        <f t="shared" ref="J36:J50" si="9">SUM(E36:I36)</f>
        <v>4575.9673129224802</v>
      </c>
      <c r="K36" s="63" t="s">
        <v>62</v>
      </c>
      <c r="L36" s="28"/>
      <c r="M36" s="7"/>
      <c r="N36" s="106">
        <v>230.44816709904097</v>
      </c>
      <c r="O36" s="106">
        <v>108.50724584955231</v>
      </c>
      <c r="P36" s="104">
        <f t="shared" ref="P36:P50" si="10">SUM(J36,N36:O36)</f>
        <v>4914.9227258710735</v>
      </c>
      <c r="Q36" s="7"/>
      <c r="R36" s="165" t="s">
        <v>281</v>
      </c>
      <c r="S36" s="166" t="s">
        <v>284</v>
      </c>
      <c r="T36" s="7"/>
      <c r="U36" s="7"/>
      <c r="V36" s="7"/>
      <c r="W36" s="7"/>
      <c r="X36" s="7"/>
      <c r="Y36" s="7"/>
      <c r="Z36" s="7"/>
    </row>
    <row r="37" spans="1:26" s="39" customFormat="1" ht="15.75" x14ac:dyDescent="0.2">
      <c r="A37" s="51"/>
      <c r="B37" s="51" t="s">
        <v>63</v>
      </c>
      <c r="C37" s="32" t="s">
        <v>60</v>
      </c>
      <c r="D37" s="33" t="s">
        <v>64</v>
      </c>
      <c r="E37" s="34">
        <v>2128.6832040706004</v>
      </c>
      <c r="F37" s="34">
        <v>2128.6832040706004</v>
      </c>
      <c r="G37" s="34">
        <v>2128.6832040706004</v>
      </c>
      <c r="H37" s="34">
        <v>2128.6832040706004</v>
      </c>
      <c r="I37" s="34">
        <v>2128.6832040706004</v>
      </c>
      <c r="J37" s="35">
        <f t="shared" si="9"/>
        <v>10643.416020353001</v>
      </c>
      <c r="K37" s="63" t="s">
        <v>62</v>
      </c>
      <c r="L37" s="28"/>
      <c r="M37" s="7"/>
      <c r="N37" s="106">
        <v>536.00813682308512</v>
      </c>
      <c r="O37" s="106">
        <v>252.38112071695019</v>
      </c>
      <c r="P37" s="104">
        <f t="shared" si="10"/>
        <v>11431.805277893038</v>
      </c>
      <c r="Q37" s="7"/>
      <c r="R37" s="165" t="s">
        <v>282</v>
      </c>
      <c r="S37" s="166" t="s">
        <v>284</v>
      </c>
      <c r="T37" s="7"/>
      <c r="U37" s="7"/>
      <c r="V37" s="7"/>
      <c r="W37" s="7"/>
      <c r="X37" s="7"/>
      <c r="Y37" s="7"/>
      <c r="Z37" s="7"/>
    </row>
    <row r="38" spans="1:26" s="39" customFormat="1" ht="15.75" x14ac:dyDescent="0.2">
      <c r="A38" s="51"/>
      <c r="B38" s="51" t="s">
        <v>65</v>
      </c>
      <c r="C38" s="32" t="s">
        <v>60</v>
      </c>
      <c r="D38" s="33" t="s">
        <v>66</v>
      </c>
      <c r="E38" s="34">
        <v>357.28689300736119</v>
      </c>
      <c r="F38" s="34">
        <v>476.38252400981492</v>
      </c>
      <c r="G38" s="34">
        <v>476.38252400981492</v>
      </c>
      <c r="H38" s="34">
        <v>476.38252400981492</v>
      </c>
      <c r="I38" s="34">
        <v>476.38252400981492</v>
      </c>
      <c r="J38" s="35">
        <f t="shared" si="9"/>
        <v>2262.8169890466206</v>
      </c>
      <c r="K38" s="63" t="s">
        <v>62</v>
      </c>
      <c r="L38" s="28"/>
      <c r="M38" s="7"/>
      <c r="N38" s="106">
        <v>113.88951551549385</v>
      </c>
      <c r="O38" s="106">
        <v>55.021890463825073</v>
      </c>
      <c r="P38" s="104">
        <f t="shared" si="10"/>
        <v>2431.7283950259393</v>
      </c>
      <c r="Q38" s="7"/>
      <c r="R38" s="165" t="s">
        <v>282</v>
      </c>
      <c r="S38" s="166" t="s">
        <v>284</v>
      </c>
      <c r="T38" s="7"/>
      <c r="U38" s="7"/>
      <c r="V38" s="7"/>
      <c r="W38" s="7"/>
      <c r="X38" s="7"/>
      <c r="Y38" s="7"/>
      <c r="Z38" s="7"/>
    </row>
    <row r="39" spans="1:26" s="39" customFormat="1" ht="15.75" x14ac:dyDescent="0.2">
      <c r="A39" s="51"/>
      <c r="B39" s="51" t="s">
        <v>67</v>
      </c>
      <c r="C39" s="32" t="s">
        <v>60</v>
      </c>
      <c r="D39" s="33" t="s">
        <v>68</v>
      </c>
      <c r="E39" s="34">
        <v>723.54864713199265</v>
      </c>
      <c r="F39" s="34">
        <v>964.73152950932365</v>
      </c>
      <c r="G39" s="34">
        <v>964.73152950932365</v>
      </c>
      <c r="H39" s="34">
        <v>973.07407127263491</v>
      </c>
      <c r="I39" s="34">
        <v>981.41661303594628</v>
      </c>
      <c r="J39" s="35">
        <f t="shared" si="9"/>
        <v>4607.5023904592208</v>
      </c>
      <c r="K39" s="63" t="s">
        <v>62</v>
      </c>
      <c r="L39" s="28"/>
      <c r="M39" s="7"/>
      <c r="N39" s="106">
        <v>231.89753009716236</v>
      </c>
      <c r="O39" s="106">
        <v>112.27307975049789</v>
      </c>
      <c r="P39" s="104">
        <f t="shared" si="10"/>
        <v>4951.6730003068815</v>
      </c>
      <c r="Q39" s="7"/>
      <c r="R39" s="165" t="s">
        <v>282</v>
      </c>
      <c r="S39" s="166" t="s">
        <v>284</v>
      </c>
      <c r="T39" s="7"/>
      <c r="U39" s="7"/>
      <c r="V39" s="7"/>
      <c r="W39" s="7"/>
      <c r="X39" s="7"/>
      <c r="Y39" s="7"/>
      <c r="Z39" s="7"/>
    </row>
    <row r="40" spans="1:26" ht="15.75" x14ac:dyDescent="0.2">
      <c r="A40" s="51"/>
      <c r="B40" s="51" t="s">
        <v>69</v>
      </c>
      <c r="C40" s="32" t="s">
        <v>60</v>
      </c>
      <c r="D40" s="33" t="s">
        <v>70</v>
      </c>
      <c r="E40" s="34">
        <v>12977.847303182431</v>
      </c>
      <c r="F40" s="34">
        <v>12977.847303182431</v>
      </c>
      <c r="G40" s="34">
        <v>12977.847303182431</v>
      </c>
      <c r="H40" s="34">
        <v>12977.847303182431</v>
      </c>
      <c r="I40" s="34">
        <v>12977.847303182431</v>
      </c>
      <c r="J40" s="35">
        <f t="shared" si="9"/>
        <v>64889.236515912155</v>
      </c>
      <c r="K40" s="63" t="s">
        <v>62</v>
      </c>
      <c r="N40" s="106">
        <v>3267.8567386876434</v>
      </c>
      <c r="O40" s="106">
        <v>1538.6806456720651</v>
      </c>
      <c r="P40" s="104">
        <f t="shared" si="10"/>
        <v>69695.773900271859</v>
      </c>
      <c r="R40" s="165" t="s">
        <v>274</v>
      </c>
      <c r="S40" s="166" t="s">
        <v>284</v>
      </c>
    </row>
    <row r="41" spans="1:26" ht="15.75" x14ac:dyDescent="0.2">
      <c r="A41" s="51"/>
      <c r="B41" s="51" t="s">
        <v>71</v>
      </c>
      <c r="C41" s="32" t="s">
        <v>60</v>
      </c>
      <c r="D41" s="33" t="s">
        <v>72</v>
      </c>
      <c r="E41" s="34">
        <v>20632.820215129308</v>
      </c>
      <c r="F41" s="34">
        <v>20739.559569437519</v>
      </c>
      <c r="G41" s="34">
        <v>20739.559569437519</v>
      </c>
      <c r="H41" s="34">
        <v>20739.559569437519</v>
      </c>
      <c r="I41" s="34">
        <v>20739.559569437519</v>
      </c>
      <c r="J41" s="35">
        <f t="shared" si="9"/>
        <v>103591.0584928794</v>
      </c>
      <c r="K41" s="63" t="s">
        <v>62</v>
      </c>
      <c r="N41" s="106">
        <v>5216.8410487279561</v>
      </c>
      <c r="O41" s="106">
        <v>2457.6178003528494</v>
      </c>
      <c r="P41" s="104">
        <f t="shared" si="10"/>
        <v>111265.51734196021</v>
      </c>
      <c r="R41" s="165" t="s">
        <v>274</v>
      </c>
      <c r="S41" s="166" t="s">
        <v>284</v>
      </c>
    </row>
    <row r="42" spans="1:26" s="39" customFormat="1" ht="15.75" x14ac:dyDescent="0.2">
      <c r="A42" s="51"/>
      <c r="B42" s="51" t="s">
        <v>73</v>
      </c>
      <c r="C42" s="32" t="s">
        <v>60</v>
      </c>
      <c r="D42" s="33" t="s">
        <v>74</v>
      </c>
      <c r="E42" s="34">
        <v>451.07746830994478</v>
      </c>
      <c r="F42" s="34">
        <v>451.07746830994478</v>
      </c>
      <c r="G42" s="34">
        <v>451.07746830994478</v>
      </c>
      <c r="H42" s="34">
        <v>451.07746830994478</v>
      </c>
      <c r="I42" s="34">
        <v>451.07746830994478</v>
      </c>
      <c r="J42" s="35">
        <f t="shared" si="9"/>
        <v>2255.3873415497237</v>
      </c>
      <c r="K42" s="63" t="s">
        <v>62</v>
      </c>
      <c r="L42" s="28"/>
      <c r="M42" s="7"/>
      <c r="N42" s="106">
        <v>113.58251565537734</v>
      </c>
      <c r="O42" s="106">
        <v>53.480685507608626</v>
      </c>
      <c r="P42" s="104">
        <f t="shared" si="10"/>
        <v>2422.4505427127096</v>
      </c>
      <c r="Q42" s="7"/>
      <c r="R42" s="165" t="s">
        <v>282</v>
      </c>
      <c r="S42" s="166" t="s">
        <v>284</v>
      </c>
      <c r="T42" s="7"/>
      <c r="U42" s="7"/>
      <c r="V42" s="7"/>
      <c r="W42" s="7"/>
      <c r="X42" s="7"/>
      <c r="Y42" s="7"/>
      <c r="Z42" s="7"/>
    </row>
    <row r="43" spans="1:26" s="39" customFormat="1" ht="15.75" x14ac:dyDescent="0.2">
      <c r="A43" s="51"/>
      <c r="B43" s="51" t="s">
        <v>75</v>
      </c>
      <c r="C43" s="32" t="s">
        <v>60</v>
      </c>
      <c r="D43" s="33" t="s">
        <v>74</v>
      </c>
      <c r="E43" s="34">
        <v>1285.0181240694133</v>
      </c>
      <c r="F43" s="34">
        <v>1285.0181240694133</v>
      </c>
      <c r="G43" s="34">
        <v>1285.0181240694133</v>
      </c>
      <c r="H43" s="34">
        <v>1285.0181240694133</v>
      </c>
      <c r="I43" s="34">
        <v>1285.0181240694133</v>
      </c>
      <c r="J43" s="35">
        <f t="shared" si="9"/>
        <v>6425.0906203470659</v>
      </c>
      <c r="K43" s="63" t="s">
        <v>62</v>
      </c>
      <c r="L43" s="28"/>
      <c r="M43" s="7"/>
      <c r="N43" s="106">
        <v>323.57100819380457</v>
      </c>
      <c r="O43" s="106">
        <v>152.35442910154853</v>
      </c>
      <c r="P43" s="104">
        <f t="shared" si="10"/>
        <v>6901.0160576424196</v>
      </c>
      <c r="Q43" s="7"/>
      <c r="R43" s="165" t="s">
        <v>282</v>
      </c>
      <c r="S43" s="166" t="s">
        <v>284</v>
      </c>
      <c r="T43" s="7"/>
      <c r="U43" s="7"/>
      <c r="V43" s="7"/>
      <c r="W43" s="7"/>
      <c r="X43" s="7"/>
      <c r="Y43" s="7"/>
      <c r="Z43" s="7"/>
    </row>
    <row r="44" spans="1:26" ht="15.75" x14ac:dyDescent="0.2">
      <c r="A44" s="51"/>
      <c r="B44" s="51" t="s">
        <v>76</v>
      </c>
      <c r="C44" s="32" t="s">
        <v>60</v>
      </c>
      <c r="D44" s="33" t="s">
        <v>77</v>
      </c>
      <c r="E44" s="34">
        <v>3540.262827993638</v>
      </c>
      <c r="F44" s="34">
        <v>3540.262827993638</v>
      </c>
      <c r="G44" s="34">
        <v>3540.262827993638</v>
      </c>
      <c r="H44" s="34">
        <v>3540.262827993638</v>
      </c>
      <c r="I44" s="34">
        <v>3540.262827993638</v>
      </c>
      <c r="J44" s="35">
        <f t="shared" si="9"/>
        <v>17701.314139968192</v>
      </c>
      <c r="K44" s="63" t="s">
        <v>62</v>
      </c>
      <c r="N44" s="106">
        <v>891.44766993424355</v>
      </c>
      <c r="O44" s="106">
        <v>419.74094522519658</v>
      </c>
      <c r="P44" s="104">
        <f t="shared" si="10"/>
        <v>19012.502755127633</v>
      </c>
      <c r="R44" s="165" t="s">
        <v>274</v>
      </c>
      <c r="S44" s="166" t="s">
        <v>284</v>
      </c>
    </row>
    <row r="45" spans="1:26" ht="15.75" x14ac:dyDescent="0.2">
      <c r="A45" s="51"/>
      <c r="B45" s="51" t="s">
        <v>78</v>
      </c>
      <c r="C45" s="32" t="s">
        <v>60</v>
      </c>
      <c r="D45" s="33" t="s">
        <v>79</v>
      </c>
      <c r="E45" s="34">
        <v>2907.6475813456036</v>
      </c>
      <c r="F45" s="34">
        <v>2907.6475813456036</v>
      </c>
      <c r="G45" s="34">
        <v>2907.6475813456036</v>
      </c>
      <c r="H45" s="34">
        <v>2907.6475813456036</v>
      </c>
      <c r="I45" s="34">
        <v>2907.6475813456036</v>
      </c>
      <c r="J45" s="35">
        <f t="shared" si="9"/>
        <v>14538.237906728018</v>
      </c>
      <c r="K45" s="63" t="s">
        <v>62</v>
      </c>
      <c r="N45" s="106">
        <v>732.15345507255506</v>
      </c>
      <c r="O45" s="106">
        <v>344.73676206334858</v>
      </c>
      <c r="P45" s="104">
        <f t="shared" si="10"/>
        <v>15615.128123863922</v>
      </c>
      <c r="R45" s="165" t="s">
        <v>274</v>
      </c>
      <c r="S45" s="166" t="s">
        <v>284</v>
      </c>
    </row>
    <row r="46" spans="1:26" ht="15.75" x14ac:dyDescent="0.2">
      <c r="A46" s="51"/>
      <c r="B46" s="51" t="s">
        <v>80</v>
      </c>
      <c r="C46" s="32" t="s">
        <v>60</v>
      </c>
      <c r="D46" s="33" t="s">
        <v>81</v>
      </c>
      <c r="E46" s="34">
        <v>2668.9396467166021</v>
      </c>
      <c r="F46" s="34">
        <v>2668.9396467166021</v>
      </c>
      <c r="G46" s="34">
        <v>2668.9396467166021</v>
      </c>
      <c r="H46" s="34">
        <v>2668.9396467166021</v>
      </c>
      <c r="I46" s="34">
        <v>2668.9396467166021</v>
      </c>
      <c r="J46" s="35">
        <f t="shared" si="9"/>
        <v>13344.698233583011</v>
      </c>
      <c r="K46" s="63" t="s">
        <v>62</v>
      </c>
      <c r="N46" s="106">
        <v>672.04615726482814</v>
      </c>
      <c r="O46" s="106">
        <v>316.43505143280902</v>
      </c>
      <c r="P46" s="104">
        <f t="shared" si="10"/>
        <v>14333.179442280647</v>
      </c>
      <c r="R46" s="165" t="s">
        <v>274</v>
      </c>
      <c r="S46" s="166" t="s">
        <v>284</v>
      </c>
    </row>
    <row r="47" spans="1:26" s="39" customFormat="1" ht="15.75" x14ac:dyDescent="0.2">
      <c r="A47" s="51"/>
      <c r="B47" s="51" t="s">
        <v>82</v>
      </c>
      <c r="C47" s="32" t="s">
        <v>60</v>
      </c>
      <c r="D47" s="33" t="s">
        <v>72</v>
      </c>
      <c r="E47" s="34">
        <v>6631.5187657343786</v>
      </c>
      <c r="F47" s="34">
        <v>6626.6354665291683</v>
      </c>
      <c r="G47" s="34">
        <v>6626.6354665291683</v>
      </c>
      <c r="H47" s="34">
        <v>6626.6354665291683</v>
      </c>
      <c r="I47" s="34">
        <v>6626.6354665291683</v>
      </c>
      <c r="J47" s="35">
        <f t="shared" si="9"/>
        <v>33138.060631851054</v>
      </c>
      <c r="K47" s="63" t="s">
        <v>62</v>
      </c>
      <c r="L47" s="28"/>
      <c r="M47" s="7"/>
      <c r="N47" s="106">
        <v>1668.8532528756864</v>
      </c>
      <c r="O47" s="106">
        <v>785.72754711592881</v>
      </c>
      <c r="P47" s="104">
        <f t="shared" si="10"/>
        <v>35592.641431842669</v>
      </c>
      <c r="Q47" s="7"/>
      <c r="R47" s="165" t="s">
        <v>282</v>
      </c>
      <c r="S47" s="166" t="s">
        <v>284</v>
      </c>
      <c r="T47" s="7"/>
      <c r="U47" s="7"/>
      <c r="V47" s="7"/>
      <c r="W47" s="7"/>
      <c r="X47" s="7"/>
      <c r="Y47" s="7"/>
      <c r="Z47" s="7"/>
    </row>
    <row r="48" spans="1:26" s="39" customFormat="1" ht="15.75" x14ac:dyDescent="0.2">
      <c r="A48" s="51"/>
      <c r="B48" s="51" t="s">
        <v>83</v>
      </c>
      <c r="C48" s="32" t="s">
        <v>60</v>
      </c>
      <c r="D48" s="33" t="s">
        <v>84</v>
      </c>
      <c r="E48" s="34">
        <v>2411.819495173314</v>
      </c>
      <c r="F48" s="34">
        <v>2411.819495173314</v>
      </c>
      <c r="G48" s="34">
        <v>2411.819495173314</v>
      </c>
      <c r="H48" s="34">
        <v>2411.819495173314</v>
      </c>
      <c r="I48" s="34">
        <v>2411.819495173314</v>
      </c>
      <c r="J48" s="35">
        <f t="shared" si="9"/>
        <v>12059.097475866569</v>
      </c>
      <c r="K48" s="63" t="s">
        <v>62</v>
      </c>
      <c r="L48" s="28"/>
      <c r="M48" s="7"/>
      <c r="N48" s="106">
        <v>607.30261388324743</v>
      </c>
      <c r="O48" s="106">
        <v>285.95034996040766</v>
      </c>
      <c r="P48" s="104">
        <f t="shared" si="10"/>
        <v>12952.350439710222</v>
      </c>
      <c r="Q48" s="7"/>
      <c r="R48" s="165" t="s">
        <v>282</v>
      </c>
      <c r="S48" s="166" t="s">
        <v>284</v>
      </c>
      <c r="T48" s="7"/>
      <c r="U48" s="7"/>
      <c r="V48" s="7"/>
      <c r="W48" s="7"/>
      <c r="X48" s="7"/>
      <c r="Y48" s="7"/>
      <c r="Z48" s="7"/>
    </row>
    <row r="49" spans="1:26" ht="15.75" x14ac:dyDescent="0.2">
      <c r="A49" s="51"/>
      <c r="B49" s="51" t="s">
        <v>85</v>
      </c>
      <c r="C49" s="32" t="s">
        <v>60</v>
      </c>
      <c r="D49" s="33" t="s">
        <v>84</v>
      </c>
      <c r="E49" s="34">
        <v>1265.0048653856968</v>
      </c>
      <c r="F49" s="34">
        <v>1265.0048653856968</v>
      </c>
      <c r="G49" s="34">
        <v>1265.0048653856968</v>
      </c>
      <c r="H49" s="34">
        <v>1265.0048653856968</v>
      </c>
      <c r="I49" s="34">
        <v>1265.0048653856968</v>
      </c>
      <c r="J49" s="35">
        <f t="shared" si="9"/>
        <v>6325.0243269284838</v>
      </c>
      <c r="K49" s="63" t="s">
        <v>62</v>
      </c>
      <c r="N49" s="106">
        <v>318.5316160107385</v>
      </c>
      <c r="O49" s="106">
        <v>149.98161540802391</v>
      </c>
      <c r="P49" s="104">
        <f t="shared" si="10"/>
        <v>6793.537558347246</v>
      </c>
      <c r="R49" s="165" t="s">
        <v>281</v>
      </c>
      <c r="S49" s="166" t="s">
        <v>284</v>
      </c>
    </row>
    <row r="50" spans="1:26" ht="15.75" x14ac:dyDescent="0.2">
      <c r="A50" s="51"/>
      <c r="B50" s="51" t="s">
        <v>86</v>
      </c>
      <c r="C50" s="32" t="s">
        <v>60</v>
      </c>
      <c r="D50" s="33" t="s">
        <v>77</v>
      </c>
      <c r="E50" s="34">
        <v>526.54312872236994</v>
      </c>
      <c r="F50" s="34">
        <v>702.05750496315989</v>
      </c>
      <c r="G50" s="34">
        <v>702.05750496315989</v>
      </c>
      <c r="H50" s="34">
        <v>702.05750496315989</v>
      </c>
      <c r="I50" s="34">
        <v>702.05750496315989</v>
      </c>
      <c r="J50" s="35">
        <f t="shared" si="9"/>
        <v>3334.7731485750091</v>
      </c>
      <c r="K50" s="63" t="s">
        <v>62</v>
      </c>
      <c r="N50" s="106">
        <v>167.84198637526706</v>
      </c>
      <c r="O50" s="106">
        <v>81.087212881456253</v>
      </c>
      <c r="P50" s="104">
        <f t="shared" si="10"/>
        <v>3583.7023478317324</v>
      </c>
      <c r="R50" s="165" t="s">
        <v>274</v>
      </c>
      <c r="S50" s="166" t="s">
        <v>284</v>
      </c>
    </row>
    <row r="51" spans="1:26" ht="15.75" x14ac:dyDescent="0.2">
      <c r="A51" s="51"/>
      <c r="B51" s="51"/>
      <c r="C51" s="32"/>
      <c r="D51" s="65"/>
      <c r="E51" s="34"/>
      <c r="F51" s="34"/>
      <c r="G51" s="34"/>
      <c r="H51" s="34"/>
      <c r="I51" s="34"/>
      <c r="J51" s="66"/>
      <c r="K51" s="63"/>
      <c r="N51" s="106"/>
      <c r="O51" s="106"/>
      <c r="P51" s="104"/>
      <c r="R51" s="165"/>
    </row>
    <row r="52" spans="1:26" ht="15.75" x14ac:dyDescent="0.2">
      <c r="A52" s="51"/>
      <c r="B52" s="10" t="s">
        <v>87</v>
      </c>
      <c r="C52" s="32"/>
      <c r="D52" s="65"/>
      <c r="E52" s="34"/>
      <c r="F52" s="34"/>
      <c r="G52" s="34"/>
      <c r="H52" s="34"/>
      <c r="I52" s="34"/>
      <c r="J52" s="66"/>
      <c r="K52" s="63"/>
      <c r="N52" s="106"/>
      <c r="O52" s="106"/>
      <c r="P52" s="104"/>
      <c r="R52" s="165"/>
    </row>
    <row r="53" spans="1:26" s="39" customFormat="1" ht="15.75" x14ac:dyDescent="0.2">
      <c r="A53" s="51"/>
      <c r="B53" s="51" t="s">
        <v>88</v>
      </c>
      <c r="C53" s="32" t="s">
        <v>60</v>
      </c>
      <c r="D53" s="33" t="s">
        <v>61</v>
      </c>
      <c r="E53" s="34">
        <v>430.67927651035097</v>
      </c>
      <c r="F53" s="34">
        <v>430.67927651035097</v>
      </c>
      <c r="G53" s="34">
        <v>430.67927651035097</v>
      </c>
      <c r="H53" s="34">
        <v>430.67927651035097</v>
      </c>
      <c r="I53" s="34">
        <v>430.67927651035097</v>
      </c>
      <c r="J53" s="35">
        <f t="shared" ref="J53:J61" si="11">SUM(E53:I53)</f>
        <v>2153.3963825517549</v>
      </c>
      <c r="K53" s="63" t="s">
        <v>62</v>
      </c>
      <c r="L53" s="28"/>
      <c r="M53" s="7"/>
      <c r="N53" s="106">
        <v>108.44619628190159</v>
      </c>
      <c r="O53" s="106">
        <v>51.062233340965776</v>
      </c>
      <c r="P53" s="104">
        <f t="shared" ref="P53:P61" si="12">SUM(J53,N53:O53)</f>
        <v>2312.9048121746218</v>
      </c>
      <c r="Q53" s="7"/>
      <c r="R53" s="165" t="s">
        <v>282</v>
      </c>
      <c r="S53" s="166" t="s">
        <v>284</v>
      </c>
      <c r="T53" s="7"/>
      <c r="U53" s="7"/>
      <c r="V53" s="7"/>
      <c r="W53" s="7"/>
      <c r="X53" s="7"/>
      <c r="Y53" s="7"/>
      <c r="Z53" s="7"/>
    </row>
    <row r="54" spans="1:26" s="39" customFormat="1" ht="15.75" x14ac:dyDescent="0.2">
      <c r="A54" s="51"/>
      <c r="B54" s="51" t="s">
        <v>89</v>
      </c>
      <c r="C54" s="32" t="s">
        <v>60</v>
      </c>
      <c r="D54" s="33" t="s">
        <v>68</v>
      </c>
      <c r="E54" s="34">
        <v>112.62431380470311</v>
      </c>
      <c r="F54" s="34">
        <v>112.62431380470311</v>
      </c>
      <c r="G54" s="34">
        <v>131.39503277215363</v>
      </c>
      <c r="H54" s="34">
        <v>150.16575173960413</v>
      </c>
      <c r="I54" s="34">
        <v>150.16575173960413</v>
      </c>
      <c r="J54" s="35">
        <f t="shared" si="11"/>
        <v>656.97516386076813</v>
      </c>
      <c r="K54" s="63" t="s">
        <v>62</v>
      </c>
      <c r="L54" s="28"/>
      <c r="M54" s="7"/>
      <c r="N54" s="106">
        <v>33.060622479668375</v>
      </c>
      <c r="O54" s="106">
        <v>16.261924579438229</v>
      </c>
      <c r="P54" s="104">
        <f t="shared" si="12"/>
        <v>706.2977109198747</v>
      </c>
      <c r="Q54" s="7"/>
      <c r="R54" s="165" t="s">
        <v>282</v>
      </c>
      <c r="S54" s="166" t="s">
        <v>284</v>
      </c>
      <c r="T54" s="7"/>
      <c r="U54" s="7"/>
      <c r="V54" s="7"/>
      <c r="W54" s="7"/>
      <c r="X54" s="7"/>
      <c r="Y54" s="7"/>
      <c r="Z54" s="7"/>
    </row>
    <row r="55" spans="1:26" ht="15.75" x14ac:dyDescent="0.2">
      <c r="A55" s="51"/>
      <c r="B55" s="51" t="s">
        <v>90</v>
      </c>
      <c r="C55" s="32" t="s">
        <v>60</v>
      </c>
      <c r="D55" s="33" t="s">
        <v>70</v>
      </c>
      <c r="E55" s="34">
        <v>6392.0740448510469</v>
      </c>
      <c r="F55" s="34">
        <v>6392.0740448510469</v>
      </c>
      <c r="G55" s="34">
        <v>6392.0740448510469</v>
      </c>
      <c r="H55" s="34">
        <v>6392.0740448510469</v>
      </c>
      <c r="I55" s="34">
        <v>6392.0740448510469</v>
      </c>
      <c r="J55" s="35">
        <f t="shared" si="11"/>
        <v>31960.370224255235</v>
      </c>
      <c r="K55" s="63" t="s">
        <v>62</v>
      </c>
      <c r="N55" s="106">
        <v>1609.5413787566004</v>
      </c>
      <c r="O55" s="106">
        <v>757.85763145042006</v>
      </c>
      <c r="P55" s="104">
        <f t="shared" si="12"/>
        <v>34327.769234462256</v>
      </c>
      <c r="R55" s="165" t="s">
        <v>274</v>
      </c>
      <c r="S55" s="166" t="s">
        <v>284</v>
      </c>
    </row>
    <row r="56" spans="1:26" ht="15.75" x14ac:dyDescent="0.2">
      <c r="A56" s="51"/>
      <c r="B56" s="51" t="s">
        <v>91</v>
      </c>
      <c r="C56" s="32" t="s">
        <v>60</v>
      </c>
      <c r="D56" s="33" t="s">
        <v>72</v>
      </c>
      <c r="E56" s="34">
        <v>1968.0306729709469</v>
      </c>
      <c r="F56" s="34">
        <v>1968.0306729709469</v>
      </c>
      <c r="G56" s="34">
        <v>1968.0306729709469</v>
      </c>
      <c r="H56" s="34">
        <v>1968.0306729709469</v>
      </c>
      <c r="I56" s="34">
        <v>1968.0306729709469</v>
      </c>
      <c r="J56" s="35">
        <f t="shared" si="11"/>
        <v>9840.1533648547338</v>
      </c>
      <c r="K56" s="63" t="s">
        <v>62</v>
      </c>
      <c r="N56" s="106">
        <v>495.55539885532608</v>
      </c>
      <c r="O56" s="106">
        <v>233.33382153809103</v>
      </c>
      <c r="P56" s="104">
        <f t="shared" si="12"/>
        <v>10569.042585248151</v>
      </c>
      <c r="R56" s="165" t="s">
        <v>274</v>
      </c>
      <c r="S56" s="166" t="s">
        <v>284</v>
      </c>
    </row>
    <row r="57" spans="1:26" s="39" customFormat="1" ht="15.75" x14ac:dyDescent="0.2">
      <c r="A57" s="51"/>
      <c r="B57" s="51" t="s">
        <v>92</v>
      </c>
      <c r="C57" s="32" t="s">
        <v>60</v>
      </c>
      <c r="D57" s="33" t="s">
        <v>74</v>
      </c>
      <c r="E57" s="34">
        <v>680.06547422518906</v>
      </c>
      <c r="F57" s="34">
        <v>680.06547422518906</v>
      </c>
      <c r="G57" s="34">
        <v>680.06547422518906</v>
      </c>
      <c r="H57" s="34">
        <v>680.06547422518906</v>
      </c>
      <c r="I57" s="34">
        <v>680.06547422518906</v>
      </c>
      <c r="J57" s="35">
        <f t="shared" si="11"/>
        <v>3400.3273711259453</v>
      </c>
      <c r="K57" s="63" t="s">
        <v>62</v>
      </c>
      <c r="L57" s="28"/>
      <c r="M57" s="7"/>
      <c r="N57" s="106">
        <v>171.24230935824195</v>
      </c>
      <c r="O57" s="106">
        <v>80.629981115858385</v>
      </c>
      <c r="P57" s="104">
        <f t="shared" si="12"/>
        <v>3652.1996616000456</v>
      </c>
      <c r="Q57" s="7"/>
      <c r="R57" s="165" t="s">
        <v>282</v>
      </c>
      <c r="S57" s="166" t="s">
        <v>284</v>
      </c>
      <c r="T57" s="7"/>
      <c r="U57" s="7"/>
      <c r="V57" s="7"/>
      <c r="W57" s="7"/>
      <c r="X57" s="7"/>
      <c r="Y57" s="7"/>
      <c r="Z57" s="7"/>
    </row>
    <row r="58" spans="1:26" ht="15.75" x14ac:dyDescent="0.2">
      <c r="A58" s="51"/>
      <c r="B58" s="51" t="s">
        <v>93</v>
      </c>
      <c r="C58" s="32" t="s">
        <v>60</v>
      </c>
      <c r="D58" s="33" t="s">
        <v>77</v>
      </c>
      <c r="E58" s="34">
        <v>4505.7890538100846</v>
      </c>
      <c r="F58" s="34">
        <v>4505.7890538100846</v>
      </c>
      <c r="G58" s="34">
        <v>4505.7890538100846</v>
      </c>
      <c r="H58" s="34">
        <v>4505.7890538100846</v>
      </c>
      <c r="I58" s="34">
        <v>4505.7890538100846</v>
      </c>
      <c r="J58" s="35">
        <f t="shared" si="11"/>
        <v>22528.945269050422</v>
      </c>
      <c r="K58" s="63" t="s">
        <v>62</v>
      </c>
      <c r="N58" s="106">
        <v>1134.5697617344917</v>
      </c>
      <c r="O58" s="106">
        <v>534.21574846843203</v>
      </c>
      <c r="P58" s="104">
        <f t="shared" si="12"/>
        <v>24197.730779253347</v>
      </c>
      <c r="R58" s="165" t="s">
        <v>274</v>
      </c>
      <c r="S58" s="166" t="s">
        <v>284</v>
      </c>
    </row>
    <row r="59" spans="1:26" ht="15.75" x14ac:dyDescent="0.2">
      <c r="A59" s="51"/>
      <c r="B59" s="51" t="s">
        <v>94</v>
      </c>
      <c r="C59" s="32" t="s">
        <v>60</v>
      </c>
      <c r="D59" s="33" t="s">
        <v>95</v>
      </c>
      <c r="E59" s="34">
        <v>406.70803147609598</v>
      </c>
      <c r="F59" s="34">
        <v>406.70803147609598</v>
      </c>
      <c r="G59" s="34">
        <v>406.70803147609598</v>
      </c>
      <c r="H59" s="34">
        <v>406.70803147609598</v>
      </c>
      <c r="I59" s="34">
        <v>406.70803147609598</v>
      </c>
      <c r="J59" s="35">
        <f t="shared" si="11"/>
        <v>2033.54015738048</v>
      </c>
      <c r="K59" s="63" t="s">
        <v>62</v>
      </c>
      <c r="N59" s="106">
        <v>102.41017252619648</v>
      </c>
      <c r="O59" s="106">
        <v>48.220152530088455</v>
      </c>
      <c r="P59" s="104">
        <f t="shared" si="12"/>
        <v>2184.1704824367648</v>
      </c>
      <c r="R59" s="165" t="s">
        <v>282</v>
      </c>
      <c r="S59" s="166" t="s">
        <v>284</v>
      </c>
    </row>
    <row r="60" spans="1:26" ht="15.75" x14ac:dyDescent="0.2">
      <c r="A60" s="51"/>
      <c r="B60" s="51" t="s">
        <v>96</v>
      </c>
      <c r="C60" s="32" t="s">
        <v>60</v>
      </c>
      <c r="D60" s="33" t="s">
        <v>79</v>
      </c>
      <c r="E60" s="34">
        <v>3323.0258072521174</v>
      </c>
      <c r="F60" s="34">
        <v>3323.0258072521174</v>
      </c>
      <c r="G60" s="34">
        <v>3323.0258072521174</v>
      </c>
      <c r="H60" s="34">
        <v>3323.0258072521174</v>
      </c>
      <c r="I60" s="34">
        <v>3323.0258072521174</v>
      </c>
      <c r="J60" s="35">
        <f t="shared" si="11"/>
        <v>16615.129036260587</v>
      </c>
      <c r="K60" s="63" t="s">
        <v>62</v>
      </c>
      <c r="N60" s="106">
        <v>836.74680579720575</v>
      </c>
      <c r="O60" s="106">
        <v>393.98487092954116</v>
      </c>
      <c r="P60" s="104">
        <f t="shared" si="12"/>
        <v>17845.860712987334</v>
      </c>
      <c r="R60" s="165" t="s">
        <v>274</v>
      </c>
      <c r="S60" s="166" t="s">
        <v>284</v>
      </c>
    </row>
    <row r="61" spans="1:26" ht="15.75" x14ac:dyDescent="0.2">
      <c r="A61" s="50"/>
      <c r="B61" s="51" t="s">
        <v>97</v>
      </c>
      <c r="C61" s="32" t="s">
        <v>60</v>
      </c>
      <c r="D61" s="33" t="s">
        <v>81</v>
      </c>
      <c r="E61" s="34">
        <v>4354.5857393797187</v>
      </c>
      <c r="F61" s="34">
        <v>4354.5857393797187</v>
      </c>
      <c r="G61" s="34">
        <v>4354.5857393797187</v>
      </c>
      <c r="H61" s="34">
        <v>4354.5857393797187</v>
      </c>
      <c r="I61" s="34">
        <v>4354.5857393797187</v>
      </c>
      <c r="J61" s="35">
        <f t="shared" si="11"/>
        <v>21772.928696898594</v>
      </c>
      <c r="K61" s="63" t="s">
        <v>62</v>
      </c>
      <c r="N61" s="106">
        <v>1096.4963618531406</v>
      </c>
      <c r="O61" s="106">
        <v>516.28876812721467</v>
      </c>
      <c r="P61" s="104">
        <f t="shared" si="12"/>
        <v>23385.713826878949</v>
      </c>
      <c r="R61" s="165" t="s">
        <v>274</v>
      </c>
      <c r="S61" s="166" t="s">
        <v>284</v>
      </c>
    </row>
    <row r="62" spans="1:26" ht="15.75" x14ac:dyDescent="0.2">
      <c r="A62" s="61"/>
      <c r="B62" s="51"/>
      <c r="C62" s="32"/>
      <c r="D62" s="33"/>
      <c r="E62" s="54"/>
      <c r="F62" s="54"/>
      <c r="G62" s="54"/>
      <c r="H62" s="54"/>
      <c r="I62" s="54"/>
      <c r="J62" s="35"/>
      <c r="K62" s="63"/>
      <c r="N62" s="106"/>
      <c r="O62" s="106"/>
      <c r="P62" s="104"/>
      <c r="R62" s="165"/>
    </row>
    <row r="63" spans="1:26" ht="15.75" x14ac:dyDescent="0.2">
      <c r="A63" s="41"/>
      <c r="B63" s="42" t="s">
        <v>98</v>
      </c>
      <c r="C63" s="43"/>
      <c r="D63" s="44" t="s">
        <v>99</v>
      </c>
      <c r="E63" s="45">
        <f t="shared" ref="E63:J63" si="13">SUM(E36:E62)</f>
        <v>81596.794042837428</v>
      </c>
      <c r="F63" s="45">
        <f t="shared" si="13"/>
        <v>82234.442987560993</v>
      </c>
      <c r="G63" s="45">
        <f t="shared" si="13"/>
        <v>82253.213706528419</v>
      </c>
      <c r="H63" s="45">
        <f t="shared" si="13"/>
        <v>82280.3269672592</v>
      </c>
      <c r="I63" s="45">
        <f t="shared" si="13"/>
        <v>82288.669509022497</v>
      </c>
      <c r="J63" s="46">
        <f t="shared" si="13"/>
        <v>410653.44721320848</v>
      </c>
      <c r="K63" s="47" t="str">
        <f>K61</f>
        <v>C-1</v>
      </c>
      <c r="N63" s="107">
        <f t="shared" ref="N63:P63" si="14">SUM(N36:N62)</f>
        <v>20680.340419858901</v>
      </c>
      <c r="O63" s="107">
        <f t="shared" si="14"/>
        <v>9745.8315135821194</v>
      </c>
      <c r="P63" s="107">
        <f t="shared" si="14"/>
        <v>441079.61914664938</v>
      </c>
      <c r="R63" s="165"/>
    </row>
    <row r="64" spans="1:26" ht="15.75" x14ac:dyDescent="0.2">
      <c r="A64" s="48"/>
      <c r="B64" s="14" t="s">
        <v>100</v>
      </c>
      <c r="C64" s="32"/>
      <c r="D64" s="33"/>
      <c r="E64" s="49"/>
      <c r="F64" s="49"/>
      <c r="G64" s="49"/>
      <c r="H64" s="49"/>
      <c r="I64" s="49"/>
      <c r="J64" s="40"/>
      <c r="K64" s="63"/>
      <c r="N64" s="106"/>
      <c r="O64" s="106"/>
      <c r="P64" s="104"/>
      <c r="R64" s="165"/>
    </row>
    <row r="65" spans="1:26" s="39" customFormat="1" ht="15.75" x14ac:dyDescent="0.2">
      <c r="A65" s="51"/>
      <c r="B65" s="51" t="s">
        <v>101</v>
      </c>
      <c r="C65" s="32" t="s">
        <v>60</v>
      </c>
      <c r="D65" s="33" t="s">
        <v>102</v>
      </c>
      <c r="E65" s="34">
        <v>542.47079753855587</v>
      </c>
      <c r="F65" s="34">
        <v>542.47079753855587</v>
      </c>
      <c r="G65" s="34">
        <v>542.47079753855587</v>
      </c>
      <c r="H65" s="34">
        <v>542.47079753855587</v>
      </c>
      <c r="I65" s="34">
        <v>305.65933113126647</v>
      </c>
      <c r="J65" s="35">
        <f t="shared" ref="J65:J79" si="15">SUM(E65:I65)</f>
        <v>2475.5425212854898</v>
      </c>
      <c r="K65" s="63" t="s">
        <v>62</v>
      </c>
      <c r="L65" s="28"/>
      <c r="M65" s="7"/>
      <c r="N65" s="106">
        <v>124.66092323231339</v>
      </c>
      <c r="O65" s="106">
        <v>55.86572264719463</v>
      </c>
      <c r="P65" s="104">
        <f t="shared" ref="P65:P79" si="16">SUM(J65,N65:O65)</f>
        <v>2656.0691671649979</v>
      </c>
      <c r="Q65" s="7"/>
      <c r="R65" s="165" t="s">
        <v>279</v>
      </c>
      <c r="S65" s="166" t="s">
        <v>284</v>
      </c>
      <c r="T65" s="7"/>
      <c r="U65" s="7"/>
      <c r="V65" s="7"/>
      <c r="W65" s="7"/>
      <c r="X65" s="7"/>
      <c r="Y65" s="7"/>
      <c r="Z65" s="7"/>
    </row>
    <row r="66" spans="1:26" ht="15.75" x14ac:dyDescent="0.2">
      <c r="A66" s="51"/>
      <c r="B66" s="51" t="s">
        <v>103</v>
      </c>
      <c r="C66" s="32" t="s">
        <v>60</v>
      </c>
      <c r="D66" s="33" t="s">
        <v>104</v>
      </c>
      <c r="E66" s="34">
        <v>9289.22054773944</v>
      </c>
      <c r="F66" s="34">
        <v>9289.22054773944</v>
      </c>
      <c r="G66" s="34">
        <v>10180.884356725581</v>
      </c>
      <c r="H66" s="34">
        <v>10113.715708214384</v>
      </c>
      <c r="I66" s="34">
        <v>9222.0518992282432</v>
      </c>
      <c r="J66" s="35">
        <f t="shared" si="15"/>
        <v>48095.093059647086</v>
      </c>
      <c r="K66" s="63" t="s">
        <v>62</v>
      </c>
      <c r="N66" s="106">
        <v>2421.2258034376923</v>
      </c>
      <c r="O66" s="106">
        <v>1144.5613944354845</v>
      </c>
      <c r="P66" s="104">
        <f t="shared" si="16"/>
        <v>51660.880257520264</v>
      </c>
      <c r="R66" s="165" t="s">
        <v>275</v>
      </c>
      <c r="S66" s="166" t="s">
        <v>284</v>
      </c>
    </row>
    <row r="67" spans="1:26" s="39" customFormat="1" ht="15.75" x14ac:dyDescent="0.2">
      <c r="A67" s="51"/>
      <c r="B67" s="51" t="s">
        <v>105</v>
      </c>
      <c r="C67" s="32" t="s">
        <v>60</v>
      </c>
      <c r="D67" s="33" t="s">
        <v>106</v>
      </c>
      <c r="E67" s="34">
        <v>623.2181989703688</v>
      </c>
      <c r="F67" s="34">
        <v>232.80042949903552</v>
      </c>
      <c r="G67" s="34">
        <v>232.80042949903552</v>
      </c>
      <c r="H67" s="34">
        <v>232.80042949903552</v>
      </c>
      <c r="I67" s="34">
        <v>232.80042949903552</v>
      </c>
      <c r="J67" s="35">
        <f t="shared" si="15"/>
        <v>1554.419916966511</v>
      </c>
      <c r="K67" s="63" t="s">
        <v>62</v>
      </c>
      <c r="L67" s="28"/>
      <c r="M67" s="7"/>
      <c r="N67" s="106">
        <v>78.501587246788802</v>
      </c>
      <c r="O67" s="106">
        <v>32.384229504727017</v>
      </c>
      <c r="P67" s="104">
        <f t="shared" si="16"/>
        <v>1665.3057337180269</v>
      </c>
      <c r="Q67" s="7"/>
      <c r="R67" s="165" t="s">
        <v>275</v>
      </c>
      <c r="S67" s="166" t="s">
        <v>284</v>
      </c>
      <c r="T67" s="7"/>
      <c r="U67" s="7"/>
      <c r="V67" s="7"/>
      <c r="W67" s="7"/>
      <c r="X67" s="7"/>
      <c r="Y67" s="7"/>
      <c r="Z67" s="7"/>
    </row>
    <row r="68" spans="1:26" ht="15.75" x14ac:dyDescent="0.2">
      <c r="A68" s="51"/>
      <c r="B68" s="51" t="s">
        <v>107</v>
      </c>
      <c r="C68" s="32" t="s">
        <v>60</v>
      </c>
      <c r="D68" s="33" t="s">
        <v>108</v>
      </c>
      <c r="E68" s="34">
        <v>250.27625289934025</v>
      </c>
      <c r="F68" s="34">
        <v>250.27625289934025</v>
      </c>
      <c r="G68" s="34">
        <v>250.27625289934025</v>
      </c>
      <c r="H68" s="34">
        <v>250.27625289934025</v>
      </c>
      <c r="I68" s="34">
        <v>250.27625289934025</v>
      </c>
      <c r="J68" s="35">
        <f t="shared" si="15"/>
        <v>1251.3812644967013</v>
      </c>
      <c r="K68" s="63" t="s">
        <v>62</v>
      </c>
      <c r="N68" s="106">
        <v>63.020231357633897</v>
      </c>
      <c r="O68" s="106">
        <v>29.673274574058887</v>
      </c>
      <c r="P68" s="104">
        <f t="shared" si="16"/>
        <v>1344.0747704283942</v>
      </c>
      <c r="R68" s="165" t="s">
        <v>275</v>
      </c>
      <c r="S68" s="166" t="s">
        <v>284</v>
      </c>
    </row>
    <row r="69" spans="1:26" ht="15.75" x14ac:dyDescent="0.2">
      <c r="A69" s="51"/>
      <c r="B69" s="51" t="s">
        <v>109</v>
      </c>
      <c r="C69" s="32" t="s">
        <v>60</v>
      </c>
      <c r="D69" s="33" t="s">
        <v>45</v>
      </c>
      <c r="E69" s="34">
        <v>1334.8066821298146</v>
      </c>
      <c r="F69" s="34">
        <v>1334.8066821298146</v>
      </c>
      <c r="G69" s="34">
        <v>1334.8066821298146</v>
      </c>
      <c r="H69" s="34">
        <v>1334.8066821298146</v>
      </c>
      <c r="I69" s="34">
        <v>1334.8066821298146</v>
      </c>
      <c r="J69" s="35">
        <f t="shared" si="15"/>
        <v>6674.0334106490727</v>
      </c>
      <c r="K69" s="63" t="s">
        <v>62</v>
      </c>
      <c r="N69" s="106">
        <v>336.10790057404745</v>
      </c>
      <c r="O69" s="106">
        <v>158.25746439498073</v>
      </c>
      <c r="P69" s="104">
        <f t="shared" si="16"/>
        <v>7168.3987756181014</v>
      </c>
      <c r="R69" s="165" t="s">
        <v>275</v>
      </c>
      <c r="S69" s="166" t="s">
        <v>284</v>
      </c>
    </row>
    <row r="70" spans="1:26" ht="15.75" x14ac:dyDescent="0.2">
      <c r="A70" s="51"/>
      <c r="B70" s="51" t="s">
        <v>110</v>
      </c>
      <c r="C70" s="32" t="s">
        <v>60</v>
      </c>
      <c r="D70" s="33" t="s">
        <v>111</v>
      </c>
      <c r="E70" s="34">
        <v>1251.3812644967013</v>
      </c>
      <c r="F70" s="34">
        <v>1251.3812644967013</v>
      </c>
      <c r="G70" s="34">
        <v>1251.3812644967013</v>
      </c>
      <c r="H70" s="34">
        <v>1251.3812644967013</v>
      </c>
      <c r="I70" s="34">
        <v>1251.3812644967013</v>
      </c>
      <c r="J70" s="35">
        <f t="shared" si="15"/>
        <v>6256.9063224835063</v>
      </c>
      <c r="K70" s="63" t="s">
        <v>62</v>
      </c>
      <c r="N70" s="106">
        <v>315.10115678816948</v>
      </c>
      <c r="O70" s="106">
        <v>148.36637287029444</v>
      </c>
      <c r="P70" s="104">
        <f t="shared" si="16"/>
        <v>6720.37385214197</v>
      </c>
      <c r="R70" s="165" t="s">
        <v>275</v>
      </c>
      <c r="S70" s="166" t="s">
        <v>284</v>
      </c>
    </row>
    <row r="71" spans="1:26" ht="15.75" x14ac:dyDescent="0.2">
      <c r="A71" s="51"/>
      <c r="B71" s="51" t="s">
        <v>112</v>
      </c>
      <c r="C71" s="32" t="s">
        <v>60</v>
      </c>
      <c r="D71" s="33" t="s">
        <v>113</v>
      </c>
      <c r="E71" s="34">
        <v>4518.9588365303998</v>
      </c>
      <c r="F71" s="34">
        <v>4462.2852893490772</v>
      </c>
      <c r="G71" s="34">
        <v>5100.3874502054505</v>
      </c>
      <c r="H71" s="34">
        <v>4292.2646478051092</v>
      </c>
      <c r="I71" s="34">
        <v>3540.8153925860911</v>
      </c>
      <c r="J71" s="35">
        <f t="shared" si="15"/>
        <v>21914.711616476128</v>
      </c>
      <c r="K71" s="63" t="s">
        <v>62</v>
      </c>
      <c r="N71" s="106">
        <v>1103.3212589673808</v>
      </c>
      <c r="O71" s="106">
        <v>506.57125275466279</v>
      </c>
      <c r="P71" s="104">
        <f t="shared" si="16"/>
        <v>23524.604128198174</v>
      </c>
      <c r="R71" s="165" t="s">
        <v>275</v>
      </c>
      <c r="S71" s="166" t="s">
        <v>284</v>
      </c>
    </row>
    <row r="72" spans="1:26" s="39" customFormat="1" ht="15.75" x14ac:dyDescent="0.2">
      <c r="A72" s="51"/>
      <c r="B72" s="51" t="s">
        <v>114</v>
      </c>
      <c r="C72" s="32" t="s">
        <v>60</v>
      </c>
      <c r="D72" s="33" t="s">
        <v>113</v>
      </c>
      <c r="E72" s="34">
        <v>1313.9503277215363</v>
      </c>
      <c r="F72" s="34">
        <v>1042.8177204139176</v>
      </c>
      <c r="G72" s="34">
        <v>792.54146751457733</v>
      </c>
      <c r="H72" s="34">
        <v>792.54146751457733</v>
      </c>
      <c r="I72" s="34">
        <v>792.54146751457733</v>
      </c>
      <c r="J72" s="35">
        <f t="shared" si="15"/>
        <v>4734.3924506791864</v>
      </c>
      <c r="K72" s="63" t="s">
        <v>62</v>
      </c>
      <c r="L72" s="28"/>
      <c r="M72" s="7"/>
      <c r="N72" s="106">
        <v>238.82100865041434</v>
      </c>
      <c r="O72" s="106">
        <v>104.65829910599317</v>
      </c>
      <c r="P72" s="104">
        <f t="shared" si="16"/>
        <v>5077.8717584355936</v>
      </c>
      <c r="Q72" s="7"/>
      <c r="R72" s="165" t="s">
        <v>275</v>
      </c>
      <c r="S72" s="166" t="s">
        <v>284</v>
      </c>
      <c r="T72" s="7"/>
      <c r="U72" s="7"/>
      <c r="V72" s="7"/>
      <c r="W72" s="7"/>
      <c r="X72" s="7"/>
      <c r="Y72" s="7"/>
      <c r="Z72" s="7"/>
    </row>
    <row r="73" spans="1:26" ht="15.75" x14ac:dyDescent="0.2">
      <c r="A73" s="51"/>
      <c r="B73" s="51" t="s">
        <v>115</v>
      </c>
      <c r="C73" s="32" t="s">
        <v>60</v>
      </c>
      <c r="D73" s="67" t="s">
        <v>116</v>
      </c>
      <c r="E73" s="34">
        <v>260.96632103693099</v>
      </c>
      <c r="F73" s="34">
        <v>286.42644991858282</v>
      </c>
      <c r="G73" s="34">
        <v>286.42644991858282</v>
      </c>
      <c r="H73" s="34">
        <v>280.06141769816986</v>
      </c>
      <c r="I73" s="34">
        <v>178.22090217156264</v>
      </c>
      <c r="J73" s="35">
        <f t="shared" si="15"/>
        <v>1292.101540743829</v>
      </c>
      <c r="K73" s="63" t="s">
        <v>62</v>
      </c>
      <c r="N73" s="106">
        <v>65.055149791881078</v>
      </c>
      <c r="O73" s="106">
        <v>29.593952684773793</v>
      </c>
      <c r="P73" s="104">
        <f t="shared" si="16"/>
        <v>1386.7506432204839</v>
      </c>
      <c r="R73" s="165" t="s">
        <v>275</v>
      </c>
      <c r="S73" s="166" t="s">
        <v>284</v>
      </c>
    </row>
    <row r="74" spans="1:26" s="39" customFormat="1" ht="15.75" x14ac:dyDescent="0.2">
      <c r="A74" s="51"/>
      <c r="B74" s="51" t="s">
        <v>117</v>
      </c>
      <c r="C74" s="32" t="s">
        <v>60</v>
      </c>
      <c r="D74" s="33" t="s">
        <v>118</v>
      </c>
      <c r="E74" s="34">
        <v>600.66300695841653</v>
      </c>
      <c r="F74" s="34">
        <v>600.66300695841653</v>
      </c>
      <c r="G74" s="34">
        <v>600.66300695841653</v>
      </c>
      <c r="H74" s="34">
        <v>600.66300695841653</v>
      </c>
      <c r="I74" s="34">
        <v>498.46687035785266</v>
      </c>
      <c r="J74" s="35">
        <f t="shared" si="15"/>
        <v>2901.1188981915188</v>
      </c>
      <c r="K74" s="63" t="s">
        <v>62</v>
      </c>
      <c r="L74" s="28"/>
      <c r="M74" s="7"/>
      <c r="N74" s="106">
        <v>146.09813762129403</v>
      </c>
      <c r="O74" s="106">
        <v>67.568933989831649</v>
      </c>
      <c r="P74" s="104">
        <f t="shared" si="16"/>
        <v>3114.7859698026446</v>
      </c>
      <c r="Q74" s="7"/>
      <c r="R74" s="165" t="s">
        <v>277</v>
      </c>
      <c r="S74" s="166" t="s">
        <v>284</v>
      </c>
      <c r="T74" s="7"/>
      <c r="U74" s="7"/>
      <c r="V74" s="7"/>
      <c r="W74" s="7"/>
      <c r="X74" s="7"/>
      <c r="Y74" s="7"/>
      <c r="Z74" s="7"/>
    </row>
    <row r="75" spans="1:26" s="39" customFormat="1" ht="15.75" x14ac:dyDescent="0.2">
      <c r="A75" s="51"/>
      <c r="B75" s="51" t="s">
        <v>119</v>
      </c>
      <c r="C75" s="32" t="s">
        <v>60</v>
      </c>
      <c r="D75" s="33" t="s">
        <v>50</v>
      </c>
      <c r="E75" s="34">
        <v>2350.9026978919001</v>
      </c>
      <c r="F75" s="34">
        <v>2392.8831032113981</v>
      </c>
      <c r="G75" s="34">
        <v>2224.9614819334047</v>
      </c>
      <c r="H75" s="34">
        <v>2057.0398606554122</v>
      </c>
      <c r="I75" s="34">
        <v>2099.0202659749102</v>
      </c>
      <c r="J75" s="35">
        <f t="shared" si="15"/>
        <v>11124.807409667026</v>
      </c>
      <c r="K75" s="63" t="s">
        <v>62</v>
      </c>
      <c r="L75" s="28"/>
      <c r="M75" s="7"/>
      <c r="N75" s="106">
        <v>560.4527774373779</v>
      </c>
      <c r="O75" s="106">
        <v>258.66572740316565</v>
      </c>
      <c r="P75" s="104">
        <f t="shared" si="16"/>
        <v>11943.92591450757</v>
      </c>
      <c r="Q75" s="7"/>
      <c r="R75" s="165" t="s">
        <v>279</v>
      </c>
      <c r="S75" s="166" t="s">
        <v>284</v>
      </c>
      <c r="T75" s="7"/>
      <c r="U75" s="7"/>
      <c r="V75" s="7"/>
      <c r="W75" s="7"/>
      <c r="X75" s="7"/>
      <c r="Y75" s="7"/>
      <c r="Z75" s="7"/>
    </row>
    <row r="76" spans="1:26" ht="15.75" x14ac:dyDescent="0.2">
      <c r="A76" s="51"/>
      <c r="B76" s="51" t="s">
        <v>120</v>
      </c>
      <c r="C76" s="32" t="s">
        <v>60</v>
      </c>
      <c r="D76" s="33" t="s">
        <v>45</v>
      </c>
      <c r="E76" s="34">
        <v>392.09698568411324</v>
      </c>
      <c r="F76" s="34">
        <v>392.09698568411324</v>
      </c>
      <c r="G76" s="34">
        <v>392.09698568411324</v>
      </c>
      <c r="H76" s="34">
        <v>392.09698568411324</v>
      </c>
      <c r="I76" s="34">
        <v>392.09698568411324</v>
      </c>
      <c r="J76" s="35">
        <f t="shared" si="15"/>
        <v>1960.4849284205661</v>
      </c>
      <c r="K76" s="63" t="s">
        <v>62</v>
      </c>
      <c r="N76" s="106">
        <v>98.731072030161528</v>
      </c>
      <c r="O76" s="106">
        <v>46.487836465032032</v>
      </c>
      <c r="P76" s="104">
        <f t="shared" si="16"/>
        <v>2105.7038369157599</v>
      </c>
      <c r="R76" s="165" t="s">
        <v>275</v>
      </c>
      <c r="S76" s="166" t="s">
        <v>284</v>
      </c>
    </row>
    <row r="77" spans="1:26" s="39" customFormat="1" ht="15.75" x14ac:dyDescent="0.2">
      <c r="A77" s="51"/>
      <c r="B77" s="51" t="s">
        <v>121</v>
      </c>
      <c r="C77" s="32" t="s">
        <v>60</v>
      </c>
      <c r="D77" s="33" t="s">
        <v>45</v>
      </c>
      <c r="E77" s="34">
        <v>671.68648511197136</v>
      </c>
      <c r="F77" s="34">
        <v>671.68648511197136</v>
      </c>
      <c r="G77" s="34">
        <v>671.68648511197136</v>
      </c>
      <c r="H77" s="34">
        <v>671.68648511197136</v>
      </c>
      <c r="I77" s="34">
        <v>671.68648511197136</v>
      </c>
      <c r="J77" s="35">
        <f t="shared" si="15"/>
        <v>3358.4324255598567</v>
      </c>
      <c r="K77" s="63" t="s">
        <v>62</v>
      </c>
      <c r="L77" s="28"/>
      <c r="M77" s="7"/>
      <c r="N77" s="106">
        <v>169.13245743924887</v>
      </c>
      <c r="O77" s="106">
        <v>79.63655068956237</v>
      </c>
      <c r="P77" s="104">
        <f t="shared" si="16"/>
        <v>3607.2014336886677</v>
      </c>
      <c r="Q77" s="7"/>
      <c r="R77" s="165" t="s">
        <v>277</v>
      </c>
      <c r="S77" s="166" t="s">
        <v>284</v>
      </c>
      <c r="T77" s="7"/>
      <c r="U77" s="7"/>
      <c r="V77" s="7"/>
      <c r="W77" s="7"/>
      <c r="X77" s="7"/>
      <c r="Y77" s="7"/>
      <c r="Z77" s="7"/>
    </row>
    <row r="78" spans="1:26" ht="15.75" x14ac:dyDescent="0.2">
      <c r="A78" s="51"/>
      <c r="B78" s="51" t="s">
        <v>122</v>
      </c>
      <c r="C78" s="32" t="s">
        <v>60</v>
      </c>
      <c r="D78" s="33" t="s">
        <v>123</v>
      </c>
      <c r="E78" s="34">
        <v>595.97162044769527</v>
      </c>
      <c r="F78" s="34">
        <v>211.79757224720797</v>
      </c>
      <c r="G78" s="34">
        <v>220.55724109868487</v>
      </c>
      <c r="H78" s="34">
        <v>220.55724109868487</v>
      </c>
      <c r="I78" s="34">
        <v>185.51856569277723</v>
      </c>
      <c r="J78" s="35">
        <f t="shared" si="15"/>
        <v>1434.4022405850503</v>
      </c>
      <c r="K78" s="63" t="s">
        <v>62</v>
      </c>
      <c r="N78" s="106">
        <v>72.444165850205238</v>
      </c>
      <c r="O78" s="106">
        <v>29.347789807550299</v>
      </c>
      <c r="P78" s="104">
        <f t="shared" si="16"/>
        <v>1536.1941962428059</v>
      </c>
      <c r="R78" s="165" t="s">
        <v>275</v>
      </c>
      <c r="S78" s="166" t="s">
        <v>284</v>
      </c>
    </row>
    <row r="79" spans="1:26" ht="15.75" x14ac:dyDescent="0.2">
      <c r="A79" s="51"/>
      <c r="B79" s="51" t="s">
        <v>124</v>
      </c>
      <c r="C79" s="32" t="s">
        <v>60</v>
      </c>
      <c r="D79" s="33" t="s">
        <v>125</v>
      </c>
      <c r="E79" s="34">
        <v>1049.5101329874551</v>
      </c>
      <c r="F79" s="34">
        <v>3526.3540468378492</v>
      </c>
      <c r="G79" s="34">
        <v>4198.0405319498204</v>
      </c>
      <c r="H79" s="34">
        <v>1679.2162127799281</v>
      </c>
      <c r="I79" s="34">
        <v>0</v>
      </c>
      <c r="J79" s="35">
        <f t="shared" si="15"/>
        <v>10453.120924555053</v>
      </c>
      <c r="K79" s="63" t="s">
        <v>62</v>
      </c>
      <c r="N79" s="106">
        <v>525.24123805980355</v>
      </c>
      <c r="O79" s="106">
        <v>221.77964949430097</v>
      </c>
      <c r="P79" s="104">
        <f t="shared" si="16"/>
        <v>11200.141812109157</v>
      </c>
      <c r="R79" s="165" t="s">
        <v>285</v>
      </c>
      <c r="S79" s="166" t="s">
        <v>284</v>
      </c>
    </row>
    <row r="80" spans="1:26" ht="15.75" x14ac:dyDescent="0.2">
      <c r="A80" s="60"/>
      <c r="B80" s="51"/>
      <c r="C80" s="32"/>
      <c r="D80" s="33"/>
      <c r="E80" s="54"/>
      <c r="F80" s="54"/>
      <c r="G80" s="54"/>
      <c r="H80" s="54"/>
      <c r="I80" s="54"/>
      <c r="J80" s="35"/>
      <c r="K80" s="63"/>
      <c r="N80" s="106"/>
      <c r="O80" s="106"/>
      <c r="P80" s="104"/>
      <c r="R80" s="165"/>
    </row>
    <row r="81" spans="1:19" ht="15.75" x14ac:dyDescent="0.2">
      <c r="A81" s="41"/>
      <c r="B81" s="10" t="s">
        <v>126</v>
      </c>
      <c r="C81" s="43"/>
      <c r="D81" s="44" t="s">
        <v>99</v>
      </c>
      <c r="E81" s="45">
        <f t="shared" ref="E81:J81" si="17">SUM(E65:E80)</f>
        <v>25046.080158144643</v>
      </c>
      <c r="F81" s="45">
        <f t="shared" si="17"/>
        <v>26487.966634035423</v>
      </c>
      <c r="G81" s="45">
        <f t="shared" si="17"/>
        <v>28279.980883664051</v>
      </c>
      <c r="H81" s="45">
        <f t="shared" si="17"/>
        <v>24711.578460084216</v>
      </c>
      <c r="I81" s="45">
        <f t="shared" si="17"/>
        <v>20955.342794478267</v>
      </c>
      <c r="J81" s="46">
        <f t="shared" si="17"/>
        <v>125480.94893040659</v>
      </c>
      <c r="K81" s="47" t="str">
        <f>K79</f>
        <v>C-1</v>
      </c>
      <c r="N81" s="107">
        <f t="shared" ref="N81:P81" si="18">SUM(N65:N80)</f>
        <v>6317.914868484414</v>
      </c>
      <c r="O81" s="107">
        <f t="shared" si="18"/>
        <v>2913.4184508216135</v>
      </c>
      <c r="P81" s="107">
        <f t="shared" si="18"/>
        <v>134712.28224971259</v>
      </c>
      <c r="R81" s="165"/>
    </row>
    <row r="82" spans="1:19" ht="15.75" x14ac:dyDescent="0.2">
      <c r="A82" s="68"/>
      <c r="B82" s="69" t="s">
        <v>127</v>
      </c>
      <c r="C82" s="32"/>
      <c r="D82" s="33"/>
      <c r="E82" s="49"/>
      <c r="F82" s="49"/>
      <c r="G82" s="49"/>
      <c r="H82" s="49"/>
      <c r="I82" s="49"/>
      <c r="J82" s="40"/>
      <c r="K82" s="63" t="s">
        <v>62</v>
      </c>
      <c r="N82" s="106"/>
      <c r="O82" s="106"/>
      <c r="P82" s="104"/>
      <c r="R82" s="165"/>
    </row>
    <row r="83" spans="1:19" ht="15.75" x14ac:dyDescent="0.2">
      <c r="A83" s="68"/>
      <c r="B83" s="70" t="s">
        <v>128</v>
      </c>
      <c r="C83" s="32" t="s">
        <v>60</v>
      </c>
      <c r="D83" s="33" t="s">
        <v>129</v>
      </c>
      <c r="E83" s="34">
        <v>222.18503622634219</v>
      </c>
      <c r="F83" s="34">
        <v>206.62214993328993</v>
      </c>
      <c r="G83" s="34">
        <v>206.62214993328993</v>
      </c>
      <c r="H83" s="34">
        <v>206.62214993328993</v>
      </c>
      <c r="I83" s="34">
        <v>218.54265858328742</v>
      </c>
      <c r="J83" s="35">
        <f t="shared" ref="J83:J96" si="19">SUM(E83:I83)</f>
        <v>1060.5941446094994</v>
      </c>
      <c r="K83" s="63" t="s">
        <v>62</v>
      </c>
      <c r="N83" s="106">
        <v>53.421305250106798</v>
      </c>
      <c r="O83" s="106">
        <v>25.113600545912409</v>
      </c>
      <c r="P83" s="104">
        <f t="shared" ref="P83:P95" si="20">SUM(J83,N83:O83)</f>
        <v>1139.1290504055187</v>
      </c>
      <c r="R83" s="165" t="s">
        <v>286</v>
      </c>
      <c r="S83" s="166" t="s">
        <v>284</v>
      </c>
    </row>
    <row r="84" spans="1:19" ht="15.75" x14ac:dyDescent="0.2">
      <c r="A84" s="68"/>
      <c r="B84" s="70" t="s">
        <v>130</v>
      </c>
      <c r="C84" s="32" t="s">
        <v>131</v>
      </c>
      <c r="D84" s="33" t="s">
        <v>132</v>
      </c>
      <c r="E84" s="71">
        <v>692.67668777172037</v>
      </c>
      <c r="F84" s="72">
        <v>125.94121595849461</v>
      </c>
      <c r="G84" s="72">
        <v>230.89222925724013</v>
      </c>
      <c r="H84" s="72">
        <v>503.76486383397844</v>
      </c>
      <c r="I84" s="72">
        <v>398.81385053523292</v>
      </c>
      <c r="J84" s="35">
        <f t="shared" si="19"/>
        <v>1952.0888473566663</v>
      </c>
      <c r="K84" s="63" t="s">
        <v>62</v>
      </c>
      <c r="N84" s="106">
        <v>98.422636024300175</v>
      </c>
      <c r="O84" s="106">
        <v>45.454040796252357</v>
      </c>
      <c r="P84" s="104">
        <f t="shared" si="20"/>
        <v>2095.9655241772189</v>
      </c>
      <c r="R84" s="165" t="s">
        <v>286</v>
      </c>
      <c r="S84" s="166" t="s">
        <v>284</v>
      </c>
    </row>
    <row r="85" spans="1:19" ht="15.75" x14ac:dyDescent="0.2">
      <c r="A85" s="68"/>
      <c r="B85" s="70" t="s">
        <v>133</v>
      </c>
      <c r="C85" s="32" t="s">
        <v>60</v>
      </c>
      <c r="D85" s="33" t="s">
        <v>134</v>
      </c>
      <c r="E85" s="34">
        <v>1110.2629306511556</v>
      </c>
      <c r="F85" s="34">
        <v>1110.2629306511556</v>
      </c>
      <c r="G85" s="34">
        <v>777.48206417205881</v>
      </c>
      <c r="H85" s="34">
        <v>939.40230666785817</v>
      </c>
      <c r="I85" s="34">
        <v>939.40230666785817</v>
      </c>
      <c r="J85" s="35">
        <f t="shared" si="19"/>
        <v>4876.8125388100862</v>
      </c>
      <c r="K85" s="63" t="s">
        <v>62</v>
      </c>
      <c r="N85" s="106">
        <v>245.86073527033983</v>
      </c>
      <c r="O85" s="106">
        <v>112.64587149102439</v>
      </c>
      <c r="P85" s="104">
        <f t="shared" si="20"/>
        <v>5235.3191455714505</v>
      </c>
      <c r="R85" s="165" t="s">
        <v>286</v>
      </c>
      <c r="S85" s="166" t="s">
        <v>284</v>
      </c>
    </row>
    <row r="86" spans="1:19" ht="15.75" x14ac:dyDescent="0.2">
      <c r="A86" s="68"/>
      <c r="B86" s="70" t="s">
        <v>135</v>
      </c>
      <c r="C86" s="32" t="s">
        <v>60</v>
      </c>
      <c r="D86" s="33" t="s">
        <v>136</v>
      </c>
      <c r="E86" s="34">
        <v>96.02631968053538</v>
      </c>
      <c r="F86" s="34">
        <v>201.98639656940199</v>
      </c>
      <c r="G86" s="34">
        <v>211.92015377773322</v>
      </c>
      <c r="H86" s="34">
        <v>211.92015377773322</v>
      </c>
      <c r="I86" s="34">
        <v>211.92015377773322</v>
      </c>
      <c r="J86" s="35">
        <f t="shared" si="19"/>
        <v>933.77317758313711</v>
      </c>
      <c r="K86" s="63" t="s">
        <v>62</v>
      </c>
      <c r="N86" s="106">
        <v>46.955976032477665</v>
      </c>
      <c r="O86" s="106">
        <v>23.535023931178067</v>
      </c>
      <c r="P86" s="104">
        <f t="shared" si="20"/>
        <v>1004.2641775467929</v>
      </c>
      <c r="R86" s="165" t="s">
        <v>286</v>
      </c>
      <c r="S86" s="166" t="s">
        <v>284</v>
      </c>
    </row>
    <row r="87" spans="1:19" ht="15.75" x14ac:dyDescent="0.2">
      <c r="A87" s="68"/>
      <c r="B87" s="70" t="s">
        <v>137</v>
      </c>
      <c r="C87" s="32" t="s">
        <v>60</v>
      </c>
      <c r="D87" s="33" t="s">
        <v>138</v>
      </c>
      <c r="E87" s="34">
        <v>596.0254324998748</v>
      </c>
      <c r="F87" s="34">
        <v>596.0254324998748</v>
      </c>
      <c r="G87" s="34">
        <v>629.13795652764554</v>
      </c>
      <c r="H87" s="34">
        <v>662.2504805554164</v>
      </c>
      <c r="I87" s="34">
        <v>662.2504805554164</v>
      </c>
      <c r="J87" s="35">
        <f t="shared" si="19"/>
        <v>3145.6897826382278</v>
      </c>
      <c r="K87" s="63" t="s">
        <v>62</v>
      </c>
      <c r="N87" s="106">
        <v>158.374524382624</v>
      </c>
      <c r="O87" s="106">
        <v>75.797559295739589</v>
      </c>
      <c r="P87" s="104">
        <f t="shared" si="20"/>
        <v>3379.8618663165912</v>
      </c>
      <c r="R87" s="165" t="s">
        <v>286</v>
      </c>
      <c r="S87" s="166" t="s">
        <v>284</v>
      </c>
    </row>
    <row r="88" spans="1:19" ht="15.75" x14ac:dyDescent="0.2">
      <c r="A88" s="68"/>
      <c r="B88" s="70" t="s">
        <v>139</v>
      </c>
      <c r="C88" s="32" t="s">
        <v>60</v>
      </c>
      <c r="D88" s="33" t="s">
        <v>140</v>
      </c>
      <c r="E88" s="34">
        <v>481.45609936378776</v>
      </c>
      <c r="F88" s="34">
        <v>129.13884370830621</v>
      </c>
      <c r="G88" s="34">
        <v>129.13884370830621</v>
      </c>
      <c r="H88" s="34">
        <v>129.13884370830621</v>
      </c>
      <c r="I88" s="34">
        <v>129.13884370830621</v>
      </c>
      <c r="J88" s="35">
        <f t="shared" si="19"/>
        <v>998.01147419701272</v>
      </c>
      <c r="K88" s="63" t="s">
        <v>62</v>
      </c>
      <c r="N88" s="106">
        <v>50.459073887227838</v>
      </c>
      <c r="O88" s="106">
        <v>19.62713438820559</v>
      </c>
      <c r="P88" s="104">
        <f t="shared" si="20"/>
        <v>1068.0976824724462</v>
      </c>
      <c r="R88" s="165" t="s">
        <v>286</v>
      </c>
      <c r="S88" s="166" t="s">
        <v>284</v>
      </c>
    </row>
    <row r="89" spans="1:19" ht="15.75" x14ac:dyDescent="0.2">
      <c r="A89" s="68"/>
      <c r="B89" s="70" t="s">
        <v>141</v>
      </c>
      <c r="C89" s="32" t="s">
        <v>60</v>
      </c>
      <c r="D89" s="33" t="s">
        <v>138</v>
      </c>
      <c r="E89" s="34">
        <v>463.57533638879147</v>
      </c>
      <c r="F89" s="34">
        <v>463.57533638879147</v>
      </c>
      <c r="G89" s="34">
        <v>463.57533638879147</v>
      </c>
      <c r="H89" s="34">
        <v>463.57533638879147</v>
      </c>
      <c r="I89" s="34">
        <v>463.57533638879147</v>
      </c>
      <c r="J89" s="35">
        <f t="shared" si="19"/>
        <v>2317.8766819439575</v>
      </c>
      <c r="K89" s="63" t="s">
        <v>62</v>
      </c>
      <c r="N89" s="106">
        <v>116.72951233876977</v>
      </c>
      <c r="O89" s="106">
        <v>54.962458815294909</v>
      </c>
      <c r="P89" s="104">
        <f t="shared" si="20"/>
        <v>2489.5686530980224</v>
      </c>
      <c r="R89" s="165" t="s">
        <v>286</v>
      </c>
      <c r="S89" s="166" t="s">
        <v>284</v>
      </c>
    </row>
    <row r="90" spans="1:19" ht="15.75" x14ac:dyDescent="0.2">
      <c r="A90" s="68"/>
      <c r="B90" s="70" t="s">
        <v>142</v>
      </c>
      <c r="C90" s="32" t="s">
        <v>60</v>
      </c>
      <c r="D90" s="33" t="s">
        <v>143</v>
      </c>
      <c r="E90" s="34">
        <v>331.1252402777082</v>
      </c>
      <c r="F90" s="34">
        <v>331.1252402777082</v>
      </c>
      <c r="G90" s="34">
        <v>331.1252402777082</v>
      </c>
      <c r="H90" s="34">
        <v>331.1252402777082</v>
      </c>
      <c r="I90" s="34">
        <v>331.1252402777082</v>
      </c>
      <c r="J90" s="35">
        <f t="shared" si="19"/>
        <v>1655.6262013885409</v>
      </c>
      <c r="K90" s="63" t="s">
        <v>62</v>
      </c>
      <c r="N90" s="106">
        <v>83.378223099121257</v>
      </c>
      <c r="O90" s="106">
        <v>39.258899153782082</v>
      </c>
      <c r="P90" s="104">
        <f t="shared" si="20"/>
        <v>1778.2633236414442</v>
      </c>
      <c r="R90" s="165" t="s">
        <v>286</v>
      </c>
      <c r="S90" s="166" t="s">
        <v>284</v>
      </c>
    </row>
    <row r="91" spans="1:19" ht="15.75" x14ac:dyDescent="0.2">
      <c r="A91" s="68"/>
      <c r="B91" s="70" t="s">
        <v>144</v>
      </c>
      <c r="C91" s="32" t="s">
        <v>60</v>
      </c>
      <c r="D91" s="33" t="s">
        <v>145</v>
      </c>
      <c r="E91" s="34">
        <v>33.112524027770817</v>
      </c>
      <c r="F91" s="34">
        <v>33.112524027770817</v>
      </c>
      <c r="G91" s="34">
        <v>33.112524027770817</v>
      </c>
      <c r="H91" s="34">
        <v>33.112524027770817</v>
      </c>
      <c r="I91" s="34">
        <v>33.112524027770817</v>
      </c>
      <c r="J91" s="35">
        <f t="shared" si="19"/>
        <v>165.56262013885407</v>
      </c>
      <c r="K91" s="63" t="s">
        <v>62</v>
      </c>
      <c r="N91" s="106">
        <v>8.3378223099121254</v>
      </c>
      <c r="O91" s="106">
        <v>3.9258899153782076</v>
      </c>
      <c r="P91" s="104">
        <f t="shared" si="20"/>
        <v>177.82633236414441</v>
      </c>
      <c r="R91" s="165" t="s">
        <v>286</v>
      </c>
      <c r="S91" s="166" t="s">
        <v>284</v>
      </c>
    </row>
    <row r="92" spans="1:19" ht="15.75" x14ac:dyDescent="0.2">
      <c r="A92" s="68"/>
      <c r="B92" s="70" t="s">
        <v>146</v>
      </c>
      <c r="C92" s="32" t="s">
        <v>60</v>
      </c>
      <c r="D92" s="33" t="s">
        <v>147</v>
      </c>
      <c r="E92" s="34">
        <v>44.370782197212904</v>
      </c>
      <c r="F92" s="34">
        <v>253.97305929300217</v>
      </c>
      <c r="G92" s="34">
        <v>253.97305929300217</v>
      </c>
      <c r="H92" s="34">
        <v>44.370782197212904</v>
      </c>
      <c r="I92" s="34">
        <v>44.370782197212904</v>
      </c>
      <c r="J92" s="35">
        <f t="shared" si="19"/>
        <v>641.05846517764303</v>
      </c>
      <c r="K92" s="63" t="s">
        <v>62</v>
      </c>
      <c r="N92" s="106">
        <v>32.242688469559418</v>
      </c>
      <c r="O92" s="106">
        <v>13.738634131314223</v>
      </c>
      <c r="P92" s="104">
        <f t="shared" si="20"/>
        <v>687.03978777851671</v>
      </c>
      <c r="R92" s="165" t="s">
        <v>286</v>
      </c>
      <c r="S92" s="166" t="s">
        <v>284</v>
      </c>
    </row>
    <row r="93" spans="1:19" ht="15.75" x14ac:dyDescent="0.2">
      <c r="A93" s="68"/>
      <c r="B93" s="70" t="s">
        <v>148</v>
      </c>
      <c r="C93" s="32" t="s">
        <v>131</v>
      </c>
      <c r="D93" s="33" t="s">
        <v>149</v>
      </c>
      <c r="E93" s="71">
        <v>293.86283723648751</v>
      </c>
      <c r="F93" s="72">
        <v>713.66689043146948</v>
      </c>
      <c r="G93" s="72">
        <v>776.63749841071683</v>
      </c>
      <c r="H93" s="72">
        <v>356.83344521573474</v>
      </c>
      <c r="I93" s="72">
        <v>356.83344521573474</v>
      </c>
      <c r="J93" s="35">
        <f t="shared" si="19"/>
        <v>2497.8341165101433</v>
      </c>
      <c r="K93" s="63" t="s">
        <v>62</v>
      </c>
      <c r="N93" s="106">
        <v>125.64864836215062</v>
      </c>
      <c r="O93" s="106">
        <v>57.432387168356776</v>
      </c>
      <c r="P93" s="104">
        <f t="shared" si="20"/>
        <v>2680.9151520406508</v>
      </c>
      <c r="R93" s="165" t="s">
        <v>286</v>
      </c>
      <c r="S93" s="166" t="s">
        <v>284</v>
      </c>
    </row>
    <row r="94" spans="1:19" ht="15.75" x14ac:dyDescent="0.2">
      <c r="A94" s="68"/>
      <c r="B94" s="70" t="s">
        <v>150</v>
      </c>
      <c r="C94" s="32" t="s">
        <v>131</v>
      </c>
      <c r="D94" s="33" t="s">
        <v>151</v>
      </c>
      <c r="E94" s="71">
        <v>503.76486383397844</v>
      </c>
      <c r="F94" s="72">
        <v>1343.3729702239427</v>
      </c>
      <c r="G94" s="72">
        <v>1385.3533755434407</v>
      </c>
      <c r="H94" s="72">
        <v>629.70607979247313</v>
      </c>
      <c r="I94" s="72">
        <v>587.72567447297502</v>
      </c>
      <c r="J94" s="35">
        <f t="shared" si="19"/>
        <v>4449.9229638668103</v>
      </c>
      <c r="K94" s="63" t="s">
        <v>62</v>
      </c>
      <c r="N94" s="106">
        <v>223.86198475087372</v>
      </c>
      <c r="O94" s="106">
        <v>101.4603821869278</v>
      </c>
      <c r="P94" s="104">
        <f t="shared" si="20"/>
        <v>4775.2453308046115</v>
      </c>
      <c r="R94" s="165" t="s">
        <v>286</v>
      </c>
      <c r="S94" s="166" t="s">
        <v>284</v>
      </c>
    </row>
    <row r="95" spans="1:19" ht="15.75" x14ac:dyDescent="0.2">
      <c r="A95" s="68"/>
      <c r="B95" s="70" t="s">
        <v>152</v>
      </c>
      <c r="C95" s="32" t="s">
        <v>60</v>
      </c>
      <c r="D95" s="33"/>
      <c r="E95" s="34">
        <v>335.84324255598568</v>
      </c>
      <c r="F95" s="34">
        <v>335.84324255598568</v>
      </c>
      <c r="G95" s="34">
        <v>335.84324255598568</v>
      </c>
      <c r="H95" s="34">
        <v>335.84324255598568</v>
      </c>
      <c r="I95" s="34">
        <v>335.84324255598568</v>
      </c>
      <c r="J95" s="35">
        <f t="shared" si="19"/>
        <v>1679.2162127799284</v>
      </c>
      <c r="K95" s="63" t="s">
        <v>62</v>
      </c>
      <c r="N95" s="106">
        <v>84.566228719624434</v>
      </c>
      <c r="O95" s="106">
        <v>39.818275344781185</v>
      </c>
      <c r="P95" s="104">
        <f t="shared" si="20"/>
        <v>1803.6007168443339</v>
      </c>
      <c r="R95" s="165" t="s">
        <v>286</v>
      </c>
      <c r="S95" s="166" t="s">
        <v>284</v>
      </c>
    </row>
    <row r="96" spans="1:19" ht="15.75" x14ac:dyDescent="0.2">
      <c r="A96" s="61"/>
      <c r="B96" s="70"/>
      <c r="C96" s="32"/>
      <c r="D96" s="73" t="s">
        <v>131</v>
      </c>
      <c r="E96" s="74">
        <f>-(E94+E93+E84)</f>
        <v>-1490.3043888421862</v>
      </c>
      <c r="F96" s="74">
        <f>-(F94+F93+F84)</f>
        <v>-2182.9810766139067</v>
      </c>
      <c r="G96" s="74">
        <f>-(G94+G93+G84)</f>
        <v>-2392.8831032113976</v>
      </c>
      <c r="H96" s="74">
        <f>-(H94+H93+H84)</f>
        <v>-1490.3043888421862</v>
      </c>
      <c r="I96" s="74">
        <f>-(I94+I93+I84)</f>
        <v>-1343.3729702239427</v>
      </c>
      <c r="J96" s="75">
        <f t="shared" si="19"/>
        <v>-8899.8459277336187</v>
      </c>
      <c r="K96" s="63" t="s">
        <v>62</v>
      </c>
      <c r="N96" s="108">
        <f>-(N94+N93+N84)</f>
        <v>-447.93326913732454</v>
      </c>
      <c r="O96" s="108">
        <f>-(O94+O93+O84)</f>
        <v>-204.34681015153694</v>
      </c>
      <c r="P96" s="108">
        <f>-(P94+P93+P84)</f>
        <v>-9552.1260070224816</v>
      </c>
      <c r="R96" s="165"/>
    </row>
    <row r="97" spans="1:26" ht="15.75" x14ac:dyDescent="0.2">
      <c r="A97" s="41"/>
      <c r="B97" s="42" t="s">
        <v>153</v>
      </c>
      <c r="C97" s="43"/>
      <c r="D97" s="44" t="s">
        <v>99</v>
      </c>
      <c r="E97" s="45">
        <f t="shared" ref="E97:J97" si="21">SUM(E83:E96)</f>
        <v>3713.982943869165</v>
      </c>
      <c r="F97" s="45">
        <f t="shared" si="21"/>
        <v>3661.6651559052866</v>
      </c>
      <c r="G97" s="45">
        <f t="shared" si="21"/>
        <v>3371.9305706622927</v>
      </c>
      <c r="H97" s="45">
        <f t="shared" si="21"/>
        <v>3357.3610600900729</v>
      </c>
      <c r="I97" s="45">
        <f t="shared" si="21"/>
        <v>3369.2815687400707</v>
      </c>
      <c r="J97" s="45">
        <f t="shared" si="21"/>
        <v>17474.22129926689</v>
      </c>
      <c r="K97" s="63"/>
      <c r="N97" s="107">
        <f t="shared" ref="N97:P97" si="22">SUM(N83:N96)</f>
        <v>880.32608975976314</v>
      </c>
      <c r="O97" s="107">
        <f t="shared" ref="O97" si="23">SUM(O83:O96)</f>
        <v>408.42334701261075</v>
      </c>
      <c r="P97" s="107">
        <f t="shared" si="22"/>
        <v>18762.970736039264</v>
      </c>
      <c r="R97" s="165"/>
    </row>
    <row r="98" spans="1:26" ht="15.75" x14ac:dyDescent="0.2">
      <c r="A98" s="41"/>
      <c r="B98" s="42" t="s">
        <v>154</v>
      </c>
      <c r="C98" s="43"/>
      <c r="D98" s="44" t="s">
        <v>11</v>
      </c>
      <c r="E98" s="76">
        <f t="shared" ref="E98:J98" si="24">SUM(E63,E81,E97,)</f>
        <v>110356.85714485124</v>
      </c>
      <c r="F98" s="76">
        <f t="shared" si="24"/>
        <v>112384.07477750171</v>
      </c>
      <c r="G98" s="76">
        <f t="shared" si="24"/>
        <v>113905.12516085476</v>
      </c>
      <c r="H98" s="76">
        <f t="shared" si="24"/>
        <v>110349.26648743349</v>
      </c>
      <c r="I98" s="76">
        <f t="shared" si="24"/>
        <v>106613.29387224083</v>
      </c>
      <c r="J98" s="76">
        <f t="shared" si="24"/>
        <v>553608.61744288192</v>
      </c>
      <c r="K98" s="47" t="str">
        <f>K96</f>
        <v>C-1</v>
      </c>
      <c r="N98" s="109">
        <f t="shared" ref="N98:P98" si="25">SUM(N63,N81,N97,)</f>
        <v>27878.581378103081</v>
      </c>
      <c r="O98" s="109">
        <f t="shared" ref="O98" si="26">SUM(O63,O81,O97,)</f>
        <v>13067.673311416343</v>
      </c>
      <c r="P98" s="109">
        <f t="shared" si="25"/>
        <v>594554.87213240121</v>
      </c>
      <c r="R98" s="165"/>
    </row>
    <row r="99" spans="1:26" ht="15.75" x14ac:dyDescent="0.2">
      <c r="A99" s="55" t="s">
        <v>155</v>
      </c>
      <c r="B99" s="62"/>
      <c r="C99" s="15"/>
      <c r="D99" s="29"/>
      <c r="E99" s="57"/>
      <c r="F99" s="49"/>
      <c r="G99" s="49"/>
      <c r="H99" s="49"/>
      <c r="I99" s="49"/>
      <c r="J99" s="58"/>
      <c r="N99" s="106"/>
      <c r="O99" s="106"/>
      <c r="P99" s="104"/>
      <c r="R99" s="165"/>
    </row>
    <row r="100" spans="1:26" ht="15.75" x14ac:dyDescent="0.2">
      <c r="A100" s="50"/>
      <c r="B100" s="51" t="s">
        <v>156</v>
      </c>
      <c r="C100" s="32" t="s">
        <v>19</v>
      </c>
      <c r="D100" s="33" t="s">
        <v>157</v>
      </c>
      <c r="E100" s="34">
        <v>166.85083526622682</v>
      </c>
      <c r="F100" s="34">
        <v>166.85083526622682</v>
      </c>
      <c r="G100" s="34">
        <v>166.85083526622682</v>
      </c>
      <c r="H100" s="34">
        <v>166.85083526622682</v>
      </c>
      <c r="I100" s="34">
        <v>166.85083526622682</v>
      </c>
      <c r="J100" s="35">
        <f>SUM(E100:I100)</f>
        <v>834.25417633113409</v>
      </c>
      <c r="K100" s="4" t="s">
        <v>158</v>
      </c>
      <c r="N100" s="106">
        <v>42.013487571755931</v>
      </c>
      <c r="O100" s="106">
        <v>14.000422866786138</v>
      </c>
      <c r="P100" s="104">
        <f t="shared" ref="P100:P102" si="27">SUM(J100,N100:O100)</f>
        <v>890.26808676967619</v>
      </c>
      <c r="R100" s="165" t="s">
        <v>275</v>
      </c>
      <c r="S100" s="166" t="s">
        <v>287</v>
      </c>
    </row>
    <row r="101" spans="1:26" ht="15.75" x14ac:dyDescent="0.2">
      <c r="A101" s="50"/>
      <c r="B101" s="51" t="s">
        <v>159</v>
      </c>
      <c r="C101" s="32" t="s">
        <v>19</v>
      </c>
      <c r="D101" s="33" t="s">
        <v>160</v>
      </c>
      <c r="E101" s="34">
        <v>1418.2320997629281</v>
      </c>
      <c r="F101" s="34">
        <v>1418.2320997629281</v>
      </c>
      <c r="G101" s="34">
        <v>1418.2320997629281</v>
      </c>
      <c r="H101" s="34">
        <v>1418.2320997629281</v>
      </c>
      <c r="I101" s="34">
        <v>1418.2320997629281</v>
      </c>
      <c r="J101" s="35">
        <f>SUM(E101:I101)</f>
        <v>7091.160498814641</v>
      </c>
      <c r="K101" s="4" t="s">
        <v>158</v>
      </c>
      <c r="N101" s="106">
        <v>357.11464435992536</v>
      </c>
      <c r="O101" s="106">
        <v>119.00359436768218</v>
      </c>
      <c r="P101" s="104">
        <f t="shared" si="27"/>
        <v>7567.2787375422486</v>
      </c>
      <c r="R101" s="165" t="s">
        <v>275</v>
      </c>
      <c r="S101" s="166" t="s">
        <v>287</v>
      </c>
    </row>
    <row r="102" spans="1:26" ht="15.75" x14ac:dyDescent="0.2">
      <c r="A102" s="60"/>
      <c r="B102" s="51" t="s">
        <v>161</v>
      </c>
      <c r="C102" s="32" t="s">
        <v>19</v>
      </c>
      <c r="D102" s="33" t="s">
        <v>162</v>
      </c>
      <c r="E102" s="34">
        <v>142.65746415262393</v>
      </c>
      <c r="F102" s="34">
        <v>142.65746415262393</v>
      </c>
      <c r="G102" s="34">
        <v>142.65746415262393</v>
      </c>
      <c r="H102" s="34">
        <v>142.65746415262393</v>
      </c>
      <c r="I102" s="34">
        <v>142.65746415262393</v>
      </c>
      <c r="J102" s="35">
        <f>SUM(E102:I102)</f>
        <v>713.28732076311962</v>
      </c>
      <c r="K102" s="4" t="s">
        <v>158</v>
      </c>
      <c r="N102" s="106">
        <v>35.921531873851315</v>
      </c>
      <c r="O102" s="106">
        <v>11.970361551102148</v>
      </c>
      <c r="P102" s="104">
        <f t="shared" si="27"/>
        <v>761.17921418807316</v>
      </c>
      <c r="R102" s="165" t="s">
        <v>275</v>
      </c>
      <c r="S102" s="166" t="s">
        <v>287</v>
      </c>
    </row>
    <row r="103" spans="1:26" ht="15.75" x14ac:dyDescent="0.2">
      <c r="A103" s="61"/>
      <c r="B103" s="51"/>
      <c r="C103" s="32"/>
      <c r="D103" s="33"/>
      <c r="E103" s="54"/>
      <c r="F103" s="54"/>
      <c r="G103" s="54"/>
      <c r="H103" s="54"/>
      <c r="I103" s="54"/>
      <c r="J103" s="40"/>
      <c r="N103" s="106"/>
      <c r="O103" s="106"/>
      <c r="P103" s="104"/>
      <c r="R103" s="165"/>
    </row>
    <row r="104" spans="1:26" ht="15.75" x14ac:dyDescent="0.2">
      <c r="A104" s="48"/>
      <c r="B104" s="10" t="s">
        <v>163</v>
      </c>
      <c r="C104" s="77"/>
      <c r="D104" s="78" t="s">
        <v>11</v>
      </c>
      <c r="E104" s="79">
        <f t="shared" ref="E104:J104" si="28">SUM(E100:E103)</f>
        <v>1727.7403991817789</v>
      </c>
      <c r="F104" s="79">
        <f t="shared" si="28"/>
        <v>1727.7403991817789</v>
      </c>
      <c r="G104" s="79">
        <f t="shared" si="28"/>
        <v>1727.7403991817789</v>
      </c>
      <c r="H104" s="79">
        <f t="shared" si="28"/>
        <v>1727.7403991817789</v>
      </c>
      <c r="I104" s="79">
        <f t="shared" si="28"/>
        <v>1727.7403991817789</v>
      </c>
      <c r="J104" s="46">
        <f t="shared" si="28"/>
        <v>8638.7019959088939</v>
      </c>
      <c r="K104" s="47" t="str">
        <f>K102</f>
        <v>C-6</v>
      </c>
      <c r="N104" s="110">
        <f t="shared" ref="N104:P104" si="29">SUM(N100:N103)</f>
        <v>435.04966380553265</v>
      </c>
      <c r="O104" s="110">
        <f t="shared" si="29"/>
        <v>144.97437878557048</v>
      </c>
      <c r="P104" s="110">
        <f t="shared" si="29"/>
        <v>9218.7260384999972</v>
      </c>
      <c r="R104" s="165"/>
    </row>
    <row r="105" spans="1:26" ht="15.75" x14ac:dyDescent="0.2">
      <c r="A105" s="55" t="s">
        <v>164</v>
      </c>
      <c r="B105" s="62"/>
      <c r="C105" s="15"/>
      <c r="D105" s="29"/>
      <c r="E105" s="57"/>
      <c r="F105" s="57"/>
      <c r="G105" s="57"/>
      <c r="H105" s="57"/>
      <c r="I105" s="57"/>
      <c r="J105" s="58"/>
      <c r="N105" s="106"/>
      <c r="O105" s="106"/>
      <c r="P105" s="104"/>
      <c r="R105" s="165"/>
    </row>
    <row r="106" spans="1:26" ht="15.75" x14ac:dyDescent="0.25">
      <c r="A106" s="60"/>
      <c r="B106" s="51" t="s">
        <v>165</v>
      </c>
      <c r="C106" s="32" t="s">
        <v>60</v>
      </c>
      <c r="D106" s="33" t="s">
        <v>166</v>
      </c>
      <c r="E106" s="34">
        <v>411.91299956349746</v>
      </c>
      <c r="F106" s="34">
        <v>417.12708816556705</v>
      </c>
      <c r="G106" s="34">
        <v>417.12708816556705</v>
      </c>
      <c r="H106" s="34">
        <v>417.12708816556705</v>
      </c>
      <c r="I106" s="34">
        <v>417.12708816556705</v>
      </c>
      <c r="J106" s="35">
        <f t="shared" ref="J106:J123" si="30">SUM(E106:I106)</f>
        <v>2080.4213522257655</v>
      </c>
      <c r="K106" s="80" t="s">
        <v>167</v>
      </c>
      <c r="N106" s="106">
        <v>104.76819426983042</v>
      </c>
      <c r="O106" s="106">
        <v>58.137763477828443</v>
      </c>
      <c r="P106" s="104">
        <f t="shared" ref="P106:P123" si="31">SUM(J106,N106:O106)</f>
        <v>2243.3273099734242</v>
      </c>
      <c r="R106" s="165" t="s">
        <v>274</v>
      </c>
      <c r="S106" t="s">
        <v>288</v>
      </c>
    </row>
    <row r="107" spans="1:26" s="39" customFormat="1" ht="15.75" x14ac:dyDescent="0.25">
      <c r="A107" s="60"/>
      <c r="B107" s="51" t="s">
        <v>168</v>
      </c>
      <c r="C107" s="32" t="s">
        <v>60</v>
      </c>
      <c r="D107" s="33" t="s">
        <v>169</v>
      </c>
      <c r="E107" s="34">
        <v>2746.9850273325369</v>
      </c>
      <c r="F107" s="34">
        <v>2746.9850273325369</v>
      </c>
      <c r="G107" s="34">
        <v>2746.9850273325369</v>
      </c>
      <c r="H107" s="34">
        <v>2746.9850273325369</v>
      </c>
      <c r="I107" s="34">
        <v>2746.9850273325369</v>
      </c>
      <c r="J107" s="35">
        <f t="shared" si="30"/>
        <v>13734.925136662685</v>
      </c>
      <c r="K107" s="80" t="s">
        <v>167</v>
      </c>
      <c r="L107" s="28"/>
      <c r="M107" s="7"/>
      <c r="N107" s="106">
        <v>691.69819330833161</v>
      </c>
      <c r="O107" s="106">
        <v>383.388785133613</v>
      </c>
      <c r="P107" s="104">
        <f t="shared" si="31"/>
        <v>14810.01211510463</v>
      </c>
      <c r="Q107" s="7"/>
      <c r="R107" s="165" t="s">
        <v>276</v>
      </c>
      <c r="S107" t="s">
        <v>288</v>
      </c>
      <c r="T107" s="7"/>
      <c r="U107" s="7"/>
      <c r="V107" s="7"/>
      <c r="W107" s="7"/>
      <c r="X107" s="7"/>
      <c r="Y107" s="7"/>
      <c r="Z107" s="7"/>
    </row>
    <row r="108" spans="1:26" s="39" customFormat="1" ht="15.75" x14ac:dyDescent="0.25">
      <c r="A108" s="60"/>
      <c r="B108" s="51" t="s">
        <v>267</v>
      </c>
      <c r="C108" s="32" t="s">
        <v>60</v>
      </c>
      <c r="D108" s="33"/>
      <c r="E108" s="34">
        <v>137.99833634725397</v>
      </c>
      <c r="F108" s="34">
        <v>203.78045945487762</v>
      </c>
      <c r="G108" s="34">
        <v>203.78045945487762</v>
      </c>
      <c r="H108" s="34">
        <v>203.78045945487762</v>
      </c>
      <c r="I108" s="34">
        <v>203.78045945487762</v>
      </c>
      <c r="J108" s="35">
        <f t="shared" ref="J108" si="32">SUM(E108:I108)</f>
        <v>953.1201741667644</v>
      </c>
      <c r="K108" s="80" t="s">
        <v>167</v>
      </c>
      <c r="L108" s="28"/>
      <c r="M108" s="7"/>
      <c r="N108" s="106">
        <v>47.962546671830644</v>
      </c>
      <c r="O108" s="106">
        <v>27.438537021406262</v>
      </c>
      <c r="P108" s="104">
        <f t="shared" ref="P108" si="33">SUM(J108,N108:O108)</f>
        <v>1028.5212578600012</v>
      </c>
      <c r="Q108" s="7"/>
      <c r="R108" s="165" t="s">
        <v>275</v>
      </c>
      <c r="S108" t="s">
        <v>288</v>
      </c>
      <c r="T108" s="7"/>
      <c r="U108" s="7"/>
      <c r="V108" s="7"/>
      <c r="W108" s="7"/>
      <c r="X108" s="7"/>
      <c r="Y108" s="7"/>
      <c r="Z108" s="7"/>
    </row>
    <row r="109" spans="1:26" ht="15.75" x14ac:dyDescent="0.25">
      <c r="A109" s="60"/>
      <c r="B109" s="51" t="s">
        <v>170</v>
      </c>
      <c r="C109" s="32" t="s">
        <v>19</v>
      </c>
      <c r="D109" s="33" t="s">
        <v>171</v>
      </c>
      <c r="E109" s="34">
        <v>100.1105011597361</v>
      </c>
      <c r="F109" s="34">
        <v>100.1105011597361</v>
      </c>
      <c r="G109" s="34">
        <v>100.1105011597361</v>
      </c>
      <c r="H109" s="34">
        <v>100.1105011597361</v>
      </c>
      <c r="I109" s="34">
        <v>100.1105011597361</v>
      </c>
      <c r="J109" s="35">
        <f t="shared" si="30"/>
        <v>500.5525057986805</v>
      </c>
      <c r="K109" s="81" t="s">
        <v>172</v>
      </c>
      <c r="N109" s="106">
        <v>25.20809254305356</v>
      </c>
      <c r="O109" s="106">
        <v>13.972134189613161</v>
      </c>
      <c r="P109" s="104">
        <f t="shared" si="31"/>
        <v>539.73273253134721</v>
      </c>
      <c r="R109" s="165" t="s">
        <v>275</v>
      </c>
      <c r="S109" t="s">
        <v>289</v>
      </c>
    </row>
    <row r="110" spans="1:26" ht="15.75" x14ac:dyDescent="0.25">
      <c r="A110" s="60"/>
      <c r="B110" s="51" t="s">
        <v>173</v>
      </c>
      <c r="C110" s="32" t="s">
        <v>19</v>
      </c>
      <c r="D110" s="33" t="s">
        <v>174</v>
      </c>
      <c r="E110" s="34">
        <v>2002.210023194722</v>
      </c>
      <c r="F110" s="34">
        <v>2002.210023194722</v>
      </c>
      <c r="G110" s="34">
        <v>2002.210023194722</v>
      </c>
      <c r="H110" s="34">
        <v>2002.210023194722</v>
      </c>
      <c r="I110" s="34">
        <v>2002.210023194722</v>
      </c>
      <c r="J110" s="35">
        <f t="shared" si="30"/>
        <v>10011.05011597361</v>
      </c>
      <c r="K110" s="81" t="s">
        <v>172</v>
      </c>
      <c r="N110" s="106">
        <v>504.16185086107117</v>
      </c>
      <c r="O110" s="106">
        <v>279.44268379226321</v>
      </c>
      <c r="P110" s="104">
        <f t="shared" si="31"/>
        <v>10794.654650626946</v>
      </c>
      <c r="R110" s="165" t="s">
        <v>275</v>
      </c>
      <c r="S110" t="s">
        <v>289</v>
      </c>
    </row>
    <row r="111" spans="1:26" s="39" customFormat="1" ht="15.75" x14ac:dyDescent="0.25">
      <c r="A111" s="60"/>
      <c r="B111" s="51" t="s">
        <v>175</v>
      </c>
      <c r="C111" s="32" t="s">
        <v>60</v>
      </c>
      <c r="D111" s="33" t="s">
        <v>84</v>
      </c>
      <c r="E111" s="34">
        <v>354.48254251784283</v>
      </c>
      <c r="F111" s="34">
        <v>354.48254251784283</v>
      </c>
      <c r="G111" s="34">
        <v>354.48254251784283</v>
      </c>
      <c r="H111" s="34">
        <v>354.48254251784283</v>
      </c>
      <c r="I111" s="34">
        <v>354.48254251784283</v>
      </c>
      <c r="J111" s="35">
        <f t="shared" si="30"/>
        <v>1772.4127125892142</v>
      </c>
      <c r="K111" s="80" t="s">
        <v>167</v>
      </c>
      <c r="L111" s="28"/>
      <c r="M111" s="7"/>
      <c r="N111" s="106">
        <v>89.259654413563567</v>
      </c>
      <c r="O111" s="106">
        <v>49.474107057278161</v>
      </c>
      <c r="P111" s="104">
        <f t="shared" si="31"/>
        <v>1911.1464740600559</v>
      </c>
      <c r="Q111" s="7"/>
      <c r="R111" s="165" t="s">
        <v>282</v>
      </c>
      <c r="S111" t="s">
        <v>288</v>
      </c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60"/>
      <c r="B112" s="51" t="s">
        <v>176</v>
      </c>
      <c r="C112" s="32" t="s">
        <v>60</v>
      </c>
      <c r="D112" s="33" t="s">
        <v>177</v>
      </c>
      <c r="E112" s="34">
        <v>579.46917048598925</v>
      </c>
      <c r="F112" s="34">
        <v>579.46917048598925</v>
      </c>
      <c r="G112" s="34">
        <v>248.34393020828119</v>
      </c>
      <c r="H112" s="34">
        <v>662.2504805554164</v>
      </c>
      <c r="I112" s="34">
        <v>596.0254324998748</v>
      </c>
      <c r="J112" s="35">
        <f t="shared" si="30"/>
        <v>2665.5581842355505</v>
      </c>
      <c r="K112" s="80" t="s">
        <v>167</v>
      </c>
      <c r="N112" s="106">
        <v>134.40436358279925</v>
      </c>
      <c r="O112" s="106">
        <v>75.373589690230659</v>
      </c>
      <c r="P112" s="104">
        <f t="shared" si="31"/>
        <v>2875.3361375085806</v>
      </c>
      <c r="R112" s="165" t="s">
        <v>286</v>
      </c>
      <c r="S112" t="s">
        <v>288</v>
      </c>
    </row>
    <row r="113" spans="1:26" ht="15.75" x14ac:dyDescent="0.25">
      <c r="A113" s="60"/>
      <c r="B113" s="51" t="s">
        <v>178</v>
      </c>
      <c r="C113" s="32" t="s">
        <v>19</v>
      </c>
      <c r="D113" s="33" t="s">
        <v>179</v>
      </c>
      <c r="E113" s="34">
        <v>1026.1326368872951</v>
      </c>
      <c r="F113" s="34">
        <v>1026.1326368872951</v>
      </c>
      <c r="G113" s="34">
        <v>1026.1326368872951</v>
      </c>
      <c r="H113" s="34">
        <v>1026.1326368872951</v>
      </c>
      <c r="I113" s="34">
        <v>1026.1326368872951</v>
      </c>
      <c r="J113" s="35">
        <f t="shared" si="30"/>
        <v>5130.6631844364756</v>
      </c>
      <c r="K113" s="81" t="s">
        <v>172</v>
      </c>
      <c r="N113" s="106">
        <v>258.38294856629898</v>
      </c>
      <c r="O113" s="106">
        <v>143.21437544353489</v>
      </c>
      <c r="P113" s="104">
        <f t="shared" si="31"/>
        <v>5532.2605084463094</v>
      </c>
      <c r="R113" s="165" t="s">
        <v>275</v>
      </c>
      <c r="S113" t="s">
        <v>289</v>
      </c>
    </row>
    <row r="114" spans="1:26" s="39" customFormat="1" ht="15.75" x14ac:dyDescent="0.25">
      <c r="A114" s="60"/>
      <c r="B114" s="51" t="s">
        <v>180</v>
      </c>
      <c r="C114" s="32" t="s">
        <v>60</v>
      </c>
      <c r="D114" s="33" t="s">
        <v>181</v>
      </c>
      <c r="E114" s="34">
        <v>75.24771297047937</v>
      </c>
      <c r="F114" s="34">
        <v>100.33028396063918</v>
      </c>
      <c r="G114" s="34">
        <v>100.33028396063918</v>
      </c>
      <c r="H114" s="34">
        <v>100.33028396063918</v>
      </c>
      <c r="I114" s="34">
        <v>100.33028396063918</v>
      </c>
      <c r="J114" s="35">
        <f t="shared" si="30"/>
        <v>476.56884881303608</v>
      </c>
      <c r="K114" s="80" t="s">
        <v>167</v>
      </c>
      <c r="L114" s="28"/>
      <c r="M114" s="7"/>
      <c r="N114" s="106">
        <v>23.9861179953228</v>
      </c>
      <c r="O114" s="106">
        <v>13.620552174892275</v>
      </c>
      <c r="P114" s="104">
        <f t="shared" si="31"/>
        <v>514.1755189832511</v>
      </c>
      <c r="Q114" s="7"/>
      <c r="R114" s="165" t="s">
        <v>282</v>
      </c>
      <c r="S114" t="s">
        <v>288</v>
      </c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60"/>
      <c r="B115" s="51" t="s">
        <v>182</v>
      </c>
      <c r="C115" s="32" t="s">
        <v>60</v>
      </c>
      <c r="D115" s="33" t="s">
        <v>183</v>
      </c>
      <c r="E115" s="34">
        <v>277.07067510868819</v>
      </c>
      <c r="F115" s="34">
        <v>277.07067510868819</v>
      </c>
      <c r="G115" s="34">
        <v>277.07067510868819</v>
      </c>
      <c r="H115" s="34">
        <v>277.07067510868819</v>
      </c>
      <c r="I115" s="34">
        <v>768.24141734681712</v>
      </c>
      <c r="J115" s="35">
        <f t="shared" si="30"/>
        <v>1876.5241177815699</v>
      </c>
      <c r="K115" s="80" t="s">
        <v>167</v>
      </c>
      <c r="N115" s="106">
        <v>94.520857745737928</v>
      </c>
      <c r="O115" s="106">
        <v>58.885518478486915</v>
      </c>
      <c r="P115" s="104">
        <f t="shared" si="31"/>
        <v>2029.9304940057946</v>
      </c>
      <c r="R115" s="165" t="s">
        <v>274</v>
      </c>
      <c r="S115" t="s">
        <v>288</v>
      </c>
    </row>
    <row r="116" spans="1:26" ht="15.75" x14ac:dyDescent="0.25">
      <c r="A116" s="60"/>
      <c r="B116" s="51" t="s">
        <v>184</v>
      </c>
      <c r="C116" s="32" t="s">
        <v>60</v>
      </c>
      <c r="D116" s="33" t="s">
        <v>95</v>
      </c>
      <c r="E116" s="34">
        <v>2982.525564158037</v>
      </c>
      <c r="F116" s="34">
        <v>2982.525564158037</v>
      </c>
      <c r="G116" s="34">
        <v>2982.525564158037</v>
      </c>
      <c r="H116" s="34">
        <v>2982.525564158037</v>
      </c>
      <c r="I116" s="34">
        <v>2982.525564158037</v>
      </c>
      <c r="J116" s="35">
        <f t="shared" si="30"/>
        <v>14912.627820790185</v>
      </c>
      <c r="K116" s="80" t="s">
        <v>167</v>
      </c>
      <c r="N116" s="106">
        <v>751.0079318587741</v>
      </c>
      <c r="O116" s="106">
        <v>416.26249917454351</v>
      </c>
      <c r="P116" s="104">
        <f t="shared" si="31"/>
        <v>16079.898251823503</v>
      </c>
      <c r="R116" s="165" t="s">
        <v>274</v>
      </c>
      <c r="S116" t="s">
        <v>288</v>
      </c>
    </row>
    <row r="117" spans="1:26" ht="15.75" x14ac:dyDescent="0.25">
      <c r="A117" s="60"/>
      <c r="B117" s="82" t="s">
        <v>185</v>
      </c>
      <c r="C117" s="32" t="s">
        <v>60</v>
      </c>
      <c r="D117" s="33" t="s">
        <v>106</v>
      </c>
      <c r="E117" s="34">
        <v>487.62156606554788</v>
      </c>
      <c r="F117" s="34">
        <v>575.21825458031697</v>
      </c>
      <c r="G117" s="34">
        <v>541.43096043890603</v>
      </c>
      <c r="H117" s="34">
        <v>541.43096043890603</v>
      </c>
      <c r="I117" s="34">
        <v>541.43096043890603</v>
      </c>
      <c r="J117" s="35">
        <f t="shared" si="30"/>
        <v>2687.1327019625828</v>
      </c>
      <c r="K117" s="80" t="s">
        <v>167</v>
      </c>
      <c r="N117" s="106">
        <v>135.3086570420605</v>
      </c>
      <c r="O117" s="106">
        <v>75.453149596559427</v>
      </c>
      <c r="P117" s="104">
        <f t="shared" si="31"/>
        <v>2897.8945086012027</v>
      </c>
      <c r="R117" s="165" t="s">
        <v>274</v>
      </c>
      <c r="S117" t="s">
        <v>289</v>
      </c>
    </row>
    <row r="118" spans="1:26" s="39" customFormat="1" ht="15.75" x14ac:dyDescent="0.25">
      <c r="A118" s="60"/>
      <c r="B118" s="82" t="s">
        <v>255</v>
      </c>
      <c r="C118" s="32" t="s">
        <v>19</v>
      </c>
      <c r="D118" s="33" t="s">
        <v>50</v>
      </c>
      <c r="E118" s="34">
        <v>897.03730086703786</v>
      </c>
      <c r="F118" s="34">
        <v>1190.5642948609691</v>
      </c>
      <c r="G118" s="34">
        <v>1190.5642948609691</v>
      </c>
      <c r="H118" s="34">
        <v>1184.2672340630445</v>
      </c>
      <c r="I118" s="34">
        <v>897.03730086703786</v>
      </c>
      <c r="J118" s="35">
        <f t="shared" si="30"/>
        <v>5359.4704255190582</v>
      </c>
      <c r="K118" s="81" t="s">
        <v>172</v>
      </c>
      <c r="L118" s="28"/>
      <c r="M118" s="7"/>
      <c r="N118" s="106">
        <v>269.73200182300531</v>
      </c>
      <c r="O118" s="106">
        <v>149.38987351381405</v>
      </c>
      <c r="P118" s="104">
        <f t="shared" si="31"/>
        <v>5778.5923008558775</v>
      </c>
      <c r="Q118" s="7"/>
      <c r="R118" s="165" t="s">
        <v>282</v>
      </c>
      <c r="S118" t="s">
        <v>289</v>
      </c>
      <c r="T118" s="7"/>
      <c r="U118" s="7"/>
      <c r="V118" s="7"/>
      <c r="W118" s="7"/>
      <c r="X118" s="7"/>
      <c r="Y118" s="7"/>
      <c r="Z118" s="7"/>
    </row>
    <row r="119" spans="1:26" s="39" customFormat="1" ht="15.75" x14ac:dyDescent="0.25">
      <c r="A119" s="60"/>
      <c r="B119" s="82" t="s">
        <v>187</v>
      </c>
      <c r="C119" s="32" t="s">
        <v>19</v>
      </c>
      <c r="D119" s="33" t="s">
        <v>138</v>
      </c>
      <c r="E119" s="34">
        <v>250.27625289934025</v>
      </c>
      <c r="F119" s="34">
        <v>250.27625289934025</v>
      </c>
      <c r="G119" s="34">
        <v>250.27625289934025</v>
      </c>
      <c r="H119" s="34">
        <v>250.27625289934025</v>
      </c>
      <c r="I119" s="34">
        <v>250.27625289934025</v>
      </c>
      <c r="J119" s="35">
        <f t="shared" si="30"/>
        <v>1251.3812644967013</v>
      </c>
      <c r="K119" s="81" t="s">
        <v>172</v>
      </c>
      <c r="L119" s="28"/>
      <c r="M119" s="7"/>
      <c r="N119" s="106">
        <v>63.020231357633897</v>
      </c>
      <c r="O119" s="106">
        <v>34.930335474032901</v>
      </c>
      <c r="P119" s="104">
        <f t="shared" si="31"/>
        <v>1349.3318313283683</v>
      </c>
      <c r="Q119" s="7"/>
      <c r="R119" s="165" t="s">
        <v>282</v>
      </c>
      <c r="S119" t="s">
        <v>289</v>
      </c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60"/>
      <c r="B120" s="51" t="s">
        <v>188</v>
      </c>
      <c r="C120" s="32" t="s">
        <v>19</v>
      </c>
      <c r="D120" s="33" t="s">
        <v>84</v>
      </c>
      <c r="E120" s="34">
        <v>1341.7997138806854</v>
      </c>
      <c r="F120" s="34">
        <v>1341.7997138806854</v>
      </c>
      <c r="G120" s="34">
        <v>1341.7997138806854</v>
      </c>
      <c r="H120" s="34">
        <v>1341.7997138806854</v>
      </c>
      <c r="I120" s="34">
        <v>1341.7997138806854</v>
      </c>
      <c r="J120" s="35">
        <f t="shared" si="30"/>
        <v>6708.9985694034276</v>
      </c>
      <c r="K120" s="81" t="s">
        <v>172</v>
      </c>
      <c r="N120" s="106">
        <v>337.86876471407595</v>
      </c>
      <c r="O120" s="106">
        <v>187.27111982000295</v>
      </c>
      <c r="P120" s="104">
        <f t="shared" si="31"/>
        <v>7234.1384539375067</v>
      </c>
      <c r="R120" s="165" t="s">
        <v>275</v>
      </c>
      <c r="S120" t="s">
        <v>288</v>
      </c>
    </row>
    <row r="121" spans="1:26" ht="15.75" x14ac:dyDescent="0.25">
      <c r="A121" s="60"/>
      <c r="B121" s="51" t="s">
        <v>189</v>
      </c>
      <c r="C121" s="32" t="s">
        <v>60</v>
      </c>
      <c r="D121" s="33" t="s">
        <v>190</v>
      </c>
      <c r="E121" s="34">
        <v>383.75692111232166</v>
      </c>
      <c r="F121" s="34">
        <v>383.75692111232166</v>
      </c>
      <c r="G121" s="34">
        <v>372.49448973185144</v>
      </c>
      <c r="H121" s="34">
        <v>361.23205835138106</v>
      </c>
      <c r="I121" s="34">
        <v>361.23205835138106</v>
      </c>
      <c r="J121" s="35">
        <f t="shared" si="30"/>
        <v>1862.4724486592568</v>
      </c>
      <c r="K121" s="80" t="s">
        <v>167</v>
      </c>
      <c r="N121" s="106">
        <v>93.810110393798766</v>
      </c>
      <c r="O121" s="106">
        <v>51.539308407291422</v>
      </c>
      <c r="P121" s="104">
        <f t="shared" si="31"/>
        <v>2007.821867460347</v>
      </c>
      <c r="R121" s="165" t="s">
        <v>275</v>
      </c>
      <c r="S121" t="s">
        <v>288</v>
      </c>
    </row>
    <row r="122" spans="1:26" ht="25.5" x14ac:dyDescent="0.25">
      <c r="A122" s="60"/>
      <c r="B122" s="51" t="s">
        <v>191</v>
      </c>
      <c r="C122" s="32" t="s">
        <v>60</v>
      </c>
      <c r="D122" s="33" t="s">
        <v>192</v>
      </c>
      <c r="E122" s="34">
        <v>1673.9060242403048</v>
      </c>
      <c r="F122" s="34">
        <v>1673.9060242403048</v>
      </c>
      <c r="G122" s="34">
        <v>1673.9060242403048</v>
      </c>
      <c r="H122" s="34">
        <v>1673.9060242403048</v>
      </c>
      <c r="I122" s="34">
        <v>1673.9060242403048</v>
      </c>
      <c r="J122" s="35">
        <f t="shared" si="30"/>
        <v>8369.5301212015238</v>
      </c>
      <c r="K122" s="80" t="s">
        <v>167</v>
      </c>
      <c r="N122" s="106">
        <v>421.49402388962812</v>
      </c>
      <c r="O122" s="106">
        <v>233.62224062957685</v>
      </c>
      <c r="P122" s="104">
        <f t="shared" si="31"/>
        <v>9024.6463857207291</v>
      </c>
      <c r="R122" s="165" t="s">
        <v>275</v>
      </c>
      <c r="S122" t="s">
        <v>288</v>
      </c>
    </row>
    <row r="123" spans="1:26" ht="15.75" x14ac:dyDescent="0.25">
      <c r="A123" s="60"/>
      <c r="B123" s="51" t="s">
        <v>193</v>
      </c>
      <c r="C123" s="32"/>
      <c r="D123" s="33"/>
      <c r="E123" s="34">
        <v>498.75909089820084</v>
      </c>
      <c r="F123" s="34">
        <v>0</v>
      </c>
      <c r="G123" s="34">
        <v>0</v>
      </c>
      <c r="H123" s="34">
        <v>0</v>
      </c>
      <c r="I123" s="34">
        <v>0</v>
      </c>
      <c r="J123" s="35">
        <f t="shared" si="30"/>
        <v>498.75909089820084</v>
      </c>
      <c r="K123" s="80" t="s">
        <v>167</v>
      </c>
      <c r="N123" s="106">
        <v>25.399038627831377</v>
      </c>
      <c r="O123" s="106">
        <v>7.6010504675681352</v>
      </c>
      <c r="P123" s="104">
        <f t="shared" si="31"/>
        <v>531.75917999360036</v>
      </c>
      <c r="R123" s="165" t="s">
        <v>286</v>
      </c>
      <c r="S123" t="s">
        <v>288</v>
      </c>
    </row>
    <row r="124" spans="1:26" ht="15.75" x14ac:dyDescent="0.2">
      <c r="A124" s="60"/>
      <c r="B124" s="51"/>
      <c r="C124" s="32"/>
      <c r="D124" s="33"/>
      <c r="E124" s="49"/>
      <c r="F124" s="49"/>
      <c r="G124" s="49"/>
      <c r="H124" s="49"/>
      <c r="I124" s="49"/>
      <c r="J124" s="35"/>
      <c r="N124" s="106"/>
      <c r="O124" s="106"/>
      <c r="P124" s="104"/>
      <c r="R124" s="165"/>
    </row>
    <row r="125" spans="1:26" ht="15.75" x14ac:dyDescent="0.2">
      <c r="A125" s="51"/>
      <c r="B125" s="10" t="s">
        <v>194</v>
      </c>
      <c r="C125" s="32"/>
      <c r="D125" s="33"/>
      <c r="E125" s="49"/>
      <c r="F125" s="49"/>
      <c r="G125" s="49"/>
      <c r="H125" s="49"/>
      <c r="I125" s="49"/>
      <c r="J125" s="49"/>
      <c r="K125" s="81"/>
      <c r="N125" s="106"/>
      <c r="O125" s="106"/>
      <c r="P125" s="104"/>
      <c r="R125" s="165"/>
    </row>
    <row r="126" spans="1:26" s="39" customFormat="1" ht="15.75" x14ac:dyDescent="0.25">
      <c r="A126" s="51"/>
      <c r="B126" s="51" t="s">
        <v>195</v>
      </c>
      <c r="C126" s="32" t="s">
        <v>19</v>
      </c>
      <c r="D126" s="83" t="s">
        <v>196</v>
      </c>
      <c r="E126" s="34">
        <v>2031.4089193663115</v>
      </c>
      <c r="F126" s="34">
        <v>2000.1243877538939</v>
      </c>
      <c r="G126" s="34">
        <v>2018.8951067213445</v>
      </c>
      <c r="H126" s="34">
        <v>1993.8674814314106</v>
      </c>
      <c r="I126" s="34">
        <v>1981.3536687864437</v>
      </c>
      <c r="J126" s="84">
        <f t="shared" ref="J126:J129" si="34">SUM(E126:I126)</f>
        <v>10025.649564059404</v>
      </c>
      <c r="K126" s="47" t="s">
        <v>197</v>
      </c>
      <c r="L126" s="28"/>
      <c r="M126" s="7"/>
      <c r="N126" s="106">
        <v>504.90532560112001</v>
      </c>
      <c r="O126" s="106">
        <v>279.15177238741285</v>
      </c>
      <c r="P126" s="104">
        <f t="shared" ref="P126" si="35">SUM(J126,N126:O126)</f>
        <v>10809.706662047936</v>
      </c>
      <c r="Q126" s="7"/>
      <c r="R126" s="165" t="s">
        <v>282</v>
      </c>
      <c r="S126" s="201" t="s">
        <v>194</v>
      </c>
      <c r="T126" s="7"/>
      <c r="U126" s="7"/>
      <c r="V126" s="7"/>
      <c r="W126" s="7"/>
      <c r="X126" s="7"/>
      <c r="Y126" s="7"/>
      <c r="Z126" s="7"/>
    </row>
    <row r="127" spans="1:26" ht="15.75" x14ac:dyDescent="0.2">
      <c r="A127" s="60"/>
      <c r="B127" s="10"/>
      <c r="C127" s="32"/>
      <c r="D127" s="33"/>
      <c r="E127" s="49"/>
      <c r="F127" s="49"/>
      <c r="G127" s="49"/>
      <c r="H127" s="49"/>
      <c r="I127" s="49"/>
      <c r="J127" s="35"/>
      <c r="K127" s="81"/>
      <c r="N127" s="106"/>
      <c r="O127" s="106"/>
      <c r="P127" s="104"/>
      <c r="R127" s="165"/>
    </row>
    <row r="128" spans="1:26" ht="15.75" x14ac:dyDescent="0.2">
      <c r="A128" s="85"/>
      <c r="B128" s="10" t="s">
        <v>198</v>
      </c>
      <c r="C128" s="77" t="s">
        <v>60</v>
      </c>
      <c r="D128" s="86"/>
      <c r="E128" s="84">
        <f>SUM(E106:E108,E111:E112,E114:E117,E121:E123)</f>
        <v>10609.7356308007</v>
      </c>
      <c r="F128" s="84">
        <f t="shared" ref="F128:I128" si="36">SUM(F106:F108,F111:F112,F114:F117,F121:F123)</f>
        <v>10294.652011117121</v>
      </c>
      <c r="G128" s="84">
        <f t="shared" si="36"/>
        <v>9918.4770453175315</v>
      </c>
      <c r="H128" s="84">
        <f t="shared" si="36"/>
        <v>10321.121164284197</v>
      </c>
      <c r="I128" s="84">
        <f t="shared" si="36"/>
        <v>10746.066858466784</v>
      </c>
      <c r="J128" s="35">
        <f t="shared" si="34"/>
        <v>51890.052709986325</v>
      </c>
      <c r="K128" s="47" t="str">
        <f>K123</f>
        <v>C-8</v>
      </c>
      <c r="N128" s="111">
        <f t="shared" ref="N128:P128" si="37">SUM(N106:N108,N111:N112,N114:N117,N121:N123)</f>
        <v>2613.6196897995092</v>
      </c>
      <c r="O128" s="111">
        <f t="shared" si="37"/>
        <v>1450.7971013092749</v>
      </c>
      <c r="P128" s="111">
        <f t="shared" si="37"/>
        <v>55954.469501095118</v>
      </c>
      <c r="R128" s="165"/>
    </row>
    <row r="129" spans="1:26" ht="15.75" x14ac:dyDescent="0.2">
      <c r="A129" s="85"/>
      <c r="B129" s="10" t="s">
        <v>199</v>
      </c>
      <c r="C129" s="77" t="s">
        <v>19</v>
      </c>
      <c r="D129" s="86"/>
      <c r="E129" s="84">
        <f>SUM(E109:E110,E113,E118:E120,)</f>
        <v>5617.5664288888165</v>
      </c>
      <c r="F129" s="84">
        <f t="shared" ref="F129:I129" si="38">SUM(F109:F110,F113,F118:F120,)</f>
        <v>5911.0934228827482</v>
      </c>
      <c r="G129" s="84">
        <f t="shared" si="38"/>
        <v>5911.0934228827482</v>
      </c>
      <c r="H129" s="84">
        <f t="shared" si="38"/>
        <v>5904.7963620848222</v>
      </c>
      <c r="I129" s="84">
        <f t="shared" si="38"/>
        <v>5617.5664288888165</v>
      </c>
      <c r="J129" s="35">
        <f t="shared" si="34"/>
        <v>28962.116065627954</v>
      </c>
      <c r="K129" s="47" t="str">
        <f>K120</f>
        <v>C-7</v>
      </c>
      <c r="N129" s="111">
        <f t="shared" ref="N129" si="39">SUM(N109:N110,N113,N118:N120,)</f>
        <v>1458.3738898651388</v>
      </c>
      <c r="O129" s="111">
        <f t="shared" ref="O129:P129" si="40">SUM(O109:O110,O113,O118:O120,)</f>
        <v>808.22052223326102</v>
      </c>
      <c r="P129" s="111">
        <f t="shared" si="40"/>
        <v>31228.710477726356</v>
      </c>
      <c r="R129" s="165"/>
    </row>
    <row r="130" spans="1:26" ht="15.75" x14ac:dyDescent="0.2">
      <c r="A130" s="85"/>
      <c r="B130" s="51"/>
      <c r="C130" s="32"/>
      <c r="D130" s="33"/>
      <c r="E130" s="54"/>
      <c r="F130" s="54"/>
      <c r="G130" s="54"/>
      <c r="H130" s="54"/>
      <c r="I130" s="54"/>
      <c r="J130" s="35"/>
      <c r="N130" s="112"/>
      <c r="O130" s="112"/>
      <c r="P130" s="104"/>
      <c r="R130" s="165"/>
    </row>
    <row r="131" spans="1:26" ht="15.75" x14ac:dyDescent="0.2">
      <c r="A131" s="87"/>
      <c r="B131" s="10" t="s">
        <v>200</v>
      </c>
      <c r="C131" s="77"/>
      <c r="D131" s="78" t="s">
        <v>11</v>
      </c>
      <c r="E131" s="79">
        <f t="shared" ref="E131:J131" si="41">E126+E128+E129+E130</f>
        <v>18258.710979055828</v>
      </c>
      <c r="F131" s="79">
        <f t="shared" si="41"/>
        <v>18205.869821753764</v>
      </c>
      <c r="G131" s="79">
        <f t="shared" si="41"/>
        <v>17848.465574921625</v>
      </c>
      <c r="H131" s="79">
        <f t="shared" si="41"/>
        <v>18219.78500780043</v>
      </c>
      <c r="I131" s="79">
        <f t="shared" si="41"/>
        <v>18344.986956142042</v>
      </c>
      <c r="J131" s="46">
        <f t="shared" si="41"/>
        <v>90877.818339673686</v>
      </c>
      <c r="N131" s="110">
        <f t="shared" ref="N131:P131" si="42">N126+N128+N129+N130</f>
        <v>4576.898905265768</v>
      </c>
      <c r="O131" s="110">
        <f t="shared" ref="O131" si="43">O126+O128+O129+O130</f>
        <v>2538.1693959299487</v>
      </c>
      <c r="P131" s="110">
        <f t="shared" si="42"/>
        <v>97992.886640869416</v>
      </c>
      <c r="R131" s="165"/>
    </row>
    <row r="132" spans="1:26" ht="15.75" x14ac:dyDescent="0.2">
      <c r="A132" s="55" t="s">
        <v>201</v>
      </c>
      <c r="B132" s="62"/>
      <c r="C132" s="15"/>
      <c r="D132" s="29"/>
      <c r="E132" s="57"/>
      <c r="F132" s="57"/>
      <c r="G132" s="57"/>
      <c r="H132" s="57"/>
      <c r="I132" s="57"/>
      <c r="J132" s="58"/>
      <c r="N132" s="106"/>
      <c r="O132" s="106"/>
      <c r="P132" s="104"/>
      <c r="R132" s="165"/>
    </row>
    <row r="133" spans="1:26" ht="15.75" x14ac:dyDescent="0.2">
      <c r="A133" s="50"/>
      <c r="B133" s="51" t="s">
        <v>202</v>
      </c>
      <c r="C133" s="32" t="s">
        <v>19</v>
      </c>
      <c r="D133" s="33" t="s">
        <v>203</v>
      </c>
      <c r="E133" s="34">
        <v>250.27625289934025</v>
      </c>
      <c r="F133" s="34">
        <v>250.27625289934025</v>
      </c>
      <c r="G133" s="34">
        <v>250.27625289934025</v>
      </c>
      <c r="H133" s="34">
        <v>250.27625289934025</v>
      </c>
      <c r="I133" s="34">
        <v>250.27625289934025</v>
      </c>
      <c r="J133" s="35">
        <f t="shared" ref="J133" si="44">SUM(E133:I133)</f>
        <v>1251.3812644967013</v>
      </c>
      <c r="K133" s="4" t="s">
        <v>204</v>
      </c>
      <c r="N133" s="106">
        <v>63.020231357633897</v>
      </c>
      <c r="O133" s="106">
        <v>39.012057516415915</v>
      </c>
      <c r="P133" s="104">
        <f t="shared" ref="P133" si="45">SUM(J133,N133:O133)</f>
        <v>1353.4135533707513</v>
      </c>
      <c r="R133" s="165" t="s">
        <v>275</v>
      </c>
      <c r="S133" s="200" t="s">
        <v>291</v>
      </c>
    </row>
    <row r="134" spans="1:26" ht="15.75" x14ac:dyDescent="0.2">
      <c r="A134" s="50"/>
      <c r="B134" s="51"/>
      <c r="C134" s="32"/>
      <c r="D134" s="33"/>
      <c r="E134" s="54"/>
      <c r="F134" s="54"/>
      <c r="G134" s="54"/>
      <c r="H134" s="54"/>
      <c r="I134" s="54"/>
      <c r="J134" s="40"/>
      <c r="N134" s="106"/>
      <c r="O134" s="106"/>
      <c r="P134" s="104"/>
      <c r="R134" s="165"/>
    </row>
    <row r="135" spans="1:26" ht="15.75" x14ac:dyDescent="0.2">
      <c r="A135" s="41"/>
      <c r="B135" s="42" t="s">
        <v>205</v>
      </c>
      <c r="C135" s="43"/>
      <c r="D135" s="44" t="s">
        <v>11</v>
      </c>
      <c r="E135" s="45">
        <f t="shared" ref="E135:J135" si="46">SUM(E133:E134)</f>
        <v>250.27625289934025</v>
      </c>
      <c r="F135" s="45">
        <f t="shared" si="46"/>
        <v>250.27625289934025</v>
      </c>
      <c r="G135" s="45">
        <f t="shared" si="46"/>
        <v>250.27625289934025</v>
      </c>
      <c r="H135" s="45">
        <f t="shared" si="46"/>
        <v>250.27625289934025</v>
      </c>
      <c r="I135" s="45">
        <f t="shared" si="46"/>
        <v>250.27625289934025</v>
      </c>
      <c r="J135" s="46">
        <f t="shared" si="46"/>
        <v>1251.3812644967013</v>
      </c>
      <c r="K135" s="47" t="str">
        <f>K133</f>
        <v>C-15</v>
      </c>
      <c r="N135" s="107">
        <f t="shared" ref="N135:P135" si="47">SUM(N133:N134)</f>
        <v>63.020231357633897</v>
      </c>
      <c r="O135" s="107">
        <f t="shared" si="47"/>
        <v>39.012057516415915</v>
      </c>
      <c r="P135" s="107">
        <f t="shared" si="47"/>
        <v>1353.4135533707513</v>
      </c>
      <c r="R135" s="165"/>
    </row>
    <row r="136" spans="1:26" ht="15.75" x14ac:dyDescent="0.2">
      <c r="A136" s="13" t="s">
        <v>206</v>
      </c>
      <c r="B136" s="14"/>
      <c r="C136" s="32"/>
      <c r="D136" s="33"/>
      <c r="E136" s="49"/>
      <c r="F136" s="49"/>
      <c r="G136" s="49"/>
      <c r="H136" s="49"/>
      <c r="I136" s="49"/>
      <c r="J136" s="40"/>
      <c r="N136" s="106"/>
      <c r="O136" s="106"/>
      <c r="P136" s="104"/>
      <c r="R136" s="165"/>
    </row>
    <row r="137" spans="1:26" ht="15.75" x14ac:dyDescent="0.2">
      <c r="A137" s="88"/>
      <c r="B137" s="51" t="s">
        <v>207</v>
      </c>
      <c r="C137" s="32" t="s">
        <v>19</v>
      </c>
      <c r="D137" s="33" t="s">
        <v>208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5">
        <f t="shared" ref="J137:J144" si="48">SUM(E137:I137)</f>
        <v>0</v>
      </c>
      <c r="K137" s="4" t="s">
        <v>204</v>
      </c>
      <c r="N137" s="106">
        <v>0</v>
      </c>
      <c r="O137" s="106">
        <v>0</v>
      </c>
      <c r="P137" s="104">
        <f t="shared" ref="P137:P144" si="49">SUM(J137,N137:O137)</f>
        <v>0</v>
      </c>
      <c r="R137" s="165" t="s">
        <v>279</v>
      </c>
      <c r="S137" s="166" t="s">
        <v>291</v>
      </c>
    </row>
    <row r="138" spans="1:26" ht="15.75" x14ac:dyDescent="0.2">
      <c r="A138" s="88"/>
      <c r="B138" s="51" t="s">
        <v>209</v>
      </c>
      <c r="C138" s="32" t="s">
        <v>19</v>
      </c>
      <c r="D138" s="33" t="s">
        <v>138</v>
      </c>
      <c r="E138" s="34">
        <v>500.5525057986805</v>
      </c>
      <c r="F138" s="34">
        <v>500.5525057986805</v>
      </c>
      <c r="G138" s="34">
        <v>500.5525057986805</v>
      </c>
      <c r="H138" s="34">
        <v>500.5525057986805</v>
      </c>
      <c r="I138" s="34">
        <v>500.5525057986805</v>
      </c>
      <c r="J138" s="35">
        <f t="shared" si="48"/>
        <v>2502.7625289934026</v>
      </c>
      <c r="K138" s="4" t="s">
        <v>204</v>
      </c>
      <c r="N138" s="106">
        <v>126.04046271526779</v>
      </c>
      <c r="O138" s="106">
        <v>78.02411503283183</v>
      </c>
      <c r="P138" s="104">
        <f t="shared" si="49"/>
        <v>2706.8271067415026</v>
      </c>
      <c r="R138" s="165" t="s">
        <v>275</v>
      </c>
      <c r="S138" s="166" t="s">
        <v>291</v>
      </c>
    </row>
    <row r="139" spans="1:26" ht="15.75" x14ac:dyDescent="0.2">
      <c r="A139" s="88"/>
      <c r="B139" s="51" t="s">
        <v>210</v>
      </c>
      <c r="C139" s="32" t="s">
        <v>19</v>
      </c>
      <c r="D139" s="33" t="s">
        <v>208</v>
      </c>
      <c r="E139" s="34">
        <v>724.13262505542434</v>
      </c>
      <c r="F139" s="34">
        <v>724.13262505542434</v>
      </c>
      <c r="G139" s="34">
        <v>724.13262505542434</v>
      </c>
      <c r="H139" s="34">
        <v>724.13262505542434</v>
      </c>
      <c r="I139" s="34">
        <v>724.13262505542434</v>
      </c>
      <c r="J139" s="35">
        <f t="shared" si="48"/>
        <v>3620.6631252771217</v>
      </c>
      <c r="K139" s="4" t="s">
        <v>204</v>
      </c>
      <c r="N139" s="106">
        <v>182.33853606142071</v>
      </c>
      <c r="O139" s="106">
        <v>112.87488641416337</v>
      </c>
      <c r="P139" s="104">
        <f t="shared" si="49"/>
        <v>3915.8765477527058</v>
      </c>
      <c r="R139" s="165" t="s">
        <v>279</v>
      </c>
      <c r="S139" s="166" t="s">
        <v>291</v>
      </c>
    </row>
    <row r="140" spans="1:26" ht="15.75" x14ac:dyDescent="0.2">
      <c r="A140" s="88"/>
      <c r="B140" s="51" t="s">
        <v>211</v>
      </c>
      <c r="C140" s="32" t="s">
        <v>19</v>
      </c>
      <c r="D140" s="33" t="s">
        <v>208</v>
      </c>
      <c r="E140" s="34">
        <v>0</v>
      </c>
      <c r="F140" s="34">
        <v>223.16299216857837</v>
      </c>
      <c r="G140" s="34">
        <v>223.16299216857837</v>
      </c>
      <c r="H140" s="34">
        <v>0</v>
      </c>
      <c r="I140" s="34">
        <v>0</v>
      </c>
      <c r="J140" s="35">
        <f t="shared" si="48"/>
        <v>446.32598433715674</v>
      </c>
      <c r="K140" s="4" t="s">
        <v>204</v>
      </c>
      <c r="N140" s="106">
        <v>22.433180484859207</v>
      </c>
      <c r="O140" s="106">
        <v>11.639832683484533</v>
      </c>
      <c r="P140" s="104">
        <f t="shared" si="49"/>
        <v>480.39899750550046</v>
      </c>
      <c r="R140" s="165" t="s">
        <v>279</v>
      </c>
      <c r="S140" s="166" t="s">
        <v>291</v>
      </c>
    </row>
    <row r="141" spans="1:26" s="89" customFormat="1" ht="15.75" x14ac:dyDescent="0.2">
      <c r="A141" s="51"/>
      <c r="B141" s="51" t="s">
        <v>212</v>
      </c>
      <c r="C141" s="32" t="s">
        <v>19</v>
      </c>
      <c r="D141" s="33" t="s">
        <v>196</v>
      </c>
      <c r="E141" s="34">
        <v>5315.5589215548625</v>
      </c>
      <c r="F141" s="34">
        <v>7948.9897472469847</v>
      </c>
      <c r="G141" s="34">
        <v>5862.14379881473</v>
      </c>
      <c r="H141" s="34">
        <v>5352.0818741828252</v>
      </c>
      <c r="I141" s="34">
        <v>3478.0765807204266</v>
      </c>
      <c r="J141" s="35">
        <f t="shared" si="48"/>
        <v>27956.850922519829</v>
      </c>
      <c r="K141" s="4" t="s">
        <v>204</v>
      </c>
      <c r="L141" s="28"/>
      <c r="M141" s="7"/>
      <c r="N141" s="106">
        <v>1408.5691154223616</v>
      </c>
      <c r="O141" s="106">
        <v>815.22259272483507</v>
      </c>
      <c r="P141" s="104">
        <f t="shared" si="49"/>
        <v>30180.642630667026</v>
      </c>
      <c r="Q141" s="7"/>
      <c r="R141" s="165" t="s">
        <v>279</v>
      </c>
      <c r="S141" s="166" t="s">
        <v>291</v>
      </c>
      <c r="T141" s="7"/>
      <c r="U141" s="7"/>
      <c r="V141" s="7"/>
      <c r="W141" s="7"/>
      <c r="X141" s="7"/>
      <c r="Y141" s="7"/>
      <c r="Z141" s="7"/>
    </row>
    <row r="142" spans="1:26" ht="15.75" x14ac:dyDescent="0.2">
      <c r="A142" s="88"/>
      <c r="B142" s="51" t="s">
        <v>213</v>
      </c>
      <c r="C142" s="32" t="s">
        <v>131</v>
      </c>
      <c r="D142" s="33" t="s">
        <v>208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35">
        <f t="shared" si="48"/>
        <v>0</v>
      </c>
      <c r="N142" s="106">
        <v>0</v>
      </c>
      <c r="O142" s="106">
        <v>0</v>
      </c>
      <c r="P142" s="104">
        <f t="shared" si="49"/>
        <v>0</v>
      </c>
      <c r="R142" s="165" t="s">
        <v>279</v>
      </c>
      <c r="S142" s="166" t="s">
        <v>291</v>
      </c>
    </row>
    <row r="143" spans="1:26" ht="15.75" x14ac:dyDescent="0.2">
      <c r="A143" s="50"/>
      <c r="B143" s="51" t="s">
        <v>214</v>
      </c>
      <c r="C143" s="32" t="s">
        <v>131</v>
      </c>
      <c r="D143" s="33" t="s">
        <v>208</v>
      </c>
      <c r="E143" s="71">
        <v>1556.6334292469935</v>
      </c>
      <c r="F143" s="71">
        <v>10.075297276679569</v>
      </c>
      <c r="G143" s="71">
        <v>10.075297276679569</v>
      </c>
      <c r="H143" s="71">
        <v>1556.6334292469935</v>
      </c>
      <c r="I143" s="71">
        <v>1556.6334292469935</v>
      </c>
      <c r="J143" s="35">
        <f t="shared" si="48"/>
        <v>4690.0508822943393</v>
      </c>
      <c r="N143" s="106">
        <v>236.49864951645691</v>
      </c>
      <c r="O143" s="106">
        <v>161.97571590953154</v>
      </c>
      <c r="P143" s="104">
        <f t="shared" si="49"/>
        <v>5088.5252477203276</v>
      </c>
      <c r="R143" s="165" t="s">
        <v>286</v>
      </c>
      <c r="S143" s="166" t="s">
        <v>291</v>
      </c>
    </row>
    <row r="144" spans="1:26" ht="15.75" x14ac:dyDescent="0.2">
      <c r="A144" s="50"/>
      <c r="B144" s="51" t="s">
        <v>215</v>
      </c>
      <c r="C144" s="32" t="s">
        <v>131</v>
      </c>
      <c r="D144" s="33" t="s">
        <v>208</v>
      </c>
      <c r="E144" s="71">
        <v>1399.2069092988754</v>
      </c>
      <c r="F144" s="71">
        <v>0</v>
      </c>
      <c r="G144" s="71">
        <v>0</v>
      </c>
      <c r="H144" s="71">
        <v>1551.5957806086537</v>
      </c>
      <c r="I144" s="71">
        <v>3103.1915612173075</v>
      </c>
      <c r="J144" s="35">
        <f t="shared" si="48"/>
        <v>6053.9942511248373</v>
      </c>
      <c r="N144" s="106">
        <v>305.15979517138425</v>
      </c>
      <c r="O144" s="106">
        <v>233.36020419752208</v>
      </c>
      <c r="P144" s="104">
        <f t="shared" si="49"/>
        <v>6592.514250493743</v>
      </c>
      <c r="R144" s="165" t="s">
        <v>286</v>
      </c>
      <c r="S144" s="166" t="s">
        <v>291</v>
      </c>
    </row>
    <row r="145" spans="1:19" ht="15.75" x14ac:dyDescent="0.2">
      <c r="A145" s="61"/>
      <c r="B145" s="51"/>
      <c r="C145" s="32"/>
      <c r="D145" s="73" t="s">
        <v>131</v>
      </c>
      <c r="E145" s="74">
        <f t="shared" ref="E145:J145" si="50">-(E144+E143+E142)</f>
        <v>-2955.8403385458687</v>
      </c>
      <c r="F145" s="74">
        <f t="shared" si="50"/>
        <v>-10.075297276679569</v>
      </c>
      <c r="G145" s="74">
        <f t="shared" si="50"/>
        <v>-10.075297276679569</v>
      </c>
      <c r="H145" s="74">
        <f t="shared" si="50"/>
        <v>-3108.2292098556472</v>
      </c>
      <c r="I145" s="74">
        <f t="shared" si="50"/>
        <v>-4659.8249904643008</v>
      </c>
      <c r="J145" s="74">
        <f t="shared" si="50"/>
        <v>-10744.045133419177</v>
      </c>
      <c r="N145" s="108">
        <f t="shared" ref="N145:O145" si="51">-(N144+N143+N142)</f>
        <v>-541.65844468784121</v>
      </c>
      <c r="O145" s="108">
        <f t="shared" si="51"/>
        <v>-395.33592010705365</v>
      </c>
      <c r="P145" s="108">
        <f t="shared" ref="P145" si="52">-(P144+P143+P142)</f>
        <v>-11681.039498214072</v>
      </c>
      <c r="R145" s="165"/>
    </row>
    <row r="146" spans="1:19" ht="15.75" x14ac:dyDescent="0.2">
      <c r="A146" s="61"/>
      <c r="B146" s="51"/>
      <c r="C146" s="32"/>
      <c r="D146" s="33"/>
      <c r="E146" s="54"/>
      <c r="F146" s="54"/>
      <c r="G146" s="54"/>
      <c r="H146" s="54"/>
      <c r="I146" s="54"/>
      <c r="J146" s="40"/>
      <c r="K146" s="6"/>
      <c r="N146" s="106"/>
      <c r="O146" s="106"/>
      <c r="P146" s="106"/>
      <c r="R146" s="165"/>
    </row>
    <row r="147" spans="1:19" ht="15.75" x14ac:dyDescent="0.2">
      <c r="A147" s="41"/>
      <c r="B147" s="42" t="s">
        <v>216</v>
      </c>
      <c r="C147" s="43"/>
      <c r="D147" s="44" t="s">
        <v>11</v>
      </c>
      <c r="E147" s="45">
        <f t="shared" ref="E147:J147" si="53">SUM(E137:E146)</f>
        <v>6540.2440524089679</v>
      </c>
      <c r="F147" s="45">
        <f t="shared" si="53"/>
        <v>9396.8378702696682</v>
      </c>
      <c r="G147" s="45">
        <f t="shared" si="53"/>
        <v>7309.9919218374134</v>
      </c>
      <c r="H147" s="45">
        <f t="shared" si="53"/>
        <v>6576.7670050369316</v>
      </c>
      <c r="I147" s="45">
        <f t="shared" si="53"/>
        <v>4702.7617115745315</v>
      </c>
      <c r="J147" s="46">
        <f t="shared" si="53"/>
        <v>34526.602561127511</v>
      </c>
      <c r="K147" s="47" t="str">
        <f>K141</f>
        <v>C-15</v>
      </c>
      <c r="N147" s="107">
        <f t="shared" ref="N147:P147" si="54">SUM(N137:N146)</f>
        <v>1739.3812946839091</v>
      </c>
      <c r="O147" s="107">
        <f t="shared" si="54"/>
        <v>1017.7614268553148</v>
      </c>
      <c r="P147" s="107">
        <f t="shared" si="54"/>
        <v>37283.745282666729</v>
      </c>
      <c r="R147" s="165"/>
    </row>
    <row r="148" spans="1:19" ht="15.75" x14ac:dyDescent="0.2">
      <c r="A148" s="55" t="s">
        <v>217</v>
      </c>
      <c r="B148" s="62"/>
      <c r="C148" s="15"/>
      <c r="D148" s="29"/>
      <c r="E148" s="57"/>
      <c r="F148" s="49"/>
      <c r="G148" s="49"/>
      <c r="H148" s="49"/>
      <c r="I148" s="49"/>
      <c r="J148" s="58"/>
      <c r="N148" s="106"/>
      <c r="O148" s="106"/>
      <c r="P148" s="104"/>
      <c r="R148" s="165"/>
    </row>
    <row r="149" spans="1:19" ht="15.75" x14ac:dyDescent="0.25">
      <c r="A149" s="50"/>
      <c r="B149" s="51" t="s">
        <v>218</v>
      </c>
      <c r="C149" s="32" t="s">
        <v>19</v>
      </c>
      <c r="D149" s="33"/>
      <c r="E149" s="34">
        <v>9593.9230278080413</v>
      </c>
      <c r="F149" s="34">
        <v>9593.9230278080413</v>
      </c>
      <c r="G149" s="34">
        <v>9593.9230278080413</v>
      </c>
      <c r="H149" s="34">
        <v>9593.9230278080413</v>
      </c>
      <c r="I149" s="34">
        <v>9593.9230278080413</v>
      </c>
      <c r="J149" s="35">
        <f>SUM(E149:I149)</f>
        <v>47969.615139040208</v>
      </c>
      <c r="K149" s="4" t="s">
        <v>219</v>
      </c>
      <c r="N149" s="106">
        <v>2415.7755353759653</v>
      </c>
      <c r="O149" s="106">
        <v>1343.9541183910576</v>
      </c>
      <c r="P149" s="104">
        <f t="shared" ref="P149" si="55">SUM(J149,N149:O149)</f>
        <v>51729.344792807227</v>
      </c>
      <c r="R149" s="165" t="s">
        <v>281</v>
      </c>
      <c r="S149" t="s">
        <v>292</v>
      </c>
    </row>
    <row r="150" spans="1:19" ht="15.75" x14ac:dyDescent="0.2">
      <c r="A150" s="61"/>
      <c r="B150" s="51"/>
      <c r="C150" s="32"/>
      <c r="D150" s="33"/>
      <c r="E150" s="54"/>
      <c r="F150" s="54"/>
      <c r="G150" s="54"/>
      <c r="H150" s="54"/>
      <c r="I150" s="54"/>
      <c r="J150" s="35"/>
      <c r="N150" s="106"/>
      <c r="O150" s="106"/>
      <c r="P150" s="104"/>
      <c r="R150" s="165"/>
    </row>
    <row r="151" spans="1:19" ht="15.75" x14ac:dyDescent="0.2">
      <c r="A151" s="41"/>
      <c r="B151" s="42" t="s">
        <v>220</v>
      </c>
      <c r="C151" s="43"/>
      <c r="D151" s="44" t="s">
        <v>11</v>
      </c>
      <c r="E151" s="45">
        <f t="shared" ref="E151:I151" si="56">SUM(E149:E150)</f>
        <v>9593.9230278080413</v>
      </c>
      <c r="F151" s="45">
        <f t="shared" si="56"/>
        <v>9593.9230278080413</v>
      </c>
      <c r="G151" s="45">
        <f t="shared" si="56"/>
        <v>9593.9230278080413</v>
      </c>
      <c r="H151" s="45">
        <f t="shared" si="56"/>
        <v>9593.9230278080413</v>
      </c>
      <c r="I151" s="45">
        <f t="shared" si="56"/>
        <v>9593.9230278080413</v>
      </c>
      <c r="J151" s="46">
        <f>SUM(J149:J150)</f>
        <v>47969.615139040208</v>
      </c>
      <c r="K151" s="47" t="str">
        <f>K149</f>
        <v>C-10</v>
      </c>
      <c r="N151" s="107">
        <f t="shared" ref="N151:P151" si="57">SUM(N149:N150)</f>
        <v>2415.7755353759653</v>
      </c>
      <c r="O151" s="107">
        <f t="shared" si="57"/>
        <v>1343.9541183910576</v>
      </c>
      <c r="P151" s="107">
        <f t="shared" si="57"/>
        <v>51729.344792807227</v>
      </c>
      <c r="R151" s="165"/>
    </row>
    <row r="152" spans="1:19" ht="15.75" x14ac:dyDescent="0.2">
      <c r="A152" s="55" t="s">
        <v>221</v>
      </c>
      <c r="B152" s="62"/>
      <c r="C152" s="15"/>
      <c r="D152" s="29"/>
      <c r="E152" s="90"/>
      <c r="F152" s="90"/>
      <c r="G152" s="90"/>
      <c r="H152" s="90"/>
      <c r="I152" s="90"/>
      <c r="J152" s="35"/>
      <c r="N152" s="106"/>
      <c r="O152" s="106"/>
      <c r="P152" s="104"/>
      <c r="R152" s="165"/>
    </row>
    <row r="153" spans="1:19" ht="15.75" x14ac:dyDescent="0.25">
      <c r="A153" s="61"/>
      <c r="B153" s="51" t="s">
        <v>222</v>
      </c>
      <c r="C153" s="32" t="s">
        <v>34</v>
      </c>
      <c r="D153" s="33" t="s">
        <v>35</v>
      </c>
      <c r="E153" s="34">
        <v>4792.6242501645174</v>
      </c>
      <c r="F153" s="34">
        <v>5232.8879895181644</v>
      </c>
      <c r="G153" s="34">
        <v>5356.729054835866</v>
      </c>
      <c r="H153" s="34">
        <v>5123.5178417752277</v>
      </c>
      <c r="I153" s="34">
        <v>4661.7369593314788</v>
      </c>
      <c r="J153" s="35">
        <f t="shared" ref="J153:J157" si="58">SUM(E153:I153)</f>
        <v>25167.496095625254</v>
      </c>
      <c r="K153" s="4" t="s">
        <v>223</v>
      </c>
      <c r="N153" s="106">
        <v>1267.1492691309722</v>
      </c>
      <c r="O153" s="106">
        <v>574.82946114892957</v>
      </c>
      <c r="P153" s="104">
        <f t="shared" ref="P153:P157" si="59">SUM(J153,N153:O153)</f>
        <v>27009.474825905156</v>
      </c>
      <c r="R153" s="165" t="s">
        <v>280</v>
      </c>
      <c r="S153" t="s">
        <v>296</v>
      </c>
    </row>
    <row r="154" spans="1:19" ht="15.75" x14ac:dyDescent="0.25">
      <c r="A154" s="61"/>
      <c r="B154" s="51" t="s">
        <v>224</v>
      </c>
      <c r="C154" s="32" t="s">
        <v>34</v>
      </c>
      <c r="D154" s="33" t="s">
        <v>35</v>
      </c>
      <c r="E154" s="34">
        <v>6647.6162708252186</v>
      </c>
      <c r="F154" s="34">
        <v>7097.9037146132878</v>
      </c>
      <c r="G154" s="34">
        <v>7275.874379750172</v>
      </c>
      <c r="H154" s="34">
        <v>7132.7981020999123</v>
      </c>
      <c r="I154" s="34">
        <v>6920.7894358482281</v>
      </c>
      <c r="J154" s="35">
        <f t="shared" si="58"/>
        <v>35074.981903136824</v>
      </c>
      <c r="K154" s="4" t="s">
        <v>223</v>
      </c>
      <c r="N154" s="106">
        <v>1766.013826250377</v>
      </c>
      <c r="O154" s="106">
        <v>807.15405186559099</v>
      </c>
      <c r="P154" s="104">
        <f t="shared" si="59"/>
        <v>37648.149781252789</v>
      </c>
      <c r="R154" s="165" t="s">
        <v>274</v>
      </c>
      <c r="S154" t="s">
        <v>296</v>
      </c>
    </row>
    <row r="155" spans="1:19" ht="15.75" x14ac:dyDescent="0.25">
      <c r="A155" s="61"/>
      <c r="B155" s="51" t="s">
        <v>225</v>
      </c>
      <c r="C155" s="32" t="s">
        <v>34</v>
      </c>
      <c r="D155" s="33" t="s">
        <v>35</v>
      </c>
      <c r="E155" s="34">
        <v>20463.014929273904</v>
      </c>
      <c r="F155" s="34">
        <v>19290.828844921198</v>
      </c>
      <c r="G155" s="34">
        <v>22776.111083377913</v>
      </c>
      <c r="H155" s="34">
        <v>20178.143129467939</v>
      </c>
      <c r="I155" s="34">
        <v>19749.969758302483</v>
      </c>
      <c r="J155" s="35">
        <f t="shared" si="58"/>
        <v>102458.06774534343</v>
      </c>
      <c r="K155" s="4" t="s">
        <v>223</v>
      </c>
      <c r="N155" s="106">
        <v>5158.0768817408898</v>
      </c>
      <c r="O155" s="106">
        <v>2345.7954918178234</v>
      </c>
      <c r="P155" s="104">
        <f t="shared" si="59"/>
        <v>109961.94011890214</v>
      </c>
      <c r="R155" s="165" t="s">
        <v>274</v>
      </c>
      <c r="S155" t="s">
        <v>296</v>
      </c>
    </row>
    <row r="156" spans="1:19" ht="15.75" x14ac:dyDescent="0.25">
      <c r="A156" s="61"/>
      <c r="B156" s="51" t="s">
        <v>41</v>
      </c>
      <c r="C156" s="32" t="s">
        <v>34</v>
      </c>
      <c r="D156" s="33" t="s">
        <v>35</v>
      </c>
      <c r="E156" s="34">
        <v>-2447.2208381458649</v>
      </c>
      <c r="F156" s="34">
        <v>-1643.4517104757338</v>
      </c>
      <c r="G156" s="34">
        <v>-1107.6056253623121</v>
      </c>
      <c r="H156" s="34">
        <v>-1643.4517104757338</v>
      </c>
      <c r="I156" s="34">
        <v>-2545.7410380744091</v>
      </c>
      <c r="J156" s="35">
        <f t="shared" si="58"/>
        <v>-9387.4709225340539</v>
      </c>
      <c r="K156" s="4" t="s">
        <v>223</v>
      </c>
      <c r="N156" s="106">
        <v>-473.56533843623504</v>
      </c>
      <c r="O156" s="106">
        <v>-216.93010964713179</v>
      </c>
      <c r="P156" s="104">
        <f t="shared" si="59"/>
        <v>-10077.966370617421</v>
      </c>
      <c r="R156" s="165" t="s">
        <v>281</v>
      </c>
      <c r="S156" t="s">
        <v>296</v>
      </c>
    </row>
    <row r="157" spans="1:19" ht="15.75" x14ac:dyDescent="0.25">
      <c r="A157" s="61"/>
      <c r="B157" s="51" t="s">
        <v>217</v>
      </c>
      <c r="C157" s="32" t="s">
        <v>19</v>
      </c>
      <c r="D157" s="33" t="s">
        <v>35</v>
      </c>
      <c r="E157" s="34">
        <v>2234.210309993814</v>
      </c>
      <c r="F157" s="34">
        <v>2234.210309993814</v>
      </c>
      <c r="G157" s="34">
        <v>2234.210309993814</v>
      </c>
      <c r="H157" s="34">
        <v>2234.210309993814</v>
      </c>
      <c r="I157" s="34">
        <v>2234.210309993814</v>
      </c>
      <c r="J157" s="35">
        <f t="shared" si="58"/>
        <v>11171.05154996907</v>
      </c>
      <c r="K157" s="4" t="s">
        <v>223</v>
      </c>
      <c r="N157" s="106">
        <v>562.58014496505302</v>
      </c>
      <c r="O157" s="106">
        <v>256.16207353205635</v>
      </c>
      <c r="P157" s="104">
        <f t="shared" si="59"/>
        <v>11989.793768466179</v>
      </c>
      <c r="R157" s="165" t="s">
        <v>281</v>
      </c>
      <c r="S157" t="s">
        <v>296</v>
      </c>
    </row>
    <row r="158" spans="1:19" ht="15.75" x14ac:dyDescent="0.25">
      <c r="A158" s="61"/>
      <c r="B158" s="51" t="s">
        <v>39</v>
      </c>
      <c r="C158" s="32" t="s">
        <v>34</v>
      </c>
      <c r="D158" s="33" t="s">
        <v>40</v>
      </c>
      <c r="E158" s="91">
        <v>24738.083953258454</v>
      </c>
      <c r="F158" s="91">
        <v>24738.083953258454</v>
      </c>
      <c r="G158" s="91">
        <v>24738.083953258454</v>
      </c>
      <c r="H158" s="91">
        <v>24738.083953258454</v>
      </c>
      <c r="I158" s="91">
        <v>24738.083953258454</v>
      </c>
      <c r="J158" s="75">
        <f t="shared" ref="J158:J160" si="60">SUM(E158:I158)</f>
        <v>123690.41976629227</v>
      </c>
      <c r="K158" s="4" t="s">
        <v>223</v>
      </c>
      <c r="N158" s="106">
        <v>6229.1158510589476</v>
      </c>
      <c r="O158" s="106">
        <v>2836.330515677515</v>
      </c>
      <c r="P158" s="104">
        <f t="shared" ref="P158:P160" si="61">SUM(J158,N158:O158)</f>
        <v>132755.86613302873</v>
      </c>
      <c r="R158" s="165" t="s">
        <v>274</v>
      </c>
      <c r="S158" t="s">
        <v>296</v>
      </c>
    </row>
    <row r="159" spans="1:19" ht="15.75" x14ac:dyDescent="0.25">
      <c r="A159" s="61"/>
      <c r="B159" s="51" t="s">
        <v>265</v>
      </c>
      <c r="C159" s="32" t="s">
        <v>19</v>
      </c>
      <c r="D159" s="33" t="s">
        <v>40</v>
      </c>
      <c r="E159" s="54">
        <v>3244.3438855843174</v>
      </c>
      <c r="F159" s="54">
        <v>3244.3438855843174</v>
      </c>
      <c r="G159" s="54">
        <v>3244.3438855843174</v>
      </c>
      <c r="H159" s="54">
        <v>3244.3438855843174</v>
      </c>
      <c r="I159" s="54">
        <v>3244.3438855843174</v>
      </c>
      <c r="J159" s="35">
        <f t="shared" si="60"/>
        <v>16221.719427921587</v>
      </c>
      <c r="K159" s="4" t="s">
        <v>223</v>
      </c>
      <c r="N159" s="106">
        <v>816.93448701056366</v>
      </c>
      <c r="O159" s="106">
        <v>371.97834656157693</v>
      </c>
      <c r="P159" s="104">
        <f t="shared" si="61"/>
        <v>17410.632261493727</v>
      </c>
      <c r="R159" s="165" t="s">
        <v>274</v>
      </c>
      <c r="S159" t="s">
        <v>296</v>
      </c>
    </row>
    <row r="160" spans="1:19" ht="15.75" x14ac:dyDescent="0.25">
      <c r="A160" s="61"/>
      <c r="B160" s="51" t="s">
        <v>266</v>
      </c>
      <c r="C160" s="32" t="s">
        <v>34</v>
      </c>
      <c r="D160" s="33" t="s">
        <v>40</v>
      </c>
      <c r="E160" s="54">
        <v>3467.581705330882</v>
      </c>
      <c r="F160" s="54">
        <v>3467.581705330882</v>
      </c>
      <c r="G160" s="54">
        <v>3467.581705330882</v>
      </c>
      <c r="H160" s="54">
        <v>3467.581705330882</v>
      </c>
      <c r="I160" s="54">
        <v>3467.581705330882</v>
      </c>
      <c r="J160" s="35">
        <f t="shared" si="60"/>
        <v>17337.90852665441</v>
      </c>
      <c r="K160" s="4" t="s">
        <v>223</v>
      </c>
      <c r="N160" s="106">
        <v>873.14636842250309</v>
      </c>
      <c r="O160" s="106">
        <v>397.5735479359783</v>
      </c>
      <c r="P160" s="104">
        <f t="shared" si="61"/>
        <v>18608.628443012891</v>
      </c>
      <c r="R160" s="165" t="s">
        <v>274</v>
      </c>
      <c r="S160" t="s">
        <v>296</v>
      </c>
    </row>
    <row r="161" spans="1:26" x14ac:dyDescent="0.2">
      <c r="A161" s="61"/>
      <c r="B161" s="51"/>
      <c r="C161" s="32"/>
      <c r="D161" s="33"/>
      <c r="E161" s="54"/>
      <c r="F161" s="54"/>
      <c r="G161" s="54"/>
      <c r="H161" s="54"/>
      <c r="I161" s="54"/>
      <c r="J161" s="35"/>
      <c r="N161" s="106"/>
      <c r="O161" s="106"/>
      <c r="P161" s="104"/>
    </row>
    <row r="162" spans="1:26" x14ac:dyDescent="0.2">
      <c r="A162" s="61"/>
      <c r="B162" s="51"/>
      <c r="C162" s="32"/>
      <c r="D162" s="33"/>
      <c r="E162" s="54"/>
      <c r="F162" s="54"/>
      <c r="G162" s="54"/>
      <c r="H162" s="54"/>
      <c r="I162" s="54"/>
      <c r="J162" s="35"/>
      <c r="N162" s="106"/>
      <c r="O162" s="106"/>
      <c r="P162" s="104"/>
    </row>
    <row r="163" spans="1:26" x14ac:dyDescent="0.2">
      <c r="A163" s="41"/>
      <c r="B163" s="42" t="s">
        <v>226</v>
      </c>
      <c r="C163" s="43"/>
      <c r="D163" s="44" t="s">
        <v>11</v>
      </c>
      <c r="E163" s="45">
        <f t="shared" ref="E163:J163" si="62">SUM(E153:E162)</f>
        <v>63140.254466285245</v>
      </c>
      <c r="F163" s="45">
        <f t="shared" si="62"/>
        <v>63662.388692744382</v>
      </c>
      <c r="G163" s="45">
        <f t="shared" si="62"/>
        <v>67985.328746769097</v>
      </c>
      <c r="H163" s="45">
        <f t="shared" si="62"/>
        <v>64475.227217034815</v>
      </c>
      <c r="I163" s="45">
        <f t="shared" si="62"/>
        <v>62470.974969575254</v>
      </c>
      <c r="J163" s="46">
        <f t="shared" si="62"/>
        <v>321734.17409240879</v>
      </c>
      <c r="K163" s="47" t="str">
        <f>K158</f>
        <v>C-4</v>
      </c>
      <c r="N163" s="107">
        <f t="shared" ref="N163:P163" si="63">SUM(N153:N162)</f>
        <v>16199.451490143072</v>
      </c>
      <c r="O163" s="107">
        <f t="shared" ref="O163" si="64">SUM(O153:O162)</f>
        <v>7372.8933788923378</v>
      </c>
      <c r="P163" s="107">
        <f t="shared" si="63"/>
        <v>345306.51896144421</v>
      </c>
      <c r="R163" s="94"/>
      <c r="S163" s="94"/>
    </row>
    <row r="164" spans="1:26" x14ac:dyDescent="0.2">
      <c r="A164" s="55" t="s">
        <v>227</v>
      </c>
      <c r="B164" s="62"/>
      <c r="C164" s="15"/>
      <c r="D164" s="29"/>
      <c r="E164" s="57"/>
      <c r="F164" s="57"/>
      <c r="G164" s="57"/>
      <c r="H164" s="57"/>
      <c r="I164" s="57"/>
      <c r="J164" s="58"/>
      <c r="N164" s="113"/>
      <c r="O164" s="113"/>
      <c r="P164" s="104"/>
      <c r="R164" s="94"/>
      <c r="S164" s="94"/>
    </row>
    <row r="165" spans="1:26" s="95" customFormat="1" x14ac:dyDescent="0.2">
      <c r="A165" s="87"/>
      <c r="B165" s="10" t="s">
        <v>228</v>
      </c>
      <c r="C165" s="77"/>
      <c r="D165" s="78"/>
      <c r="E165" s="92">
        <f t="shared" ref="E165:J165" si="65">SUM(E151,E147,E135,E131,E104,E98,E33,E25,E17)</f>
        <v>288264.24907476502</v>
      </c>
      <c r="F165" s="92">
        <f t="shared" si="65"/>
        <v>294827.57746240211</v>
      </c>
      <c r="G165" s="92">
        <f t="shared" si="65"/>
        <v>298905.5104886241</v>
      </c>
      <c r="H165" s="92">
        <f t="shared" si="65"/>
        <v>290126.3080635076</v>
      </c>
      <c r="I165" s="92">
        <f t="shared" si="65"/>
        <v>280820.42639861582</v>
      </c>
      <c r="J165" s="92">
        <f t="shared" si="65"/>
        <v>1452944.0714879143</v>
      </c>
      <c r="K165" s="93"/>
      <c r="L165" s="28"/>
      <c r="M165" s="94"/>
      <c r="N165" s="114">
        <f t="shared" ref="N165:P165" si="66">SUM(N151,N147,N135,N131,N104,N98,N33,N25,N17)</f>
        <v>73166.28070676433</v>
      </c>
      <c r="O165" s="114">
        <f t="shared" ref="O165" si="67">SUM(O151,O147,O135,O131,O104,O98,O33,O25,O17)</f>
        <v>35452.349695959849</v>
      </c>
      <c r="P165" s="114">
        <f t="shared" si="66"/>
        <v>1561562.7018906386</v>
      </c>
      <c r="Q165" s="94"/>
      <c r="R165" s="7"/>
      <c r="S165" s="7"/>
      <c r="T165" s="94"/>
      <c r="U165" s="94"/>
      <c r="V165" s="94"/>
      <c r="W165" s="94"/>
      <c r="X165" s="94"/>
      <c r="Y165" s="94"/>
      <c r="Z165" s="94"/>
    </row>
    <row r="166" spans="1:26" s="95" customFormat="1" x14ac:dyDescent="0.2">
      <c r="A166" s="87"/>
      <c r="B166" s="10" t="s">
        <v>229</v>
      </c>
      <c r="C166" s="77"/>
      <c r="D166" s="78"/>
      <c r="E166" s="92">
        <f t="shared" ref="E166:H166" si="68">E165-E163</f>
        <v>225123.99460847978</v>
      </c>
      <c r="F166" s="92">
        <f t="shared" si="68"/>
        <v>231165.18876965775</v>
      </c>
      <c r="G166" s="92">
        <f>G165-G163</f>
        <v>230920.18174185499</v>
      </c>
      <c r="H166" s="92">
        <f t="shared" si="68"/>
        <v>225651.08084647279</v>
      </c>
      <c r="I166" s="92">
        <f>I165-I163</f>
        <v>218349.45142904058</v>
      </c>
      <c r="J166" s="96">
        <f>SUM(E166:I166)</f>
        <v>1131209.8973955058</v>
      </c>
      <c r="K166" s="93"/>
      <c r="L166" s="28"/>
      <c r="M166" s="94"/>
      <c r="N166" s="114">
        <f>N165-N163</f>
        <v>56966.829216621256</v>
      </c>
      <c r="O166" s="114">
        <f>O165-O163</f>
        <v>28079.45631706751</v>
      </c>
      <c r="P166" s="114">
        <f>P165-P163</f>
        <v>1216256.1829291943</v>
      </c>
      <c r="Q166" s="94"/>
      <c r="R166" s="7"/>
      <c r="S166" s="7"/>
      <c r="T166" s="94"/>
      <c r="U166" s="94"/>
      <c r="V166" s="94"/>
      <c r="W166" s="94"/>
      <c r="X166" s="94"/>
      <c r="Y166" s="94"/>
      <c r="Z166" s="94"/>
    </row>
    <row r="167" spans="1:26" ht="15" x14ac:dyDescent="0.25">
      <c r="A167" s="97"/>
      <c r="B167" s="97"/>
      <c r="C167" s="98"/>
      <c r="D167" s="98"/>
      <c r="E167" s="113">
        <f>+E166-E145-E96</f>
        <v>229570.13933586786</v>
      </c>
      <c r="F167" s="113">
        <f t="shared" ref="F167:I167" si="69">+F166-F145-F96</f>
        <v>233358.24514354835</v>
      </c>
      <c r="G167" s="113">
        <f t="shared" si="69"/>
        <v>233323.14014234309</v>
      </c>
      <c r="H167" s="113">
        <f t="shared" si="69"/>
        <v>230249.61444517062</v>
      </c>
      <c r="I167" s="113">
        <f t="shared" si="69"/>
        <v>224352.64938972882</v>
      </c>
      <c r="J167" s="100"/>
      <c r="R167" s="115"/>
      <c r="S167" s="115"/>
    </row>
    <row r="168" spans="1:26" ht="15" x14ac:dyDescent="0.25">
      <c r="P168" s="104">
        <v>0</v>
      </c>
      <c r="R168" s="115"/>
      <c r="S168" s="115"/>
    </row>
    <row r="169" spans="1:26" s="115" customFormat="1" ht="15" x14ac:dyDescent="0.25">
      <c r="B169" s="116" t="s">
        <v>232</v>
      </c>
      <c r="C169" s="117" t="s">
        <v>2</v>
      </c>
      <c r="E169" s="217" t="s">
        <v>233</v>
      </c>
      <c r="F169" s="218"/>
      <c r="G169" s="218"/>
      <c r="H169" s="218"/>
      <c r="I169" s="218"/>
      <c r="J169" s="219"/>
      <c r="P169" s="161">
        <v>0</v>
      </c>
    </row>
    <row r="170" spans="1:26" s="115" customFormat="1" ht="15" x14ac:dyDescent="0.25">
      <c r="B170" s="118" t="s">
        <v>234</v>
      </c>
      <c r="C170" s="119"/>
      <c r="E170" s="120" t="s">
        <v>6</v>
      </c>
      <c r="F170" s="120" t="s">
        <v>7</v>
      </c>
      <c r="G170" s="120" t="s">
        <v>8</v>
      </c>
      <c r="H170" s="120" t="s">
        <v>9</v>
      </c>
      <c r="I170" s="120" t="s">
        <v>10</v>
      </c>
      <c r="J170" s="121" t="s">
        <v>11</v>
      </c>
    </row>
    <row r="171" spans="1:26" s="115" customFormat="1" ht="15" x14ac:dyDescent="0.25">
      <c r="B171" s="122" t="s">
        <v>249</v>
      </c>
      <c r="C171"/>
      <c r="E171" s="124">
        <v>67777.122731670446</v>
      </c>
      <c r="F171" s="124">
        <v>66623.031160187951</v>
      </c>
      <c r="G171" s="124">
        <v>45252.778799432715</v>
      </c>
      <c r="H171" s="124">
        <v>40359.186414260512</v>
      </c>
      <c r="I171" s="124">
        <v>38264.28443046454</v>
      </c>
      <c r="J171" s="123">
        <f>SUM(E171:I171)</f>
        <v>258276.40353601618</v>
      </c>
      <c r="N171" s="106"/>
      <c r="O171" s="106">
        <v>8170.2244708402495</v>
      </c>
      <c r="P171" s="104">
        <f t="shared" ref="P171:P178" si="70">SUM(J171,N171:O171)</f>
        <v>266446.62800685642</v>
      </c>
    </row>
    <row r="172" spans="1:26" s="115" customFormat="1" ht="15" x14ac:dyDescent="0.25">
      <c r="B172" s="122" t="s">
        <v>235</v>
      </c>
      <c r="C172" t="s">
        <v>236</v>
      </c>
      <c r="E172" s="124">
        <v>3355</v>
      </c>
      <c r="F172" s="124">
        <v>7690</v>
      </c>
      <c r="G172" s="124">
        <v>5840</v>
      </c>
      <c r="H172" s="124">
        <v>4675</v>
      </c>
      <c r="I172" s="124">
        <v>5445</v>
      </c>
      <c r="J172" s="123">
        <f>SUM(E172:I172)</f>
        <v>27005</v>
      </c>
      <c r="O172" s="161">
        <v>0</v>
      </c>
      <c r="P172" s="104">
        <f t="shared" si="70"/>
        <v>27005</v>
      </c>
    </row>
    <row r="173" spans="1:26" s="115" customFormat="1" ht="15" x14ac:dyDescent="0.25">
      <c r="B173" s="122" t="s">
        <v>237</v>
      </c>
      <c r="C173" t="s">
        <v>238</v>
      </c>
      <c r="E173" s="124">
        <v>3601.4450000000002</v>
      </c>
      <c r="F173" s="124">
        <v>2973.14</v>
      </c>
      <c r="G173" s="124">
        <v>4695.5249999999996</v>
      </c>
      <c r="H173" s="124">
        <v>10586.825000000001</v>
      </c>
      <c r="I173" s="124">
        <v>7906.107</v>
      </c>
      <c r="J173" s="123">
        <f t="shared" ref="J173:J177" si="71">SUM(E173:I173)</f>
        <v>29763.042000000001</v>
      </c>
      <c r="O173" s="161">
        <v>0</v>
      </c>
      <c r="P173" s="104">
        <f t="shared" si="70"/>
        <v>29763.042000000001</v>
      </c>
    </row>
    <row r="174" spans="1:26" s="115" customFormat="1" ht="15" x14ac:dyDescent="0.25">
      <c r="B174" s="122" t="s">
        <v>239</v>
      </c>
      <c r="C174" t="s">
        <v>240</v>
      </c>
      <c r="E174" s="124">
        <v>5074.9009999999998</v>
      </c>
      <c r="F174" s="124">
        <v>6264.5004328205123</v>
      </c>
      <c r="G174" s="124">
        <v>11163.250472684458</v>
      </c>
      <c r="H174" s="124">
        <v>8187.5923890737831</v>
      </c>
      <c r="I174" s="124">
        <v>5324.2311925955</v>
      </c>
      <c r="J174" s="123">
        <f t="shared" si="71"/>
        <v>36014.475487174255</v>
      </c>
      <c r="O174" s="161">
        <v>0</v>
      </c>
      <c r="P174" s="104">
        <f t="shared" si="70"/>
        <v>36014.475487174255</v>
      </c>
    </row>
    <row r="175" spans="1:26" s="115" customFormat="1" ht="15" x14ac:dyDescent="0.25">
      <c r="B175" s="122" t="s">
        <v>241</v>
      </c>
      <c r="C175" t="s">
        <v>242</v>
      </c>
      <c r="E175" s="124">
        <v>5096.7333333333336</v>
      </c>
      <c r="F175" s="124">
        <v>4245.7333333333336</v>
      </c>
      <c r="G175" s="124">
        <v>3485.2333333333336</v>
      </c>
      <c r="H175" s="124">
        <v>3220.4</v>
      </c>
      <c r="I175" s="124">
        <v>3712.4</v>
      </c>
      <c r="J175" s="123">
        <f t="shared" si="71"/>
        <v>19760.5</v>
      </c>
      <c r="O175" s="161">
        <v>0</v>
      </c>
      <c r="P175" s="104">
        <f t="shared" si="70"/>
        <v>19760.5</v>
      </c>
    </row>
    <row r="176" spans="1:26" s="115" customFormat="1" ht="15" x14ac:dyDescent="0.25">
      <c r="B176" s="122" t="s">
        <v>243</v>
      </c>
      <c r="C176" t="s">
        <v>244</v>
      </c>
      <c r="E176" s="124">
        <v>8788.4334712328673</v>
      </c>
      <c r="F176" s="124">
        <v>9225.3582324283507</v>
      </c>
      <c r="G176" s="124">
        <v>9662.282993623834</v>
      </c>
      <c r="H176" s="124">
        <v>10099.207754819316</v>
      </c>
      <c r="I176" s="124">
        <v>10536.132516014799</v>
      </c>
      <c r="J176" s="123">
        <f t="shared" si="71"/>
        <v>48311.414968119163</v>
      </c>
      <c r="O176" s="161">
        <v>0</v>
      </c>
      <c r="P176" s="104">
        <f t="shared" si="70"/>
        <v>48311.414968119163</v>
      </c>
    </row>
    <row r="177" spans="1:26" s="115" customFormat="1" ht="15" x14ac:dyDescent="0.25">
      <c r="B177" s="122" t="s">
        <v>245</v>
      </c>
      <c r="C177" t="s">
        <v>246</v>
      </c>
      <c r="E177" s="124">
        <v>-6141.2565853658534</v>
      </c>
      <c r="F177" s="124">
        <v>-6141.2565853658534</v>
      </c>
      <c r="G177" s="124">
        <v>-6141.2565853658534</v>
      </c>
      <c r="H177" s="124">
        <v>-6141.2565853658534</v>
      </c>
      <c r="I177" s="124">
        <v>-6141.2565853658534</v>
      </c>
      <c r="J177" s="123">
        <f t="shared" si="71"/>
        <v>-30706.282926829266</v>
      </c>
      <c r="O177" s="161">
        <v>-1291.1654721857499</v>
      </c>
      <c r="P177" s="104">
        <f t="shared" si="70"/>
        <v>-31997.448399015015</v>
      </c>
    </row>
    <row r="178" spans="1:26" s="115" customFormat="1" ht="15" x14ac:dyDescent="0.25">
      <c r="B178" s="126" t="s">
        <v>247</v>
      </c>
      <c r="C178" s="127" t="s">
        <v>248</v>
      </c>
      <c r="E178" s="129">
        <v>4446.1447273880549</v>
      </c>
      <c r="F178" s="129">
        <v>2193.0563738905862</v>
      </c>
      <c r="G178" s="129">
        <v>2402.9584004880771</v>
      </c>
      <c r="H178" s="129">
        <v>4598.5335986978334</v>
      </c>
      <c r="I178" s="129">
        <v>6003.1979606882433</v>
      </c>
      <c r="J178" s="128">
        <f>SUM(E178:I178)</f>
        <v>19643.891061152794</v>
      </c>
      <c r="N178" s="106">
        <v>865.67405239380628</v>
      </c>
      <c r="O178" s="161">
        <v>362.6998259874988</v>
      </c>
      <c r="P178" s="104">
        <f t="shared" si="70"/>
        <v>20872.2649395341</v>
      </c>
      <c r="R178" s="7"/>
      <c r="S178" s="7"/>
    </row>
    <row r="179" spans="1:26" s="115" customFormat="1" ht="15" x14ac:dyDescent="0.25">
      <c r="B179" s="126" t="s">
        <v>250</v>
      </c>
      <c r="C179" s="127"/>
      <c r="E179" s="129">
        <f>SUM(E171:E178)</f>
        <v>91998.523678258847</v>
      </c>
      <c r="F179" s="130">
        <f t="shared" ref="F179:I179" si="72">SUM(F171:F178)</f>
        <v>93073.562947294879</v>
      </c>
      <c r="G179" s="130">
        <f t="shared" si="72"/>
        <v>76360.772414196574</v>
      </c>
      <c r="H179" s="130">
        <f t="shared" si="72"/>
        <v>75585.488571485592</v>
      </c>
      <c r="I179" s="130">
        <f t="shared" si="72"/>
        <v>71050.096514397243</v>
      </c>
      <c r="J179" s="128">
        <f>SUM(E179:I179)</f>
        <v>408068.44412563316</v>
      </c>
      <c r="N179" s="107">
        <f>SUM(N171:N178)</f>
        <v>865.67405239380628</v>
      </c>
      <c r="O179" s="107">
        <f>SUM(O171:O178)</f>
        <v>7241.7588246419991</v>
      </c>
      <c r="P179" s="107">
        <f>SUM(P171:P178)</f>
        <v>416175.87700266892</v>
      </c>
      <c r="R179" s="7"/>
      <c r="S179" s="7"/>
    </row>
    <row r="181" spans="1:26" x14ac:dyDescent="0.2">
      <c r="N181" s="7"/>
      <c r="O181" s="7"/>
      <c r="R181" s="94"/>
      <c r="S181" s="94"/>
    </row>
    <row r="182" spans="1:26" x14ac:dyDescent="0.2">
      <c r="A182" s="55" t="s">
        <v>227</v>
      </c>
      <c r="B182" s="62"/>
      <c r="C182" s="15"/>
      <c r="D182" s="29"/>
      <c r="E182" s="57"/>
      <c r="F182" s="57"/>
      <c r="G182" s="57"/>
      <c r="H182" s="57"/>
      <c r="I182" s="57"/>
      <c r="J182" s="58"/>
      <c r="N182" s="104"/>
      <c r="O182" s="104"/>
      <c r="P182" s="104"/>
      <c r="R182" s="94"/>
      <c r="S182" s="94"/>
    </row>
    <row r="183" spans="1:26" s="95" customFormat="1" x14ac:dyDescent="0.2">
      <c r="A183" s="87"/>
      <c r="B183" s="10" t="s">
        <v>228</v>
      </c>
      <c r="C183" s="77"/>
      <c r="D183" s="78"/>
      <c r="E183" s="92">
        <f>SUM(E165,E179)</f>
        <v>380262.77275302389</v>
      </c>
      <c r="F183" s="92">
        <f t="shared" ref="F183:I183" si="73">SUM(F165,F179)</f>
        <v>387901.14040969696</v>
      </c>
      <c r="G183" s="92">
        <f t="shared" si="73"/>
        <v>375266.28290282068</v>
      </c>
      <c r="H183" s="92">
        <f t="shared" si="73"/>
        <v>365711.79663499317</v>
      </c>
      <c r="I183" s="92">
        <f t="shared" si="73"/>
        <v>351870.52291301306</v>
      </c>
      <c r="J183" s="92">
        <f>SUM(J165,J179)</f>
        <v>1861012.5156135475</v>
      </c>
      <c r="K183" s="4"/>
      <c r="L183" s="28"/>
      <c r="M183" s="94"/>
      <c r="N183" s="114">
        <f t="shared" ref="N183:O183" si="74">SUM(N165,N179)</f>
        <v>74031.954759158136</v>
      </c>
      <c r="O183" s="114">
        <f t="shared" si="74"/>
        <v>42694.108520601847</v>
      </c>
      <c r="P183" s="114">
        <f>SUM(P165,P179)</f>
        <v>1977738.5788933076</v>
      </c>
      <c r="Q183" s="94"/>
      <c r="R183" s="7"/>
      <c r="S183" s="7"/>
      <c r="T183" s="94"/>
      <c r="U183" s="94"/>
      <c r="V183" s="94"/>
      <c r="W183" s="94"/>
      <c r="X183" s="94"/>
      <c r="Y183" s="94"/>
      <c r="Z183" s="94"/>
    </row>
    <row r="184" spans="1:26" s="95" customFormat="1" x14ac:dyDescent="0.2">
      <c r="A184" s="87"/>
      <c r="B184" s="10" t="s">
        <v>229</v>
      </c>
      <c r="C184" s="77"/>
      <c r="D184" s="78"/>
      <c r="E184" s="92">
        <f>SUM(E166,E179)</f>
        <v>317122.51828673866</v>
      </c>
      <c r="F184" s="92">
        <f t="shared" ref="F184:J184" si="75">SUM(F166,F179)</f>
        <v>324238.75171695265</v>
      </c>
      <c r="G184" s="92">
        <f t="shared" si="75"/>
        <v>307280.95415605156</v>
      </c>
      <c r="H184" s="92">
        <f t="shared" si="75"/>
        <v>301236.56941795838</v>
      </c>
      <c r="I184" s="92">
        <f t="shared" si="75"/>
        <v>289399.54794343782</v>
      </c>
      <c r="J184" s="96">
        <f t="shared" si="75"/>
        <v>1539278.341521139</v>
      </c>
      <c r="K184" s="4"/>
      <c r="L184" s="28"/>
      <c r="M184" s="94"/>
      <c r="N184" s="114">
        <f t="shared" ref="N184:O184" si="76">SUM(N166,N179)</f>
        <v>57832.503269015062</v>
      </c>
      <c r="O184" s="114">
        <f t="shared" si="76"/>
        <v>35321.215141709508</v>
      </c>
      <c r="P184" s="114">
        <f t="shared" ref="P184" si="77">SUM(P166,P179)</f>
        <v>1632432.0599318631</v>
      </c>
      <c r="Q184" s="94"/>
      <c r="R184" s="7"/>
      <c r="S184" s="7"/>
      <c r="T184" s="94"/>
      <c r="U184" s="94"/>
      <c r="V184" s="94"/>
      <c r="W184" s="94"/>
      <c r="X184" s="94"/>
      <c r="Y184" s="94"/>
      <c r="Z184" s="94"/>
    </row>
    <row r="186" spans="1:26" x14ac:dyDescent="0.2">
      <c r="E186" s="6">
        <v>144.71665779810587</v>
      </c>
      <c r="F186" s="6">
        <v>96.124530894197676</v>
      </c>
      <c r="G186" s="6">
        <v>105.35131354159478</v>
      </c>
      <c r="H186" s="6">
        <v>147.97751198228477</v>
      </c>
      <c r="I186" s="6">
        <v>184.25439277280972</v>
      </c>
      <c r="J186" s="101">
        <v>678.42440698899281</v>
      </c>
      <c r="P186" s="104">
        <v>0</v>
      </c>
    </row>
    <row r="187" spans="1:26" x14ac:dyDescent="0.2">
      <c r="P187" s="104">
        <v>0</v>
      </c>
    </row>
    <row r="188" spans="1:26" x14ac:dyDescent="0.2">
      <c r="E188" s="131"/>
      <c r="F188" s="131"/>
      <c r="G188" s="131"/>
      <c r="H188" s="131"/>
      <c r="I188" s="131"/>
      <c r="J188" s="192"/>
    </row>
    <row r="189" spans="1:26" x14ac:dyDescent="0.2">
      <c r="A189" s="187"/>
      <c r="E189" s="191"/>
      <c r="F189" s="191"/>
      <c r="G189" s="191"/>
      <c r="H189" s="191"/>
      <c r="I189" s="191"/>
      <c r="J189" s="192"/>
    </row>
    <row r="190" spans="1:26" x14ac:dyDescent="0.2">
      <c r="E190" s="131"/>
      <c r="F190" s="131"/>
      <c r="G190" s="131"/>
      <c r="H190" s="131"/>
      <c r="I190" s="131"/>
    </row>
    <row r="487" spans="1:26" s="103" customFormat="1" x14ac:dyDescent="0.2">
      <c r="A487" s="27"/>
      <c r="B487" s="27"/>
      <c r="C487" s="4"/>
      <c r="D487" s="4"/>
      <c r="E487" s="6"/>
      <c r="F487" s="6"/>
      <c r="G487" s="6"/>
      <c r="H487" s="6"/>
      <c r="I487" s="6"/>
      <c r="J487" s="101"/>
      <c r="K487" s="4"/>
      <c r="L487" s="28"/>
      <c r="M487" s="7"/>
      <c r="N487" s="105"/>
      <c r="O487" s="10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s="103" customFormat="1" x14ac:dyDescent="0.2">
      <c r="A488" s="27"/>
      <c r="B488" s="27"/>
      <c r="C488" s="4"/>
      <c r="D488" s="4"/>
      <c r="E488" s="6"/>
      <c r="F488" s="6"/>
      <c r="G488" s="6"/>
      <c r="H488" s="6"/>
      <c r="I488" s="6"/>
      <c r="J488" s="101"/>
      <c r="K488" s="4"/>
      <c r="L488" s="28"/>
      <c r="M488" s="7"/>
      <c r="N488" s="105"/>
      <c r="O488" s="10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s="103" customFormat="1" x14ac:dyDescent="0.2">
      <c r="A489" s="27"/>
      <c r="B489" s="27"/>
      <c r="C489" s="4"/>
      <c r="D489" s="4"/>
      <c r="E489" s="6"/>
      <c r="F489" s="6"/>
      <c r="G489" s="6"/>
      <c r="H489" s="6"/>
      <c r="I489" s="6"/>
      <c r="J489" s="101"/>
      <c r="K489" s="4"/>
      <c r="L489" s="28"/>
      <c r="M489" s="7"/>
      <c r="N489" s="105"/>
      <c r="O489" s="10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s="103" customFormat="1" x14ac:dyDescent="0.2">
      <c r="A490" s="27"/>
      <c r="B490" s="27"/>
      <c r="C490" s="4"/>
      <c r="D490" s="4"/>
      <c r="E490" s="6"/>
      <c r="F490" s="6"/>
      <c r="G490" s="6"/>
      <c r="H490" s="6"/>
      <c r="I490" s="6"/>
      <c r="J490" s="101"/>
      <c r="K490" s="4"/>
      <c r="L490" s="28"/>
      <c r="M490" s="7"/>
      <c r="N490" s="105"/>
      <c r="O490" s="10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s="103" customFormat="1" x14ac:dyDescent="0.2">
      <c r="A491" s="27"/>
      <c r="B491" s="27"/>
      <c r="C491" s="4"/>
      <c r="D491" s="4"/>
      <c r="E491" s="6"/>
      <c r="F491" s="6"/>
      <c r="G491" s="6"/>
      <c r="H491" s="6"/>
      <c r="I491" s="6"/>
      <c r="J491" s="101"/>
      <c r="K491" s="4"/>
      <c r="L491" s="28"/>
      <c r="M491" s="7"/>
      <c r="N491" s="105"/>
      <c r="O491" s="10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s="103" customFormat="1" x14ac:dyDescent="0.2">
      <c r="A492" s="27"/>
      <c r="B492" s="27"/>
      <c r="C492" s="4"/>
      <c r="D492" s="4"/>
      <c r="E492" s="6"/>
      <c r="F492" s="6"/>
      <c r="G492" s="6"/>
      <c r="H492" s="6"/>
      <c r="I492" s="6"/>
      <c r="J492" s="101"/>
      <c r="K492" s="4"/>
      <c r="L492" s="28"/>
      <c r="M492" s="7"/>
      <c r="N492" s="105"/>
      <c r="O492" s="10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s="103" customFormat="1" x14ac:dyDescent="0.2">
      <c r="A493" s="27"/>
      <c r="B493" s="27"/>
      <c r="C493" s="4"/>
      <c r="D493" s="4"/>
      <c r="E493" s="6"/>
      <c r="F493" s="6"/>
      <c r="G493" s="6"/>
      <c r="H493" s="6"/>
      <c r="I493" s="6"/>
      <c r="J493" s="101"/>
      <c r="K493" s="4"/>
      <c r="L493" s="28"/>
      <c r="M493" s="7"/>
      <c r="N493" s="105"/>
      <c r="O493" s="10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s="103" customFormat="1" x14ac:dyDescent="0.2">
      <c r="A494" s="27"/>
      <c r="B494" s="27"/>
      <c r="C494" s="4"/>
      <c r="D494" s="4"/>
      <c r="E494" s="6"/>
      <c r="F494" s="6"/>
      <c r="G494" s="6"/>
      <c r="H494" s="6"/>
      <c r="I494" s="6"/>
      <c r="J494" s="101"/>
      <c r="K494" s="4"/>
      <c r="L494" s="28"/>
      <c r="M494" s="7"/>
      <c r="N494" s="105"/>
      <c r="O494" s="10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s="103" customFormat="1" x14ac:dyDescent="0.2">
      <c r="A495" s="27"/>
      <c r="B495" s="27"/>
      <c r="C495" s="4"/>
      <c r="D495" s="4"/>
      <c r="E495" s="6"/>
      <c r="F495" s="6"/>
      <c r="G495" s="6"/>
      <c r="H495" s="6"/>
      <c r="I495" s="6"/>
      <c r="J495" s="101"/>
      <c r="K495" s="4"/>
      <c r="L495" s="28"/>
      <c r="M495" s="7"/>
      <c r="N495" s="105"/>
      <c r="O495" s="10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s="103" customFormat="1" x14ac:dyDescent="0.2">
      <c r="A496" s="27"/>
      <c r="B496" s="27"/>
      <c r="C496" s="4"/>
      <c r="D496" s="4"/>
      <c r="E496" s="6"/>
      <c r="F496" s="6"/>
      <c r="G496" s="6"/>
      <c r="H496" s="6"/>
      <c r="I496" s="6"/>
      <c r="J496" s="101"/>
      <c r="K496" s="4"/>
      <c r="L496" s="28"/>
      <c r="M496" s="7"/>
      <c r="N496" s="105"/>
      <c r="O496" s="10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s="103" customFormat="1" x14ac:dyDescent="0.2">
      <c r="A497" s="27"/>
      <c r="B497" s="27"/>
      <c r="C497" s="4"/>
      <c r="D497" s="4"/>
      <c r="E497" s="6"/>
      <c r="F497" s="6"/>
      <c r="G497" s="6"/>
      <c r="H497" s="6"/>
      <c r="I497" s="6"/>
      <c r="J497" s="101"/>
      <c r="K497" s="4"/>
      <c r="L497" s="28"/>
      <c r="M497" s="7"/>
      <c r="N497" s="105"/>
      <c r="O497" s="10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s="103" customFormat="1" x14ac:dyDescent="0.2">
      <c r="A498" s="27"/>
      <c r="B498" s="27"/>
      <c r="C498" s="4"/>
      <c r="D498" s="4"/>
      <c r="E498" s="6"/>
      <c r="F498" s="6"/>
      <c r="G498" s="6"/>
      <c r="H498" s="6"/>
      <c r="I498" s="6"/>
      <c r="J498" s="101"/>
      <c r="K498" s="4"/>
      <c r="L498" s="28"/>
      <c r="M498" s="7"/>
      <c r="N498" s="105"/>
      <c r="O498" s="10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s="103" customFormat="1" x14ac:dyDescent="0.2">
      <c r="A499" s="27"/>
      <c r="B499" s="27"/>
      <c r="C499" s="4"/>
      <c r="D499" s="4"/>
      <c r="E499" s="6"/>
      <c r="F499" s="6"/>
      <c r="G499" s="6"/>
      <c r="H499" s="6"/>
      <c r="I499" s="6"/>
      <c r="J499" s="101"/>
      <c r="K499" s="4"/>
      <c r="L499" s="28"/>
      <c r="M499" s="7"/>
      <c r="N499" s="105"/>
      <c r="O499" s="10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s="103" customFormat="1" x14ac:dyDescent="0.2">
      <c r="A500" s="27"/>
      <c r="B500" s="27"/>
      <c r="C500" s="4"/>
      <c r="D500" s="4"/>
      <c r="E500" s="6"/>
      <c r="F500" s="6"/>
      <c r="G500" s="6"/>
      <c r="H500" s="6"/>
      <c r="I500" s="6"/>
      <c r="J500" s="101"/>
      <c r="K500" s="4"/>
      <c r="L500" s="28"/>
      <c r="M500" s="7"/>
      <c r="N500" s="105"/>
      <c r="O500" s="10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s="103" customFormat="1" x14ac:dyDescent="0.2">
      <c r="A501" s="27"/>
      <c r="B501" s="27"/>
      <c r="C501" s="4"/>
      <c r="D501" s="4"/>
      <c r="E501" s="6"/>
      <c r="F501" s="6"/>
      <c r="G501" s="6"/>
      <c r="H501" s="6"/>
      <c r="I501" s="6"/>
      <c r="J501" s="101"/>
      <c r="K501" s="4"/>
      <c r="L501" s="28"/>
      <c r="M501" s="7"/>
      <c r="N501" s="105"/>
      <c r="O501" s="10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s="103" customFormat="1" x14ac:dyDescent="0.2">
      <c r="A502" s="27"/>
      <c r="B502" s="27"/>
      <c r="C502" s="4"/>
      <c r="D502" s="4"/>
      <c r="E502" s="6"/>
      <c r="F502" s="6"/>
      <c r="G502" s="6"/>
      <c r="H502" s="6"/>
      <c r="I502" s="6"/>
      <c r="J502" s="101"/>
      <c r="K502" s="4"/>
      <c r="L502" s="28"/>
      <c r="M502" s="7"/>
      <c r="N502" s="105"/>
      <c r="O502" s="10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s="103" customFormat="1" x14ac:dyDescent="0.2">
      <c r="A503" s="27"/>
      <c r="B503" s="27"/>
      <c r="C503" s="4"/>
      <c r="D503" s="4"/>
      <c r="E503" s="6"/>
      <c r="F503" s="6"/>
      <c r="G503" s="6"/>
      <c r="H503" s="6"/>
      <c r="I503" s="6"/>
      <c r="J503" s="101"/>
      <c r="K503" s="4"/>
      <c r="L503" s="28"/>
      <c r="M503" s="7"/>
      <c r="N503" s="105"/>
      <c r="O503" s="10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s="103" customFormat="1" x14ac:dyDescent="0.2">
      <c r="A504" s="27"/>
      <c r="B504" s="27"/>
      <c r="C504" s="4"/>
      <c r="D504" s="4"/>
      <c r="E504" s="6"/>
      <c r="F504" s="6"/>
      <c r="G504" s="6"/>
      <c r="H504" s="6"/>
      <c r="I504" s="6"/>
      <c r="J504" s="101"/>
      <c r="K504" s="4"/>
      <c r="L504" s="28"/>
      <c r="M504" s="7"/>
      <c r="N504" s="105"/>
      <c r="O504" s="10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s="103" customFormat="1" x14ac:dyDescent="0.2">
      <c r="A505" s="27"/>
      <c r="B505" s="27"/>
      <c r="C505" s="4"/>
      <c r="D505" s="4"/>
      <c r="E505" s="6"/>
      <c r="F505" s="6"/>
      <c r="G505" s="6"/>
      <c r="H505" s="6"/>
      <c r="I505" s="6"/>
      <c r="J505" s="101"/>
      <c r="K505" s="4"/>
      <c r="L505" s="28"/>
      <c r="M505" s="7"/>
      <c r="N505" s="105"/>
      <c r="O505" s="10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s="103" customFormat="1" x14ac:dyDescent="0.2">
      <c r="A506" s="27"/>
      <c r="B506" s="27"/>
      <c r="C506" s="4"/>
      <c r="D506" s="4"/>
      <c r="E506" s="6"/>
      <c r="F506" s="6"/>
      <c r="G506" s="6"/>
      <c r="H506" s="6"/>
      <c r="I506" s="6"/>
      <c r="J506" s="101"/>
      <c r="K506" s="4"/>
      <c r="L506" s="28"/>
      <c r="M506" s="7"/>
      <c r="N506" s="105"/>
      <c r="O506" s="10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s="103" customFormat="1" x14ac:dyDescent="0.2">
      <c r="A507" s="27"/>
      <c r="B507" s="27"/>
      <c r="C507" s="4"/>
      <c r="D507" s="4"/>
      <c r="E507" s="6"/>
      <c r="F507" s="6"/>
      <c r="G507" s="6"/>
      <c r="H507" s="6"/>
      <c r="I507" s="6"/>
      <c r="J507" s="101"/>
      <c r="K507" s="4"/>
      <c r="L507" s="28"/>
      <c r="M507" s="7"/>
      <c r="N507" s="105"/>
      <c r="O507" s="10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s="103" customFormat="1" x14ac:dyDescent="0.2">
      <c r="A508" s="27"/>
      <c r="B508" s="27"/>
      <c r="C508" s="4"/>
      <c r="D508" s="4"/>
      <c r="E508" s="6"/>
      <c r="F508" s="6"/>
      <c r="G508" s="6"/>
      <c r="H508" s="6"/>
      <c r="I508" s="6"/>
      <c r="J508" s="101"/>
      <c r="K508" s="4"/>
      <c r="L508" s="28"/>
      <c r="M508" s="7"/>
      <c r="N508" s="105"/>
      <c r="O508" s="10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s="103" customFormat="1" x14ac:dyDescent="0.2">
      <c r="A509" s="27"/>
      <c r="B509" s="27"/>
      <c r="C509" s="4"/>
      <c r="D509" s="4"/>
      <c r="E509" s="6"/>
      <c r="F509" s="6"/>
      <c r="G509" s="6"/>
      <c r="H509" s="6"/>
      <c r="I509" s="6"/>
      <c r="J509" s="101"/>
      <c r="K509" s="4"/>
      <c r="L509" s="28"/>
      <c r="M509" s="7"/>
      <c r="N509" s="105"/>
      <c r="O509" s="10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s="103" customFormat="1" x14ac:dyDescent="0.2">
      <c r="A510" s="27"/>
      <c r="B510" s="27"/>
      <c r="C510" s="4"/>
      <c r="D510" s="4"/>
      <c r="E510" s="6"/>
      <c r="F510" s="6"/>
      <c r="G510" s="6"/>
      <c r="H510" s="6"/>
      <c r="I510" s="6"/>
      <c r="J510" s="101"/>
      <c r="K510" s="4"/>
      <c r="L510" s="28"/>
      <c r="M510" s="7"/>
      <c r="N510" s="105"/>
      <c r="O510" s="10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s="103" customFormat="1" x14ac:dyDescent="0.2">
      <c r="A511" s="27"/>
      <c r="B511" s="27"/>
      <c r="C511" s="4"/>
      <c r="D511" s="4"/>
      <c r="E511" s="6"/>
      <c r="F511" s="6"/>
      <c r="G511" s="6"/>
      <c r="H511" s="6"/>
      <c r="I511" s="6"/>
      <c r="J511" s="101"/>
      <c r="K511" s="4"/>
      <c r="L511" s="28"/>
      <c r="M511" s="7"/>
      <c r="N511" s="105"/>
      <c r="O511" s="10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s="103" customFormat="1" x14ac:dyDescent="0.2">
      <c r="A512" s="27"/>
      <c r="B512" s="27"/>
      <c r="C512" s="4"/>
      <c r="D512" s="4"/>
      <c r="E512" s="6"/>
      <c r="F512" s="6"/>
      <c r="G512" s="6"/>
      <c r="H512" s="6"/>
      <c r="I512" s="6"/>
      <c r="J512" s="101"/>
      <c r="K512" s="4"/>
      <c r="L512" s="28"/>
      <c r="M512" s="7"/>
      <c r="N512" s="105"/>
      <c r="O512" s="10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s="103" customFormat="1" x14ac:dyDescent="0.2">
      <c r="A513" s="27"/>
      <c r="B513" s="27"/>
      <c r="C513" s="4"/>
      <c r="D513" s="4"/>
      <c r="E513" s="6"/>
      <c r="F513" s="6"/>
      <c r="G513" s="6"/>
      <c r="H513" s="6"/>
      <c r="I513" s="6"/>
      <c r="J513" s="101"/>
      <c r="K513" s="4"/>
      <c r="L513" s="28"/>
      <c r="M513" s="7"/>
      <c r="N513" s="105"/>
      <c r="O513" s="10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s="103" customFormat="1" x14ac:dyDescent="0.2">
      <c r="A514" s="27"/>
      <c r="B514" s="27"/>
      <c r="C514" s="4"/>
      <c r="D514" s="4"/>
      <c r="E514" s="6"/>
      <c r="F514" s="6"/>
      <c r="G514" s="6"/>
      <c r="H514" s="6"/>
      <c r="I514" s="6"/>
      <c r="J514" s="101"/>
      <c r="K514" s="4"/>
      <c r="L514" s="28"/>
      <c r="M514" s="7"/>
      <c r="N514" s="105"/>
      <c r="O514" s="105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</sheetData>
  <mergeCells count="4">
    <mergeCell ref="A1:B1"/>
    <mergeCell ref="A2:B2"/>
    <mergeCell ref="E2:I2"/>
    <mergeCell ref="E169:J169"/>
  </mergeCells>
  <dataValidations disablePrompts="1" count="1">
    <dataValidation type="list" allowBlank="1" showInputMessage="1" showErrorMessage="1" sqref="R6:R160" xr:uid="{E1E69670-B88D-45BB-AAD8-9F1BBEA42F31}">
      <formula1>AssetCategoryLookup</formula1>
    </dataValidation>
  </dataValidations>
  <pageMargins left="0.7" right="0.7" top="0.75" bottom="0.75" header="0.3" footer="0.3"/>
  <pageSetup paperSize="9" orientation="portrait" r:id="rId1"/>
  <ignoredErrors>
    <ignoredError sqref="E16:J18 J6 J7 J8 J9 J10 J11 J12 J13 J14 J15 E24:J26 J19 J20 J21 J22 J23 E32:J35 J27 J28 J29 J30 J31 E51:J52 J36 J37 J38 J39 J40 J41 J42 J43 J44 J45 J46 J47 J48 J49 J50 E62:J64 J53 J54 J55 J56 J57 J58 J59 J60 J61 E80:J82 J65 J66 J67 J68 J69 J70 J71 J72 J73 J74 J75 J76 J77 J78 J79 E96:J99 J83 J84 J85 J86 J87 J88 J89 J90 J91 J92 J93 J94 J95 E103:J105 J100 J101 J102 E124:J125 J106 J107 J108 J109 J110 J111 J112 J113 J114 J115 J116 J117 J118 J119 J120 J121 J122 J123 E127:J132 J126 E134:J136 J133 E145:J148 J137 J138 J139 J140 J141 J142 J143 J144 E150:J152 J149 E161:J166 J153 J154 J155 J156 J157 J158 J159 J160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3533-A4AA-4217-810F-A373F745AFBB}">
  <dimension ref="A2:Y358"/>
  <sheetViews>
    <sheetView zoomScale="110" zoomScaleNormal="110" workbookViewId="0">
      <selection activeCell="Q28" sqref="Q28"/>
    </sheetView>
  </sheetViews>
  <sheetFormatPr defaultRowHeight="12.75" x14ac:dyDescent="0.2"/>
  <cols>
    <col min="1" max="1" width="9.140625" style="167"/>
    <col min="2" max="2" width="44.85546875" style="167" customWidth="1"/>
    <col min="3" max="3" width="12.140625" style="167" customWidth="1"/>
    <col min="4" max="8" width="10.28515625" style="167" bestFit="1" customWidth="1"/>
    <col min="9" max="16384" width="9.140625" style="167"/>
  </cols>
  <sheetData>
    <row r="2" spans="1:25" ht="18.75" x14ac:dyDescent="0.2">
      <c r="B2" s="168" t="s">
        <v>293</v>
      </c>
      <c r="C2" s="169"/>
      <c r="D2" s="169"/>
      <c r="E2" s="169"/>
      <c r="F2" s="169"/>
      <c r="G2" s="169"/>
      <c r="I2" s="168" t="s">
        <v>294</v>
      </c>
      <c r="J2" s="169"/>
      <c r="K2" s="169"/>
      <c r="L2" s="169"/>
      <c r="M2" s="169"/>
      <c r="U2" s="167" t="s">
        <v>263</v>
      </c>
    </row>
    <row r="3" spans="1:25" x14ac:dyDescent="0.2">
      <c r="B3" s="170"/>
      <c r="C3" s="171" t="s">
        <v>6</v>
      </c>
      <c r="D3" s="172" t="s">
        <v>7</v>
      </c>
      <c r="E3" s="172" t="s">
        <v>8</v>
      </c>
      <c r="F3" s="172" t="s">
        <v>9</v>
      </c>
      <c r="G3" s="173" t="s">
        <v>10</v>
      </c>
      <c r="H3" s="170"/>
      <c r="I3" s="170"/>
      <c r="J3" s="170"/>
      <c r="K3" s="170"/>
      <c r="L3" s="170"/>
      <c r="M3" s="170"/>
      <c r="U3" s="167">
        <v>1.0487511291779583</v>
      </c>
    </row>
    <row r="6" spans="1:25" x14ac:dyDescent="0.2">
      <c r="A6" s="167" t="s">
        <v>62</v>
      </c>
      <c r="B6" s="174" t="s">
        <v>284</v>
      </c>
      <c r="C6" s="174"/>
      <c r="D6" s="174"/>
      <c r="E6" s="174"/>
      <c r="F6" s="174"/>
      <c r="G6" s="174"/>
      <c r="H6" s="170"/>
      <c r="I6" s="174"/>
      <c r="J6" s="174"/>
      <c r="K6" s="174"/>
      <c r="L6" s="174"/>
      <c r="M6" s="174"/>
    </row>
    <row r="7" spans="1:25" x14ac:dyDescent="0.2">
      <c r="B7" s="170" t="s">
        <v>276</v>
      </c>
      <c r="C7" s="185">
        <f>SUMIFS('Revised Proposal'!E$6:E$162,'Revised Proposal'!$S$6:$S$162,Categorised!$B$6,'Revised Proposal'!$R$6:$R$162,Categorised!$B7)</f>
        <v>0</v>
      </c>
      <c r="D7" s="185">
        <f>SUMIFS('Revised Proposal'!F$6:F$162,'Revised Proposal'!$S$6:$S$162,Categorised!$B$6,'Revised Proposal'!$R$6:$R$162,Categorised!$B7)</f>
        <v>0</v>
      </c>
      <c r="E7" s="185">
        <f>SUMIFS('Revised Proposal'!G$6:G$162,'Revised Proposal'!$S$6:$S$162,Categorised!$B$6,'Revised Proposal'!$R$6:$R$162,Categorised!$B7)</f>
        <v>0</v>
      </c>
      <c r="F7" s="185">
        <f>SUMIFS('Revised Proposal'!H$6:H$162,'Revised Proposal'!$S$6:$S$162,Categorised!$B$6,'Revised Proposal'!$R$6:$R$162,Categorised!$B7)</f>
        <v>0</v>
      </c>
      <c r="G7" s="185">
        <f>SUMIFS('Revised Proposal'!I$6:I$162,'Revised Proposal'!$S$6:$S$162,Categorised!$B$6,'Revised Proposal'!$R$6:$R$162,Categorised!$B7)</f>
        <v>0</v>
      </c>
      <c r="H7" s="170"/>
      <c r="I7" s="176">
        <f t="shared" ref="I7:M22" si="0">IF(C$25=0,0,C7/C$25)</f>
        <v>0</v>
      </c>
      <c r="J7" s="176">
        <f t="shared" si="0"/>
        <v>0</v>
      </c>
      <c r="K7" s="176">
        <f t="shared" si="0"/>
        <v>0</v>
      </c>
      <c r="L7" s="176">
        <f t="shared" si="0"/>
        <v>0</v>
      </c>
      <c r="M7" s="176">
        <f t="shared" si="0"/>
        <v>0</v>
      </c>
    </row>
    <row r="8" spans="1:25" x14ac:dyDescent="0.2">
      <c r="B8" s="170" t="s">
        <v>295</v>
      </c>
      <c r="C8" s="185">
        <f>SUMIFS('Revised Proposal'!E$6:E$162,'Revised Proposal'!$S$6:$S$162,Categorised!$B$6,'Revised Proposal'!$R$6:$R$162,Categorised!$B8)</f>
        <v>0</v>
      </c>
      <c r="D8" s="185">
        <f>SUMIFS('Revised Proposal'!F$6:F$162,'Revised Proposal'!$S$6:$S$162,Categorised!$B$6,'Revised Proposal'!$R$6:$R$162,Categorised!$B8)</f>
        <v>0</v>
      </c>
      <c r="E8" s="185">
        <f>SUMIFS('Revised Proposal'!G$6:G$162,'Revised Proposal'!$S$6:$S$162,Categorised!$B$6,'Revised Proposal'!$R$6:$R$162,Categorised!$B8)</f>
        <v>0</v>
      </c>
      <c r="F8" s="185">
        <f>SUMIFS('Revised Proposal'!H$6:H$162,'Revised Proposal'!$S$6:$S$162,Categorised!$B$6,'Revised Proposal'!$R$6:$R$162,Categorised!$B8)</f>
        <v>0</v>
      </c>
      <c r="G8" s="185">
        <f>SUMIFS('Revised Proposal'!I$6:I$162,'Revised Proposal'!$S$6:$S$162,Categorised!$B$6,'Revised Proposal'!$R$6:$R$162,Categorised!$B8)</f>
        <v>0</v>
      </c>
      <c r="H8" s="170"/>
      <c r="I8" s="176">
        <f t="shared" si="0"/>
        <v>0</v>
      </c>
      <c r="J8" s="176">
        <f t="shared" si="0"/>
        <v>0</v>
      </c>
      <c r="K8" s="176">
        <f t="shared" si="0"/>
        <v>0</v>
      </c>
      <c r="L8" s="176">
        <f t="shared" si="0"/>
        <v>0</v>
      </c>
      <c r="M8" s="176">
        <f t="shared" si="0"/>
        <v>0</v>
      </c>
    </row>
    <row r="9" spans="1:25" x14ac:dyDescent="0.2">
      <c r="B9" s="170" t="s">
        <v>274</v>
      </c>
      <c r="C9" s="185">
        <f>SUMIFS('Revised Proposal'!E$6:E$162,'Revised Proposal'!$S$6:$S$162,Categorised!$B$6,'Revised Proposal'!$R$6:$R$162,Categorised!$B9)</f>
        <v>63797.566021353872</v>
      </c>
      <c r="D9" s="185">
        <f>SUMIFS('Revised Proposal'!F$6:F$162,'Revised Proposal'!$S$6:$S$162,Categorised!$B$6,'Revised Proposal'!$R$6:$R$162,Categorised!$B9)</f>
        <v>64079.819751902869</v>
      </c>
      <c r="E9" s="185">
        <f>SUMIFS('Revised Proposal'!G$6:G$162,'Revised Proposal'!$S$6:$S$162,Categorised!$B$6,'Revised Proposal'!$R$6:$R$162,Categorised!$B9)</f>
        <v>64079.819751902869</v>
      </c>
      <c r="F9" s="185">
        <f>SUMIFS('Revised Proposal'!H$6:H$162,'Revised Proposal'!$S$6:$S$162,Categorised!$B$6,'Revised Proposal'!$R$6:$R$162,Categorised!$B9)</f>
        <v>64079.819751902869</v>
      </c>
      <c r="G9" s="185">
        <f>SUMIFS('Revised Proposal'!I$6:I$162,'Revised Proposal'!$S$6:$S$162,Categorised!$B$6,'Revised Proposal'!$R$6:$R$162,Categorised!$B9)</f>
        <v>64079.819751902869</v>
      </c>
      <c r="H9" s="170"/>
      <c r="I9" s="176">
        <f>IF(C$25=0,0,C9/C$25)</f>
        <v>0.57039950899545344</v>
      </c>
      <c r="J9" s="176">
        <f t="shared" si="0"/>
        <v>0.5593215193859844</v>
      </c>
      <c r="K9" s="176">
        <f t="shared" si="0"/>
        <v>0.55099670844236026</v>
      </c>
      <c r="L9" s="176">
        <f t="shared" si="0"/>
        <v>0.57296196015265666</v>
      </c>
      <c r="M9" s="176">
        <f t="shared" si="0"/>
        <v>0.59356982413518766</v>
      </c>
    </row>
    <row r="10" spans="1:25" x14ac:dyDescent="0.2">
      <c r="B10" s="170" t="s">
        <v>281</v>
      </c>
      <c r="C10" s="185">
        <f>SUMIFS('Revised Proposal'!E$6:E$162,'Revised Proposal'!$S$6:$S$162,Categorised!$B$6,'Revised Proposal'!$R$6:$R$162,Categorised!$B10)</f>
        <v>2180.1983279701926</v>
      </c>
      <c r="D10" s="185">
        <f>SUMIFS('Revised Proposal'!F$6:F$162,'Revised Proposal'!$S$6:$S$162,Categorised!$B$6,'Revised Proposal'!$R$6:$R$162,Categorised!$B10)</f>
        <v>2180.1983279701926</v>
      </c>
      <c r="E10" s="185">
        <f>SUMIFS('Revised Proposal'!G$6:G$162,'Revised Proposal'!$S$6:$S$162,Categorised!$B$6,'Revised Proposal'!$R$6:$R$162,Categorised!$B10)</f>
        <v>2180.1983279701926</v>
      </c>
      <c r="F10" s="185">
        <f>SUMIFS('Revised Proposal'!H$6:H$162,'Revised Proposal'!$S$6:$S$162,Categorised!$B$6,'Revised Proposal'!$R$6:$R$162,Categorised!$B10)</f>
        <v>2180.1983279701926</v>
      </c>
      <c r="G10" s="185">
        <f>SUMIFS('Revised Proposal'!I$6:I$162,'Revised Proposal'!$S$6:$S$162,Categorised!$B$6,'Revised Proposal'!$R$6:$R$162,Categorised!$B10)</f>
        <v>2180.1983279701926</v>
      </c>
      <c r="H10" s="170"/>
      <c r="I10" s="176">
        <f t="shared" ref="I10:M23" si="1">IF(C$25=0,0,C10/C$25)</f>
        <v>1.9492656747604802E-2</v>
      </c>
      <c r="J10" s="176">
        <f t="shared" si="0"/>
        <v>1.9029888755685204E-2</v>
      </c>
      <c r="K10" s="176">
        <f t="shared" si="0"/>
        <v>1.8746652333201066E-2</v>
      </c>
      <c r="L10" s="176">
        <f t="shared" si="0"/>
        <v>1.9493979732648232E-2</v>
      </c>
      <c r="M10" s="176">
        <f t="shared" si="0"/>
        <v>2.0195124504460999E-2</v>
      </c>
    </row>
    <row r="11" spans="1:25" x14ac:dyDescent="0.2">
      <c r="B11" s="170" t="s">
        <v>275</v>
      </c>
      <c r="C11" s="185">
        <f>SUMIFS('Revised Proposal'!E$6:E$162,'Revised Proposal'!$S$6:$S$162,Categorised!$B$6,'Revised Proposal'!$R$6:$R$162,Categorised!$B11)</f>
        <v>19830.847037656345</v>
      </c>
      <c r="D11" s="185">
        <f>SUMIFS('Revised Proposal'!F$6:F$162,'Revised Proposal'!$S$6:$S$162,Categorised!$B$6,'Revised Proposal'!$R$6:$R$162,Categorised!$B11)</f>
        <v>18753.909194377229</v>
      </c>
      <c r="E11" s="185">
        <f>SUMIFS('Revised Proposal'!G$6:G$162,'Revised Proposal'!$S$6:$S$162,Categorised!$B$6,'Revised Proposal'!$R$6:$R$162,Categorised!$B11)</f>
        <v>20042.158580171883</v>
      </c>
      <c r="F11" s="185">
        <f>SUMIFS('Revised Proposal'!H$6:H$162,'Revised Proposal'!$S$6:$S$162,Categorised!$B$6,'Revised Proposal'!$R$6:$R$162,Categorised!$B11)</f>
        <v>19160.502097039931</v>
      </c>
      <c r="G11" s="185">
        <f>SUMIFS('Revised Proposal'!I$6:I$162,'Revised Proposal'!$S$6:$S$162,Categorised!$B$6,'Revised Proposal'!$R$6:$R$162,Categorised!$B11)</f>
        <v>17380.509841902262</v>
      </c>
      <c r="H11" s="170"/>
      <c r="I11" s="176">
        <f t="shared" si="1"/>
        <v>0.17730308722839072</v>
      </c>
      <c r="J11" s="176">
        <f t="shared" si="0"/>
        <v>0.16369373424641021</v>
      </c>
      <c r="K11" s="176">
        <f t="shared" si="0"/>
        <v>0.17233449548563357</v>
      </c>
      <c r="L11" s="176">
        <f t="shared" si="0"/>
        <v>0.17132131272424633</v>
      </c>
      <c r="M11" s="176">
        <f t="shared" si="0"/>
        <v>0.16099524327908976</v>
      </c>
      <c r="O11" s="202">
        <v>22.971511869947097</v>
      </c>
      <c r="P11" s="202">
        <v>24.479037222355046</v>
      </c>
      <c r="Q11" s="202">
        <v>26.716676590415688</v>
      </c>
      <c r="R11" s="202">
        <v>23.292511444994172</v>
      </c>
      <c r="S11" s="202">
        <v>19.550588481091047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</row>
    <row r="12" spans="1:25" x14ac:dyDescent="0.2">
      <c r="B12" s="170" t="s">
        <v>285</v>
      </c>
      <c r="C12" s="185">
        <f>SUMIFS('Revised Proposal'!E$6:E$162,'Revised Proposal'!$S$6:$S$162,Categorised!$B$6,'Revised Proposal'!$R$6:$R$162,Categorised!$B12)</f>
        <v>1049.5101329874551</v>
      </c>
      <c r="D12" s="185">
        <f>SUMIFS('Revised Proposal'!F$6:F$162,'Revised Proposal'!$S$6:$S$162,Categorised!$B$6,'Revised Proposal'!$R$6:$R$162,Categorised!$B12)</f>
        <v>3526.3540468378492</v>
      </c>
      <c r="E12" s="185">
        <f>SUMIFS('Revised Proposal'!G$6:G$162,'Revised Proposal'!$S$6:$S$162,Categorised!$B$6,'Revised Proposal'!$R$6:$R$162,Categorised!$B12)</f>
        <v>4198.0405319498204</v>
      </c>
      <c r="F12" s="185">
        <f>SUMIFS('Revised Proposal'!H$6:H$162,'Revised Proposal'!$S$6:$S$162,Categorised!$B$6,'Revised Proposal'!$R$6:$R$162,Categorised!$B12)</f>
        <v>1679.2162127799281</v>
      </c>
      <c r="G12" s="185">
        <f>SUMIFS('Revised Proposal'!I$6:I$162,'Revised Proposal'!$S$6:$S$162,Categorised!$B$6,'Revised Proposal'!$R$6:$R$162,Categorised!$B12)</f>
        <v>0</v>
      </c>
      <c r="H12" s="170"/>
      <c r="I12" s="176">
        <f t="shared" si="1"/>
        <v>9.3834310911081586E-3</v>
      </c>
      <c r="J12" s="176">
        <f t="shared" si="0"/>
        <v>3.0779826020214278E-2</v>
      </c>
      <c r="K12" s="176">
        <f t="shared" si="0"/>
        <v>3.6097269373846483E-2</v>
      </c>
      <c r="L12" s="176">
        <f t="shared" si="0"/>
        <v>1.5014508725517095E-2</v>
      </c>
      <c r="M12" s="176">
        <f t="shared" si="0"/>
        <v>0</v>
      </c>
    </row>
    <row r="13" spans="1:25" x14ac:dyDescent="0.2">
      <c r="B13" s="170" t="s">
        <v>273</v>
      </c>
      <c r="C13" s="185">
        <f>SUMIFS('Revised Proposal'!E$6:E$162,'Revised Proposal'!$S$6:$S$162,Categorised!$B$6,'Revised Proposal'!$R$6:$R$162,Categorised!$B13)</f>
        <v>0</v>
      </c>
      <c r="D13" s="185">
        <f>SUMIFS('Revised Proposal'!F$6:F$162,'Revised Proposal'!$S$6:$S$162,Categorised!$B$6,'Revised Proposal'!$R$6:$R$162,Categorised!$B13)</f>
        <v>0</v>
      </c>
      <c r="E13" s="185">
        <f>SUMIFS('Revised Proposal'!G$6:G$162,'Revised Proposal'!$S$6:$S$162,Categorised!$B$6,'Revised Proposal'!$R$6:$R$162,Categorised!$B13)</f>
        <v>0</v>
      </c>
      <c r="F13" s="185">
        <f>SUMIFS('Revised Proposal'!H$6:H$162,'Revised Proposal'!$S$6:$S$162,Categorised!$B$6,'Revised Proposal'!$R$6:$R$162,Categorised!$B13)</f>
        <v>0</v>
      </c>
      <c r="G13" s="185">
        <f>SUMIFS('Revised Proposal'!I$6:I$162,'Revised Proposal'!$S$6:$S$162,Categorised!$B$6,'Revised Proposal'!$R$6:$R$162,Categorised!$B13)</f>
        <v>0</v>
      </c>
      <c r="H13" s="170"/>
      <c r="I13" s="176">
        <f t="shared" si="1"/>
        <v>0</v>
      </c>
      <c r="J13" s="176">
        <f t="shared" si="0"/>
        <v>0</v>
      </c>
      <c r="K13" s="176">
        <f t="shared" si="0"/>
        <v>0</v>
      </c>
      <c r="L13" s="176">
        <f t="shared" si="0"/>
        <v>0</v>
      </c>
      <c r="M13" s="176">
        <f t="shared" si="0"/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</row>
    <row r="14" spans="1:25" x14ac:dyDescent="0.2">
      <c r="B14" s="170" t="s">
        <v>280</v>
      </c>
      <c r="C14" s="185">
        <f>SUMIFS('Revised Proposal'!E$6:E$162,'Revised Proposal'!$S$6:$S$162,Categorised!$B$6,'Revised Proposal'!$R$6:$R$162,Categorised!$B14)</f>
        <v>0</v>
      </c>
      <c r="D14" s="185">
        <f>SUMIFS('Revised Proposal'!F$6:F$162,'Revised Proposal'!$S$6:$S$162,Categorised!$B$6,'Revised Proposal'!$R$6:$R$162,Categorised!$B14)</f>
        <v>0</v>
      </c>
      <c r="E14" s="185">
        <f>SUMIFS('Revised Proposal'!G$6:G$162,'Revised Proposal'!$S$6:$S$162,Categorised!$B$6,'Revised Proposal'!$R$6:$R$162,Categorised!$B14)</f>
        <v>0</v>
      </c>
      <c r="F14" s="185">
        <f>SUMIFS('Revised Proposal'!H$6:H$162,'Revised Proposal'!$S$6:$S$162,Categorised!$B$6,'Revised Proposal'!$R$6:$R$162,Categorised!$B14)</f>
        <v>0</v>
      </c>
      <c r="G14" s="185">
        <f>SUMIFS('Revised Proposal'!I$6:I$162,'Revised Proposal'!$S$6:$S$162,Categorised!$B$6,'Revised Proposal'!$R$6:$R$162,Categorised!$B14)</f>
        <v>0</v>
      </c>
      <c r="H14" s="170"/>
      <c r="I14" s="176">
        <f t="shared" si="1"/>
        <v>0</v>
      </c>
      <c r="J14" s="176">
        <f t="shared" si="0"/>
        <v>0</v>
      </c>
      <c r="K14" s="176">
        <f t="shared" si="0"/>
        <v>0</v>
      </c>
      <c r="L14" s="176">
        <f t="shared" si="0"/>
        <v>0</v>
      </c>
      <c r="M14" s="176">
        <f t="shared" si="0"/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</row>
    <row r="15" spans="1:25" x14ac:dyDescent="0.2">
      <c r="B15" s="170" t="s">
        <v>286</v>
      </c>
      <c r="C15" s="185">
        <f>SUMIFS('Revised Proposal'!E$6:E$162,'Revised Proposal'!$S$6:$S$162,Categorised!$B$6,'Revised Proposal'!$R$6:$R$162,Categorised!$B15)</f>
        <v>5204.2873327113512</v>
      </c>
      <c r="D15" s="185">
        <f>SUMIFS('Revised Proposal'!F$6:F$162,'Revised Proposal'!$S$6:$S$162,Categorised!$B$6,'Revised Proposal'!$R$6:$R$162,Categorised!$B15)</f>
        <v>5844.6462325191933</v>
      </c>
      <c r="E15" s="185">
        <f>SUMIFS('Revised Proposal'!G$6:G$162,'Revised Proposal'!$S$6:$S$162,Categorised!$B$6,'Revised Proposal'!$R$6:$R$162,Categorised!$B15)</f>
        <v>5764.8136738736903</v>
      </c>
      <c r="F15" s="185">
        <f>SUMIFS('Revised Proposal'!H$6:H$162,'Revised Proposal'!$S$6:$S$162,Categorised!$B$6,'Revised Proposal'!$R$6:$R$162,Categorised!$B15)</f>
        <v>4847.6654489322591</v>
      </c>
      <c r="G15" s="185">
        <f>SUMIFS('Revised Proposal'!I$6:I$162,'Revised Proposal'!$S$6:$S$162,Categorised!$B$6,'Revised Proposal'!$R$6:$R$162,Categorised!$B15)</f>
        <v>4712.6545389640132</v>
      </c>
      <c r="H15" s="170"/>
      <c r="I15" s="176">
        <f t="shared" si="1"/>
        <v>4.653034785459071E-2</v>
      </c>
      <c r="J15" s="176">
        <f t="shared" si="0"/>
        <v>5.1015068764283314E-2</v>
      </c>
      <c r="K15" s="176">
        <f t="shared" si="0"/>
        <v>4.9569324186396292E-2</v>
      </c>
      <c r="L15" s="176">
        <f t="shared" si="0"/>
        <v>4.3344814460125822E-2</v>
      </c>
      <c r="M15" s="176">
        <f t="shared" si="0"/>
        <v>4.3653205279493582E-2</v>
      </c>
    </row>
    <row r="16" spans="1:25" x14ac:dyDescent="0.2">
      <c r="B16" s="170" t="s">
        <v>296</v>
      </c>
      <c r="C16" s="185">
        <f>SUMIFS('Revised Proposal'!E$6:E$162,'Revised Proposal'!$S$6:$S$162,Categorised!$B$6,'Revised Proposal'!$R$6:$R$162,Categorised!$B16)</f>
        <v>0</v>
      </c>
      <c r="D16" s="185">
        <f>SUMIFS('Revised Proposal'!F$6:F$162,'Revised Proposal'!$S$6:$S$162,Categorised!$B$6,'Revised Proposal'!$R$6:$R$162,Categorised!$B16)</f>
        <v>0</v>
      </c>
      <c r="E16" s="185">
        <f>SUMIFS('Revised Proposal'!G$6:G$162,'Revised Proposal'!$S$6:$S$162,Categorised!$B$6,'Revised Proposal'!$R$6:$R$162,Categorised!$B16)</f>
        <v>0</v>
      </c>
      <c r="F16" s="185">
        <f>SUMIFS('Revised Proposal'!H$6:H$162,'Revised Proposal'!$S$6:$S$162,Categorised!$B$6,'Revised Proposal'!$R$6:$R$162,Categorised!$B16)</f>
        <v>0</v>
      </c>
      <c r="G16" s="185">
        <f>SUMIFS('Revised Proposal'!I$6:I$162,'Revised Proposal'!$S$6:$S$162,Categorised!$B$6,'Revised Proposal'!$R$6:$R$162,Categorised!$B16)</f>
        <v>0</v>
      </c>
      <c r="H16" s="170"/>
      <c r="I16" s="176">
        <f t="shared" si="1"/>
        <v>0</v>
      </c>
      <c r="J16" s="176">
        <f t="shared" si="0"/>
        <v>0</v>
      </c>
      <c r="K16" s="176">
        <f t="shared" si="0"/>
        <v>0</v>
      </c>
      <c r="L16" s="176">
        <f t="shared" si="0"/>
        <v>0</v>
      </c>
      <c r="M16" s="176">
        <f t="shared" si="0"/>
        <v>0</v>
      </c>
    </row>
    <row r="17" spans="1:13" x14ac:dyDescent="0.2">
      <c r="B17" s="170" t="s">
        <v>29</v>
      </c>
      <c r="C17" s="185">
        <f>SUMIFS('Revised Proposal'!E$6:E$162,'Revised Proposal'!$S$6:$S$162,Categorised!$B$6,'Revised Proposal'!$R$6:$R$162,Categorised!$B17)</f>
        <v>0</v>
      </c>
      <c r="D17" s="185">
        <f>SUMIFS('Revised Proposal'!F$6:F$162,'Revised Proposal'!$S$6:$S$162,Categorised!$B$6,'Revised Proposal'!$R$6:$R$162,Categorised!$B17)</f>
        <v>0</v>
      </c>
      <c r="E17" s="185">
        <f>SUMIFS('Revised Proposal'!G$6:G$162,'Revised Proposal'!$S$6:$S$162,Categorised!$B$6,'Revised Proposal'!$R$6:$R$162,Categorised!$B17)</f>
        <v>0</v>
      </c>
      <c r="F17" s="185">
        <f>SUMIFS('Revised Proposal'!H$6:H$162,'Revised Proposal'!$S$6:$S$162,Categorised!$B$6,'Revised Proposal'!$R$6:$R$162,Categorised!$B17)</f>
        <v>0</v>
      </c>
      <c r="G17" s="185">
        <f>SUMIFS('Revised Proposal'!I$6:I$162,'Revised Proposal'!$S$6:$S$162,Categorised!$B$6,'Revised Proposal'!$R$6:$R$162,Categorised!$B17)</f>
        <v>0</v>
      </c>
      <c r="H17" s="170"/>
      <c r="I17" s="176">
        <f t="shared" si="1"/>
        <v>0</v>
      </c>
      <c r="J17" s="176">
        <f t="shared" si="0"/>
        <v>0</v>
      </c>
      <c r="K17" s="176">
        <f t="shared" si="0"/>
        <v>0</v>
      </c>
      <c r="L17" s="176">
        <f t="shared" si="0"/>
        <v>0</v>
      </c>
      <c r="M17" s="176">
        <f t="shared" si="0"/>
        <v>0</v>
      </c>
    </row>
    <row r="18" spans="1:13" x14ac:dyDescent="0.2">
      <c r="B18" s="170" t="s">
        <v>278</v>
      </c>
      <c r="C18" s="185">
        <f>SUMIFS('Revised Proposal'!E$6:E$162,'Revised Proposal'!$S$6:$S$162,Categorised!$B$6,'Revised Proposal'!$R$6:$R$162,Categorised!$B18)</f>
        <v>0</v>
      </c>
      <c r="D18" s="185">
        <f>SUMIFS('Revised Proposal'!F$6:F$162,'Revised Proposal'!$S$6:$S$162,Categorised!$B$6,'Revised Proposal'!$R$6:$R$162,Categorised!$B18)</f>
        <v>0</v>
      </c>
      <c r="E18" s="185">
        <f>SUMIFS('Revised Proposal'!G$6:G$162,'Revised Proposal'!$S$6:$S$162,Categorised!$B$6,'Revised Proposal'!$R$6:$R$162,Categorised!$B18)</f>
        <v>0</v>
      </c>
      <c r="F18" s="185">
        <f>SUMIFS('Revised Proposal'!H$6:H$162,'Revised Proposal'!$S$6:$S$162,Categorised!$B$6,'Revised Proposal'!$R$6:$R$162,Categorised!$B18)</f>
        <v>0</v>
      </c>
      <c r="G18" s="185">
        <f>SUMIFS('Revised Proposal'!I$6:I$162,'Revised Proposal'!$S$6:$S$162,Categorised!$B$6,'Revised Proposal'!$R$6:$R$162,Categorised!$B18)</f>
        <v>0</v>
      </c>
      <c r="H18" s="170"/>
      <c r="I18" s="176">
        <f t="shared" si="1"/>
        <v>0</v>
      </c>
      <c r="J18" s="176">
        <f t="shared" si="0"/>
        <v>0</v>
      </c>
      <c r="K18" s="176">
        <f t="shared" si="0"/>
        <v>0</v>
      </c>
      <c r="L18" s="176">
        <f t="shared" si="0"/>
        <v>0</v>
      </c>
      <c r="M18" s="176">
        <f t="shared" si="0"/>
        <v>0</v>
      </c>
    </row>
    <row r="19" spans="1:13" x14ac:dyDescent="0.2">
      <c r="B19" s="170" t="s">
        <v>297</v>
      </c>
      <c r="C19" s="185">
        <f>SUMIFS('Revised Proposal'!E$6:E$162,'Revised Proposal'!$S$6:$S$162,Categorised!$B$6,'Revised Proposal'!$R$6:$R$162,Categorised!$B19)</f>
        <v>0</v>
      </c>
      <c r="D19" s="185">
        <f>SUMIFS('Revised Proposal'!F$6:F$162,'Revised Proposal'!$S$6:$S$162,Categorised!$B$6,'Revised Proposal'!$R$6:$R$162,Categorised!$B19)</f>
        <v>0</v>
      </c>
      <c r="E19" s="185">
        <f>SUMIFS('Revised Proposal'!G$6:G$162,'Revised Proposal'!$S$6:$S$162,Categorised!$B$6,'Revised Proposal'!$R$6:$R$162,Categorised!$B19)</f>
        <v>0</v>
      </c>
      <c r="F19" s="185">
        <f>SUMIFS('Revised Proposal'!H$6:H$162,'Revised Proposal'!$S$6:$S$162,Categorised!$B$6,'Revised Proposal'!$R$6:$R$162,Categorised!$B19)</f>
        <v>0</v>
      </c>
      <c r="G19" s="185">
        <f>SUMIFS('Revised Proposal'!I$6:I$162,'Revised Proposal'!$S$6:$S$162,Categorised!$B$6,'Revised Proposal'!$R$6:$R$162,Categorised!$B19)</f>
        <v>0</v>
      </c>
      <c r="H19" s="170"/>
      <c r="I19" s="176">
        <f t="shared" si="1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</row>
    <row r="20" spans="1:13" x14ac:dyDescent="0.2">
      <c r="B20" s="170" t="s">
        <v>298</v>
      </c>
      <c r="C20" s="185">
        <f>SUMIFS('Revised Proposal'!E$6:E$162,'Revised Proposal'!$S$6:$S$162,Categorised!$B$6,'Revised Proposal'!$R$6:$R$162,Categorised!$B20)</f>
        <v>0</v>
      </c>
      <c r="D20" s="185">
        <f>SUMIFS('Revised Proposal'!F$6:F$162,'Revised Proposal'!$S$6:$S$162,Categorised!$B$6,'Revised Proposal'!$R$6:$R$162,Categorised!$B20)</f>
        <v>0</v>
      </c>
      <c r="E20" s="185">
        <f>SUMIFS('Revised Proposal'!G$6:G$162,'Revised Proposal'!$S$6:$S$162,Categorised!$B$6,'Revised Proposal'!$R$6:$R$162,Categorised!$B20)</f>
        <v>0</v>
      </c>
      <c r="F20" s="185">
        <f>SUMIFS('Revised Proposal'!H$6:H$162,'Revised Proposal'!$S$6:$S$162,Categorised!$B$6,'Revised Proposal'!$R$6:$R$162,Categorised!$B20)</f>
        <v>0</v>
      </c>
      <c r="G20" s="185">
        <f>SUMIFS('Revised Proposal'!I$6:I$162,'Revised Proposal'!$S$6:$S$162,Categorised!$B$6,'Revised Proposal'!$R$6:$R$162,Categorised!$B20)</f>
        <v>0</v>
      </c>
      <c r="H20" s="170"/>
      <c r="I20" s="176">
        <f t="shared" si="1"/>
        <v>0</v>
      </c>
      <c r="J20" s="176">
        <f t="shared" si="0"/>
        <v>0</v>
      </c>
      <c r="K20" s="176">
        <f t="shared" si="0"/>
        <v>0</v>
      </c>
      <c r="L20" s="176">
        <f t="shared" si="0"/>
        <v>0</v>
      </c>
      <c r="M20" s="176">
        <f t="shared" si="0"/>
        <v>0</v>
      </c>
    </row>
    <row r="21" spans="1:13" x14ac:dyDescent="0.2">
      <c r="B21" s="170" t="s">
        <v>282</v>
      </c>
      <c r="C21" s="185">
        <f>SUMIFS('Revised Proposal'!E$6:E$162,'Revised Proposal'!$S$6:$S$162,Categorised!$B$6,'Revised Proposal'!$R$6:$R$162,Categorised!$B21)</f>
        <v>15619.029693513343</v>
      </c>
      <c r="D21" s="185">
        <f>SUMIFS('Revised Proposal'!F$6:F$162,'Revised Proposal'!$S$6:$S$162,Categorised!$B$6,'Revised Proposal'!$R$6:$R$162,Categorised!$B21)</f>
        <v>15974.424907687915</v>
      </c>
      <c r="E21" s="185">
        <f>SUMIFS('Revised Proposal'!G$6:G$162,'Revised Proposal'!$S$6:$S$162,Categorised!$B$6,'Revised Proposal'!$R$6:$R$162,Categorised!$B21)</f>
        <v>15993.195626655366</v>
      </c>
      <c r="F21" s="185">
        <f>SUMIFS('Revised Proposal'!H$6:H$162,'Revised Proposal'!$S$6:$S$162,Categorised!$B$6,'Revised Proposal'!$R$6:$R$162,Categorised!$B21)</f>
        <v>16020.308887386129</v>
      </c>
      <c r="G21" s="185">
        <f>SUMIFS('Revised Proposal'!I$6:I$162,'Revised Proposal'!$S$6:$S$162,Categorised!$B$6,'Revised Proposal'!$R$6:$R$162,Categorised!$B21)</f>
        <v>16028.65142914944</v>
      </c>
      <c r="H21" s="170"/>
      <c r="I21" s="176">
        <f t="shared" si="1"/>
        <v>0.13964618752357152</v>
      </c>
      <c r="J21" s="176">
        <f t="shared" si="0"/>
        <v>0.13943297039970209</v>
      </c>
      <c r="K21" s="176">
        <f t="shared" si="0"/>
        <v>0.13751908450866354</v>
      </c>
      <c r="L21" s="176">
        <f t="shared" si="0"/>
        <v>0.14324365483401988</v>
      </c>
      <c r="M21" s="176">
        <f t="shared" si="0"/>
        <v>0.14847301142169542</v>
      </c>
    </row>
    <row r="22" spans="1:13" x14ac:dyDescent="0.2">
      <c r="B22" s="167" t="s">
        <v>277</v>
      </c>
      <c r="C22" s="185">
        <f>SUMIFS('Revised Proposal'!E$6:E$162,'Revised Proposal'!$S$6:$S$162,Categorised!$B$6,'Revised Proposal'!$R$6:$R$162,Categorised!$B22)</f>
        <v>1272.3494920703879</v>
      </c>
      <c r="D22" s="185">
        <f>SUMIFS('Revised Proposal'!F$6:F$162,'Revised Proposal'!$S$6:$S$162,Categorised!$B$6,'Revised Proposal'!$R$6:$R$162,Categorised!$B22)</f>
        <v>1272.3494920703879</v>
      </c>
      <c r="E22" s="185">
        <f>SUMIFS('Revised Proposal'!G$6:G$162,'Revised Proposal'!$S$6:$S$162,Categorised!$B$6,'Revised Proposal'!$R$6:$R$162,Categorised!$B22)</f>
        <v>1272.3494920703879</v>
      </c>
      <c r="F22" s="185">
        <f>SUMIFS('Revised Proposal'!H$6:H$162,'Revised Proposal'!$S$6:$S$162,Categorised!$B$6,'Revised Proposal'!$R$6:$R$162,Categorised!$B22)</f>
        <v>1272.3494920703879</v>
      </c>
      <c r="G22" s="185">
        <f>SUMIFS('Revised Proposal'!I$6:I$162,'Revised Proposal'!$S$6:$S$162,Categorised!$B$6,'Revised Proposal'!$R$6:$R$162,Categorised!$B22)</f>
        <v>1170.153355469824</v>
      </c>
      <c r="H22" s="170"/>
      <c r="I22" s="176">
        <f t="shared" si="1"/>
        <v>1.137578705282654E-2</v>
      </c>
      <c r="J22" s="176">
        <f t="shared" si="0"/>
        <v>1.1105718677894099E-2</v>
      </c>
      <c r="K22" s="176">
        <f t="shared" si="0"/>
        <v>1.0940423753271786E-2</v>
      </c>
      <c r="L22" s="176">
        <f t="shared" si="0"/>
        <v>1.1376559138249425E-2</v>
      </c>
      <c r="M22" s="176">
        <f t="shared" si="0"/>
        <v>1.0839102296270079E-2</v>
      </c>
    </row>
    <row r="23" spans="1:13" x14ac:dyDescent="0.2">
      <c r="B23" s="170" t="s">
        <v>279</v>
      </c>
      <c r="C23" s="185">
        <f>SUMIFS('Revised Proposal'!E$6:E$162,'Revised Proposal'!$S$6:$S$162,Categorised!$B$6,'Revised Proposal'!$R$6:$R$162,Categorised!$B23)</f>
        <v>2893.3734954304559</v>
      </c>
      <c r="D23" s="185">
        <f>SUMIFS('Revised Proposal'!F$6:F$162,'Revised Proposal'!$S$6:$S$162,Categorised!$B$6,'Revised Proposal'!$R$6:$R$162,Categorised!$B23)</f>
        <v>2935.3539007499539</v>
      </c>
      <c r="E23" s="185">
        <f>SUMIFS('Revised Proposal'!G$6:G$162,'Revised Proposal'!$S$6:$S$162,Categorised!$B$6,'Revised Proposal'!$R$6:$R$162,Categorised!$B23)</f>
        <v>2767.4322794719606</v>
      </c>
      <c r="F23" s="185">
        <f>SUMIFS('Revised Proposal'!H$6:H$162,'Revised Proposal'!$S$6:$S$162,Categorised!$B$6,'Revised Proposal'!$R$6:$R$162,Categorised!$B23)</f>
        <v>2599.5106581939681</v>
      </c>
      <c r="G23" s="185">
        <f>SUMIFS('Revised Proposal'!I$6:I$162,'Revised Proposal'!$S$6:$S$162,Categorised!$B$6,'Revised Proposal'!$R$6:$R$162,Categorised!$B23)</f>
        <v>2404.6795971061765</v>
      </c>
      <c r="H23" s="170"/>
      <c r="I23" s="176">
        <f t="shared" si="1"/>
        <v>2.5868993506454267E-2</v>
      </c>
      <c r="J23" s="176">
        <f t="shared" si="1"/>
        <v>2.5621273749826465E-2</v>
      </c>
      <c r="K23" s="176">
        <f t="shared" si="1"/>
        <v>2.3796041916627077E-2</v>
      </c>
      <c r="L23" s="176">
        <f t="shared" si="1"/>
        <v>2.324321023253674E-2</v>
      </c>
      <c r="M23" s="176">
        <f t="shared" si="1"/>
        <v>2.2274489083802421E-2</v>
      </c>
    </row>
    <row r="24" spans="1:13" x14ac:dyDescent="0.2">
      <c r="B24" s="170"/>
      <c r="C24" s="175"/>
      <c r="D24" s="175"/>
      <c r="E24" s="175"/>
      <c r="F24" s="175"/>
      <c r="G24" s="175"/>
      <c r="H24" s="170"/>
      <c r="I24" s="176"/>
      <c r="J24" s="176"/>
      <c r="K24" s="176"/>
      <c r="L24" s="176"/>
      <c r="M24" s="176"/>
    </row>
    <row r="25" spans="1:13" x14ac:dyDescent="0.2">
      <c r="B25" s="177" t="s">
        <v>299</v>
      </c>
      <c r="C25" s="178">
        <f>SUM(C7:C24)</f>
        <v>111847.16153369339</v>
      </c>
      <c r="D25" s="178">
        <f>SUM(D7:D24)</f>
        <v>114567.05585411558</v>
      </c>
      <c r="E25" s="178">
        <f>SUM(E7:E24)</f>
        <v>116298.00826406616</v>
      </c>
      <c r="F25" s="178">
        <f>SUM(F7:F24)</f>
        <v>111839.57087627564</v>
      </c>
      <c r="G25" s="178">
        <f>SUM(G7:G24)</f>
        <v>107956.66684246478</v>
      </c>
      <c r="H25" s="170"/>
      <c r="I25" s="179">
        <f>SUM(I7:I24)</f>
        <v>1.0000000000000002</v>
      </c>
      <c r="J25" s="179">
        <f>SUM(J7:J24)</f>
        <v>1</v>
      </c>
      <c r="K25" s="179">
        <f>SUM(K7:K24)</f>
        <v>1</v>
      </c>
      <c r="L25" s="179">
        <f>SUM(L7:L24)</f>
        <v>1.0000000000000002</v>
      </c>
      <c r="M25" s="179">
        <f>SUM(M7:M24)</f>
        <v>1</v>
      </c>
    </row>
    <row r="27" spans="1:13" ht="13.5" thickBot="1" x14ac:dyDescent="0.25">
      <c r="B27" s="167" t="s">
        <v>300</v>
      </c>
      <c r="C27" s="185">
        <f>SUMIFS('Revised Proposal'!E$6:E$162,'Revised Proposal'!$S$6:$S$162,Categorised!$B$6)</f>
        <v>111847.16153369339</v>
      </c>
      <c r="D27" s="185">
        <f>SUMIFS('Revised Proposal'!F$6:F$162,'Revised Proposal'!$S$6:$S$162,Categorised!$B$6)</f>
        <v>114567.05585411558</v>
      </c>
      <c r="E27" s="185">
        <f>SUMIFS('Revised Proposal'!G$6:G$162,'Revised Proposal'!$S$6:$S$162,Categorised!$B$6)</f>
        <v>116298.00826406614</v>
      </c>
      <c r="F27" s="185">
        <f>SUMIFS('Revised Proposal'!H$6:H$162,'Revised Proposal'!$S$6:$S$162,Categorised!$B$6)</f>
        <v>111839.57087627564</v>
      </c>
      <c r="G27" s="185">
        <f>SUMIFS('Revised Proposal'!I$6:I$162,'Revised Proposal'!$S$6:$S$162,Categorised!$B$6)</f>
        <v>107956.66684246477</v>
      </c>
    </row>
    <row r="28" spans="1:13" ht="13.5" thickBot="1" x14ac:dyDescent="0.25">
      <c r="B28" s="180" t="s">
        <v>230</v>
      </c>
      <c r="C28" s="181">
        <f>+C25-C27</f>
        <v>0</v>
      </c>
      <c r="D28" s="181">
        <f>+D25-D27</f>
        <v>0</v>
      </c>
      <c r="E28" s="181">
        <f>+E25-E27</f>
        <v>0</v>
      </c>
      <c r="F28" s="181">
        <f>+F25-F27</f>
        <v>0</v>
      </c>
      <c r="G28" s="181">
        <f>+G25-G27</f>
        <v>0</v>
      </c>
    </row>
    <row r="31" spans="1:13" x14ac:dyDescent="0.2">
      <c r="A31" s="167" t="s">
        <v>21</v>
      </c>
      <c r="B31" s="174" t="s">
        <v>272</v>
      </c>
      <c r="C31" s="174"/>
      <c r="D31" s="174"/>
      <c r="E31" s="174"/>
      <c r="F31" s="174"/>
      <c r="G31" s="174"/>
      <c r="H31" s="170"/>
      <c r="I31" s="174"/>
      <c r="J31" s="174"/>
      <c r="K31" s="174"/>
      <c r="L31" s="174"/>
      <c r="M31" s="174"/>
    </row>
    <row r="32" spans="1:13" x14ac:dyDescent="0.2">
      <c r="B32" s="170" t="s">
        <v>276</v>
      </c>
      <c r="C32" s="185">
        <f>SUMIFS('Revised Proposal'!E$6:E$162,'Revised Proposal'!$S$6:$S$162,Categorised!$B31,'Revised Proposal'!$R$6:$R$162,Categorised!$B32)</f>
        <v>0</v>
      </c>
      <c r="D32" s="185">
        <f>SUMIFS('Revised Proposal'!F$6:F$162,'Revised Proposal'!$S$6:$S$162,Categorised!$B31,'Revised Proposal'!$R$6:$R$162,Categorised!$B32)</f>
        <v>475.52488050874643</v>
      </c>
      <c r="E32" s="185">
        <f>SUMIFS('Revised Proposal'!G$6:G$162,'Revised Proposal'!$S$6:$S$162,Categorised!$B31,'Revised Proposal'!$R$6:$R$162,Categorised!$B32)</f>
        <v>951.04976101749287</v>
      </c>
      <c r="F32" s="185">
        <f>SUMIFS('Revised Proposal'!H$6:H$162,'Revised Proposal'!$S$6:$S$162,Categorised!$B31,'Revised Proposal'!$R$6:$R$162,Categorised!$B32)</f>
        <v>3833.9573060686025</v>
      </c>
      <c r="G32" s="185">
        <f>SUMIFS('Revised Proposal'!I$6:I$162,'Revised Proposal'!$S$6:$S$162,Categorised!$B31,'Revised Proposal'!$R$6:$R$162,Categorised!$B32)</f>
        <v>5490.175592416721</v>
      </c>
      <c r="H32" s="170"/>
      <c r="I32" s="176">
        <f t="shared" ref="I32:M48" si="2">IF(C$50=0,0,C32/C$50)</f>
        <v>0</v>
      </c>
      <c r="J32" s="176">
        <f t="shared" si="2"/>
        <v>2.1513180472803942E-2</v>
      </c>
      <c r="K32" s="176">
        <f t="shared" si="2"/>
        <v>4.748578453951801E-2</v>
      </c>
      <c r="L32" s="176">
        <f t="shared" si="2"/>
        <v>0.18136129803680942</v>
      </c>
      <c r="M32" s="176">
        <f t="shared" si="2"/>
        <v>0.25815307900464568</v>
      </c>
    </row>
    <row r="33" spans="2:25" x14ac:dyDescent="0.2">
      <c r="B33" s="170" t="s">
        <v>295</v>
      </c>
      <c r="C33" s="185">
        <f>SUMIFS('Revised Proposal'!E$6:E$162,'Revised Proposal'!$S$6:$S$162,Categorised!$B31,'Revised Proposal'!$R$6:$R$162,Categorised!$B33)</f>
        <v>0</v>
      </c>
      <c r="D33" s="185">
        <f>SUMIFS('Revised Proposal'!F$6:F$162,'Revised Proposal'!$S$6:$S$162,Categorised!$B31,'Revised Proposal'!$R$6:$R$162,Categorised!$B33)</f>
        <v>0</v>
      </c>
      <c r="E33" s="185">
        <f>SUMIFS('Revised Proposal'!G$6:G$162,'Revised Proposal'!$S$6:$S$162,Categorised!$B31,'Revised Proposal'!$R$6:$R$162,Categorised!$B33)</f>
        <v>0</v>
      </c>
      <c r="F33" s="185">
        <f>SUMIFS('Revised Proposal'!H$6:H$162,'Revised Proposal'!$S$6:$S$162,Categorised!$B31,'Revised Proposal'!$R$6:$R$162,Categorised!$B33)</f>
        <v>0</v>
      </c>
      <c r="G33" s="185">
        <f>SUMIFS('Revised Proposal'!I$6:I$162,'Revised Proposal'!$S$6:$S$162,Categorised!$B31,'Revised Proposal'!$R$6:$R$162,Categorised!$B33)</f>
        <v>0</v>
      </c>
      <c r="H33" s="170"/>
      <c r="I33" s="176">
        <f t="shared" si="2"/>
        <v>0</v>
      </c>
      <c r="J33" s="176">
        <f t="shared" si="2"/>
        <v>0</v>
      </c>
      <c r="K33" s="176">
        <f t="shared" si="2"/>
        <v>0</v>
      </c>
      <c r="L33" s="176">
        <f t="shared" si="2"/>
        <v>0</v>
      </c>
      <c r="M33" s="176">
        <f t="shared" si="2"/>
        <v>0</v>
      </c>
    </row>
    <row r="34" spans="2:25" x14ac:dyDescent="0.2">
      <c r="B34" s="170" t="s">
        <v>274</v>
      </c>
      <c r="C34" s="185">
        <f>SUMIFS('Revised Proposal'!E$6:E$162,'Revised Proposal'!$S$6:$S$162,Categorised!$B31,'Revised Proposal'!$R$6:$R$162,Categorised!$B34)</f>
        <v>6298.6190313000625</v>
      </c>
      <c r="D34" s="185">
        <f>SUMIFS('Revised Proposal'!F$6:F$162,'Revised Proposal'!$S$6:$S$162,Categorised!$B31,'Revised Proposal'!$R$6:$R$162,Categorised!$B34)</f>
        <v>4279.7239245787177</v>
      </c>
      <c r="E34" s="185">
        <f>SUMIFS('Revised Proposal'!G$6:G$162,'Revised Proposal'!$S$6:$S$162,Categorised!$B31,'Revised Proposal'!$R$6:$R$162,Categorised!$B34)</f>
        <v>4075.3316513775899</v>
      </c>
      <c r="F34" s="185">
        <f>SUMIFS('Revised Proposal'!H$6:H$162,'Revised Proposal'!$S$6:$S$162,Categorised!$B31,'Revised Proposal'!$R$6:$R$162,Categorised!$B34)</f>
        <v>4525.8289065964018</v>
      </c>
      <c r="G34" s="185">
        <f>SUMIFS('Revised Proposal'!I$6:I$162,'Revised Proposal'!$S$6:$S$162,Categorised!$B31,'Revised Proposal'!$R$6:$R$162,Categorised!$B34)</f>
        <v>4759.4200759691203</v>
      </c>
      <c r="H34" s="170"/>
      <c r="I34" s="176">
        <f t="shared" si="2"/>
        <v>0.27927942022916641</v>
      </c>
      <c r="J34" s="176">
        <f t="shared" si="2"/>
        <v>0.19361862425523549</v>
      </c>
      <c r="K34" s="176">
        <f t="shared" si="2"/>
        <v>0.20348075217153111</v>
      </c>
      <c r="L34" s="176">
        <f t="shared" si="2"/>
        <v>0.21408955282147063</v>
      </c>
      <c r="M34" s="176">
        <f t="shared" si="2"/>
        <v>0.22379228609464374</v>
      </c>
    </row>
    <row r="35" spans="2:25" x14ac:dyDescent="0.2">
      <c r="B35" s="170" t="s">
        <v>281</v>
      </c>
      <c r="C35" s="185">
        <f>SUMIFS('Revised Proposal'!E$6:E$162,'Revised Proposal'!$S$6:$S$162,Categorised!$B31,'Revised Proposal'!$R$6:$R$162,Categorised!$B35)</f>
        <v>0</v>
      </c>
      <c r="D35" s="185">
        <f>SUMIFS('Revised Proposal'!F$6:F$162,'Revised Proposal'!$S$6:$S$162,Categorised!$B31,'Revised Proposal'!$R$6:$R$162,Categorised!$B35)</f>
        <v>0</v>
      </c>
      <c r="E35" s="185">
        <f>SUMIFS('Revised Proposal'!G$6:G$162,'Revised Proposal'!$S$6:$S$162,Categorised!$B31,'Revised Proposal'!$R$6:$R$162,Categorised!$B35)</f>
        <v>0</v>
      </c>
      <c r="F35" s="185">
        <f>SUMIFS('Revised Proposal'!H$6:H$162,'Revised Proposal'!$S$6:$S$162,Categorised!$B31,'Revised Proposal'!$R$6:$R$162,Categorised!$B35)</f>
        <v>0</v>
      </c>
      <c r="G35" s="185">
        <f>SUMIFS('Revised Proposal'!I$6:I$162,'Revised Proposal'!$S$6:$S$162,Categorised!$B31,'Revised Proposal'!$R$6:$R$162,Categorised!$B35)</f>
        <v>0</v>
      </c>
      <c r="H35" s="170"/>
      <c r="I35" s="176">
        <f t="shared" si="2"/>
        <v>0</v>
      </c>
      <c r="J35" s="176">
        <f t="shared" si="2"/>
        <v>0</v>
      </c>
      <c r="K35" s="176">
        <f t="shared" si="2"/>
        <v>0</v>
      </c>
      <c r="L35" s="176">
        <f t="shared" si="2"/>
        <v>0</v>
      </c>
      <c r="M35" s="176">
        <f t="shared" si="2"/>
        <v>0</v>
      </c>
    </row>
    <row r="36" spans="2:25" x14ac:dyDescent="0.2">
      <c r="B36" s="170" t="s">
        <v>275</v>
      </c>
      <c r="C36" s="185">
        <f>SUMIFS('Revised Proposal'!E$6:E$162,'Revised Proposal'!$S$6:$S$162,Categorised!$B31,'Revised Proposal'!$R$6:$R$162,Categorised!$B36)</f>
        <v>2982.4586803838042</v>
      </c>
      <c r="D36" s="185">
        <f>SUMIFS('Revised Proposal'!F$6:F$162,'Revised Proposal'!$S$6:$S$162,Categorised!$B31,'Revised Proposal'!$R$6:$R$162,Categorised!$B36)</f>
        <v>2035.580190247967</v>
      </c>
      <c r="E36" s="185">
        <f>SUMIFS('Revised Proposal'!G$6:G$162,'Revised Proposal'!$S$6:$S$162,Categorised!$B31,'Revised Proposal'!$R$6:$R$162,Categorised!$B36)</f>
        <v>2769.7238654193652</v>
      </c>
      <c r="F36" s="185">
        <f>SUMIFS('Revised Proposal'!H$6:H$162,'Revised Proposal'!$S$6:$S$162,Categorised!$B31,'Revised Proposal'!$R$6:$R$162,Categorised!$B36)</f>
        <v>2006.3812940763776</v>
      </c>
      <c r="G36" s="185">
        <f>SUMIFS('Revised Proposal'!I$6:I$162,'Revised Proposal'!$S$6:$S$162,Categorised!$B31,'Revised Proposal'!$R$6:$R$162,Categorised!$B36)</f>
        <v>667.40334106490729</v>
      </c>
      <c r="H36" s="170"/>
      <c r="I36" s="176">
        <f t="shared" si="2"/>
        <v>0.13224157977738674</v>
      </c>
      <c r="J36" s="176">
        <f t="shared" si="2"/>
        <v>9.2091509392353707E-2</v>
      </c>
      <c r="K36" s="176">
        <f t="shared" si="2"/>
        <v>0.13829193392210509</v>
      </c>
      <c r="L36" s="176">
        <f t="shared" si="2"/>
        <v>9.4909746458181926E-2</v>
      </c>
      <c r="M36" s="176">
        <f t="shared" si="2"/>
        <v>3.138191566620771E-2</v>
      </c>
      <c r="O36" s="202">
        <v>7.9150847163043316</v>
      </c>
      <c r="P36" s="202">
        <v>7.8740399960558287</v>
      </c>
      <c r="Q36" s="202">
        <v>4.7569838604862342</v>
      </c>
      <c r="R36" s="202">
        <v>2.2613518775859882</v>
      </c>
      <c r="S36" s="202">
        <v>0.75565439468068862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</row>
    <row r="37" spans="2:25" x14ac:dyDescent="0.2">
      <c r="B37" s="170" t="s">
        <v>285</v>
      </c>
      <c r="C37" s="185">
        <f>SUMIFS('Revised Proposal'!E$6:E$162,'Revised Proposal'!$S$6:$S$162,Categorised!$B31,'Revised Proposal'!$R$6:$R$162,Categorised!$B37)</f>
        <v>4125.3869019574586</v>
      </c>
      <c r="D37" s="185">
        <f>SUMIFS('Revised Proposal'!F$6:F$162,'Revised Proposal'!$S$6:$S$162,Categorised!$B31,'Revised Proposal'!$R$6:$R$162,Categorised!$B37)</f>
        <v>5009.6963288684601</v>
      </c>
      <c r="E37" s="185">
        <f>SUMIFS('Revised Proposal'!G$6:G$162,'Revised Proposal'!$S$6:$S$162,Categorised!$B31,'Revised Proposal'!$R$6:$R$162,Categorised!$B37)</f>
        <v>1472.4586212244517</v>
      </c>
      <c r="F37" s="185">
        <f>SUMIFS('Revised Proposal'!H$6:H$162,'Revised Proposal'!$S$6:$S$162,Categorised!$B31,'Revised Proposal'!$R$6:$R$162,Categorised!$B37)</f>
        <v>0</v>
      </c>
      <c r="G37" s="185">
        <f>SUMIFS('Revised Proposal'!I$6:I$162,'Revised Proposal'!$S$6:$S$162,Categorised!$B31,'Revised Proposal'!$R$6:$R$162,Categorised!$B37)</f>
        <v>0</v>
      </c>
      <c r="H37" s="170"/>
      <c r="I37" s="176">
        <f t="shared" si="2"/>
        <v>0.18291877258718253</v>
      </c>
      <c r="J37" s="176">
        <f t="shared" si="2"/>
        <v>0.22664324340208364</v>
      </c>
      <c r="K37" s="176">
        <f t="shared" si="2"/>
        <v>7.3519657642323932E-2</v>
      </c>
      <c r="L37" s="176">
        <f t="shared" si="2"/>
        <v>0</v>
      </c>
      <c r="M37" s="176">
        <f t="shared" si="2"/>
        <v>0</v>
      </c>
    </row>
    <row r="38" spans="2:25" x14ac:dyDescent="0.2">
      <c r="B38" s="170" t="s">
        <v>273</v>
      </c>
      <c r="C38" s="185">
        <f>SUMIFS('Revised Proposal'!E$6:E$162,'Revised Proposal'!$S$6:$S$162,Categorised!$B31,'Revised Proposal'!$R$6:$R$162,Categorised!$B38)</f>
        <v>7249.8430732566558</v>
      </c>
      <c r="D38" s="185">
        <f>SUMIFS('Revised Proposal'!F$6:F$162,'Revised Proposal'!$S$6:$S$162,Categorised!$B31,'Revised Proposal'!$R$6:$R$162,Categorised!$B38)</f>
        <v>7412.7608951275924</v>
      </c>
      <c r="E38" s="185">
        <f>SUMIFS('Revised Proposal'!G$6:G$162,'Revised Proposal'!$S$6:$S$162,Categorised!$B31,'Revised Proposal'!$R$6:$R$162,Categorised!$B38)</f>
        <v>7575.6787169985282</v>
      </c>
      <c r="F38" s="185">
        <f>SUMIFS('Revised Proposal'!H$6:H$162,'Revised Proposal'!$S$6:$S$162,Categorised!$B31,'Revised Proposal'!$R$6:$R$162,Categorised!$B38)</f>
        <v>7575.6787169985282</v>
      </c>
      <c r="G38" s="185">
        <f>SUMIFS('Revised Proposal'!I$6:I$162,'Revised Proposal'!$S$6:$S$162,Categorised!$B31,'Revised Proposal'!$R$6:$R$162,Categorised!$B38)</f>
        <v>7738.5965388694658</v>
      </c>
      <c r="H38" s="170"/>
      <c r="I38" s="176">
        <f t="shared" si="2"/>
        <v>0.32145649073073779</v>
      </c>
      <c r="J38" s="176">
        <f t="shared" si="2"/>
        <v>0.33536008203821083</v>
      </c>
      <c r="K38" s="176">
        <f t="shared" si="2"/>
        <v>0.37825260258846499</v>
      </c>
      <c r="L38" s="176">
        <f t="shared" si="2"/>
        <v>0.35835947454342876</v>
      </c>
      <c r="M38" s="176">
        <f t="shared" si="2"/>
        <v>0.36387588885922323</v>
      </c>
      <c r="O38" s="202">
        <v>8.0732088844615948</v>
      </c>
      <c r="P38" s="202">
        <v>8.28475299884375</v>
      </c>
      <c r="Q38" s="202">
        <v>8.4950097037201875</v>
      </c>
      <c r="R38" s="202">
        <v>8.5383946417617924</v>
      </c>
      <c r="S38" s="202">
        <v>8.7618747516709963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</row>
    <row r="39" spans="2:25" x14ac:dyDescent="0.2">
      <c r="B39" s="170" t="s">
        <v>280</v>
      </c>
      <c r="C39" s="185">
        <f>SUMIFS('Revised Proposal'!E$6:E$162,'Revised Proposal'!$S$6:$S$162,Categorised!$B31,'Revised Proposal'!$R$6:$R$162,Categorised!$B39)</f>
        <v>0</v>
      </c>
      <c r="D39" s="185">
        <f>SUMIFS('Revised Proposal'!F$6:F$162,'Revised Proposal'!$S$6:$S$162,Categorised!$B31,'Revised Proposal'!$R$6:$R$162,Categorised!$B39)</f>
        <v>0</v>
      </c>
      <c r="E39" s="185">
        <f>SUMIFS('Revised Proposal'!G$6:G$162,'Revised Proposal'!$S$6:$S$162,Categorised!$B31,'Revised Proposal'!$R$6:$R$162,Categorised!$B39)</f>
        <v>0</v>
      </c>
      <c r="F39" s="185">
        <f>SUMIFS('Revised Proposal'!H$6:H$162,'Revised Proposal'!$S$6:$S$162,Categorised!$B31,'Revised Proposal'!$R$6:$R$162,Categorised!$B39)</f>
        <v>0</v>
      </c>
      <c r="G39" s="185">
        <f>SUMIFS('Revised Proposal'!I$6:I$162,'Revised Proposal'!$S$6:$S$162,Categorised!$B31,'Revised Proposal'!$R$6:$R$162,Categorised!$B39)</f>
        <v>0</v>
      </c>
      <c r="H39" s="170"/>
      <c r="I39" s="176">
        <f t="shared" si="2"/>
        <v>0</v>
      </c>
      <c r="J39" s="176">
        <f t="shared" si="2"/>
        <v>0</v>
      </c>
      <c r="K39" s="176">
        <f t="shared" si="2"/>
        <v>0</v>
      </c>
      <c r="L39" s="176">
        <f t="shared" si="2"/>
        <v>0</v>
      </c>
      <c r="M39" s="176">
        <f t="shared" si="2"/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</row>
    <row r="40" spans="2:25" x14ac:dyDescent="0.2">
      <c r="B40" s="170" t="s">
        <v>286</v>
      </c>
      <c r="C40" s="185">
        <f>SUMIFS('Revised Proposal'!E$6:E$162,'Revised Proposal'!$S$6:$S$162,Categorised!$B31,'Revised Proposal'!$R$6:$R$162,Categorised!$B40)</f>
        <v>0</v>
      </c>
      <c r="D40" s="185">
        <f>SUMIFS('Revised Proposal'!F$6:F$162,'Revised Proposal'!$S$6:$S$162,Categorised!$B31,'Revised Proposal'!$R$6:$R$162,Categorised!$B40)</f>
        <v>0</v>
      </c>
      <c r="E40" s="185">
        <f>SUMIFS('Revised Proposal'!G$6:G$162,'Revised Proposal'!$S$6:$S$162,Categorised!$B31,'Revised Proposal'!$R$6:$R$162,Categorised!$B40)</f>
        <v>0</v>
      </c>
      <c r="F40" s="185">
        <f>SUMIFS('Revised Proposal'!H$6:H$162,'Revised Proposal'!$S$6:$S$162,Categorised!$B31,'Revised Proposal'!$R$6:$R$162,Categorised!$B40)</f>
        <v>0</v>
      </c>
      <c r="G40" s="185">
        <f>SUMIFS('Revised Proposal'!I$6:I$162,'Revised Proposal'!$S$6:$S$162,Categorised!$B31,'Revised Proposal'!$R$6:$R$162,Categorised!$B40)</f>
        <v>0</v>
      </c>
      <c r="H40" s="170"/>
      <c r="I40" s="176">
        <f t="shared" si="2"/>
        <v>0</v>
      </c>
      <c r="J40" s="176">
        <f t="shared" si="2"/>
        <v>0</v>
      </c>
      <c r="K40" s="176">
        <f t="shared" si="2"/>
        <v>0</v>
      </c>
      <c r="L40" s="176">
        <f t="shared" si="2"/>
        <v>0</v>
      </c>
      <c r="M40" s="176">
        <f t="shared" si="2"/>
        <v>0</v>
      </c>
    </row>
    <row r="41" spans="2:25" x14ac:dyDescent="0.2">
      <c r="B41" s="170" t="s">
        <v>296</v>
      </c>
      <c r="C41" s="185">
        <f>SUMIFS('Revised Proposal'!E$6:E$162,'Revised Proposal'!$S$6:$S$162,Categorised!$B31,'Revised Proposal'!$R$6:$R$162,Categorised!$B41)</f>
        <v>0</v>
      </c>
      <c r="D41" s="185">
        <f>SUMIFS('Revised Proposal'!F$6:F$162,'Revised Proposal'!$S$6:$S$162,Categorised!$B31,'Revised Proposal'!$R$6:$R$162,Categorised!$B41)</f>
        <v>0</v>
      </c>
      <c r="E41" s="185">
        <f>SUMIFS('Revised Proposal'!G$6:G$162,'Revised Proposal'!$S$6:$S$162,Categorised!$B31,'Revised Proposal'!$R$6:$R$162,Categorised!$B41)</f>
        <v>0</v>
      </c>
      <c r="F41" s="185">
        <f>SUMIFS('Revised Proposal'!H$6:H$162,'Revised Proposal'!$S$6:$S$162,Categorised!$B31,'Revised Proposal'!$R$6:$R$162,Categorised!$B41)</f>
        <v>0</v>
      </c>
      <c r="G41" s="185">
        <f>SUMIFS('Revised Proposal'!I$6:I$162,'Revised Proposal'!$S$6:$S$162,Categorised!$B31,'Revised Proposal'!$R$6:$R$162,Categorised!$B41)</f>
        <v>0</v>
      </c>
      <c r="H41" s="170"/>
      <c r="I41" s="176">
        <f t="shared" si="2"/>
        <v>0</v>
      </c>
      <c r="J41" s="176">
        <f t="shared" si="2"/>
        <v>0</v>
      </c>
      <c r="K41" s="176">
        <f t="shared" si="2"/>
        <v>0</v>
      </c>
      <c r="L41" s="176">
        <f t="shared" si="2"/>
        <v>0</v>
      </c>
      <c r="M41" s="176">
        <f t="shared" si="2"/>
        <v>0</v>
      </c>
    </row>
    <row r="42" spans="2:25" x14ac:dyDescent="0.2">
      <c r="B42" s="170" t="s">
        <v>29</v>
      </c>
      <c r="C42" s="185">
        <f>SUMIFS('Revised Proposal'!E$6:E$162,'Revised Proposal'!$S$6:$S$162,Categorised!$B31,'Revised Proposal'!$R$6:$R$162,Categorised!$B42)</f>
        <v>0</v>
      </c>
      <c r="D42" s="185">
        <f>SUMIFS('Revised Proposal'!F$6:F$162,'Revised Proposal'!$S$6:$S$162,Categorised!$B31,'Revised Proposal'!$R$6:$R$162,Categorised!$B42)</f>
        <v>0</v>
      </c>
      <c r="E42" s="185">
        <f>SUMIFS('Revised Proposal'!G$6:G$162,'Revised Proposal'!$S$6:$S$162,Categorised!$B31,'Revised Proposal'!$R$6:$R$162,Categorised!$B42)</f>
        <v>0</v>
      </c>
      <c r="F42" s="185">
        <f>SUMIFS('Revised Proposal'!H$6:H$162,'Revised Proposal'!$S$6:$S$162,Categorised!$B31,'Revised Proposal'!$R$6:$R$162,Categorised!$B42)</f>
        <v>0</v>
      </c>
      <c r="G42" s="185">
        <f>SUMIFS('Revised Proposal'!I$6:I$162,'Revised Proposal'!$S$6:$S$162,Categorised!$B31,'Revised Proposal'!$R$6:$R$162,Categorised!$B42)</f>
        <v>0</v>
      </c>
      <c r="H42" s="170"/>
      <c r="I42" s="176">
        <f t="shared" si="2"/>
        <v>0</v>
      </c>
      <c r="J42" s="176">
        <f t="shared" si="2"/>
        <v>0</v>
      </c>
      <c r="K42" s="176">
        <f t="shared" si="2"/>
        <v>0</v>
      </c>
      <c r="L42" s="176">
        <f t="shared" si="2"/>
        <v>0</v>
      </c>
      <c r="M42" s="176">
        <f t="shared" si="2"/>
        <v>0</v>
      </c>
    </row>
    <row r="43" spans="2:25" x14ac:dyDescent="0.2">
      <c r="B43" s="170" t="s">
        <v>278</v>
      </c>
      <c r="C43" s="185">
        <f>SUMIFS('Revised Proposal'!E$6:E$162,'Revised Proposal'!$S$6:$S$162,Categorised!$B31,'Revised Proposal'!$R$6:$R$162,Categorised!$B43)</f>
        <v>0</v>
      </c>
      <c r="D43" s="185">
        <f>SUMIFS('Revised Proposal'!F$6:F$162,'Revised Proposal'!$S$6:$S$162,Categorised!$B31,'Revised Proposal'!$R$6:$R$162,Categorised!$B43)</f>
        <v>0</v>
      </c>
      <c r="E43" s="185">
        <f>SUMIFS('Revised Proposal'!G$6:G$162,'Revised Proposal'!$S$6:$S$162,Categorised!$B31,'Revised Proposal'!$R$6:$R$162,Categorised!$B43)</f>
        <v>0</v>
      </c>
      <c r="F43" s="185">
        <f>SUMIFS('Revised Proposal'!H$6:H$162,'Revised Proposal'!$S$6:$S$162,Categorised!$B31,'Revised Proposal'!$R$6:$R$162,Categorised!$B43)</f>
        <v>1293.0939733132579</v>
      </c>
      <c r="G43" s="185">
        <f>SUMIFS('Revised Proposal'!I$6:I$162,'Revised Proposal'!$S$6:$S$162,Categorised!$B31,'Revised Proposal'!$R$6:$R$162,Categorised!$B43)</f>
        <v>1293.0939733132579</v>
      </c>
      <c r="H43" s="170"/>
      <c r="I43" s="176">
        <f t="shared" si="2"/>
        <v>0</v>
      </c>
      <c r="J43" s="176">
        <f t="shared" si="2"/>
        <v>0</v>
      </c>
      <c r="K43" s="176">
        <f t="shared" si="2"/>
        <v>0</v>
      </c>
      <c r="L43" s="176">
        <f t="shared" si="2"/>
        <v>6.1168443663277332E-2</v>
      </c>
      <c r="M43" s="176">
        <f t="shared" si="2"/>
        <v>6.0802461603277444E-2</v>
      </c>
    </row>
    <row r="44" spans="2:25" x14ac:dyDescent="0.2">
      <c r="B44" s="170" t="s">
        <v>297</v>
      </c>
      <c r="C44" s="185">
        <f>SUMIFS('Revised Proposal'!E$6:E$162,'Revised Proposal'!$S$6:$S$162,Categorised!$B31,'Revised Proposal'!$R$6:$R$162,Categorised!$B44)</f>
        <v>0</v>
      </c>
      <c r="D44" s="185">
        <f>SUMIFS('Revised Proposal'!F$6:F$162,'Revised Proposal'!$S$6:$S$162,Categorised!$B31,'Revised Proposal'!$R$6:$R$162,Categorised!$B44)</f>
        <v>0</v>
      </c>
      <c r="E44" s="185">
        <f>SUMIFS('Revised Proposal'!G$6:G$162,'Revised Proposal'!$S$6:$S$162,Categorised!$B31,'Revised Proposal'!$R$6:$R$162,Categorised!$B44)</f>
        <v>0</v>
      </c>
      <c r="F44" s="185">
        <f>SUMIFS('Revised Proposal'!H$6:H$162,'Revised Proposal'!$S$6:$S$162,Categorised!$B31,'Revised Proposal'!$R$6:$R$162,Categorised!$B44)</f>
        <v>0</v>
      </c>
      <c r="G44" s="185">
        <f>SUMIFS('Revised Proposal'!I$6:I$162,'Revised Proposal'!$S$6:$S$162,Categorised!$B31,'Revised Proposal'!$R$6:$R$162,Categorised!$B44)</f>
        <v>0</v>
      </c>
      <c r="H44" s="170"/>
      <c r="I44" s="176">
        <f t="shared" si="2"/>
        <v>0</v>
      </c>
      <c r="J44" s="176">
        <f t="shared" si="2"/>
        <v>0</v>
      </c>
      <c r="K44" s="176">
        <f t="shared" si="2"/>
        <v>0</v>
      </c>
      <c r="L44" s="176">
        <f t="shared" si="2"/>
        <v>0</v>
      </c>
      <c r="M44" s="176">
        <f t="shared" si="2"/>
        <v>0</v>
      </c>
    </row>
    <row r="45" spans="2:25" x14ac:dyDescent="0.2">
      <c r="B45" s="170" t="s">
        <v>298</v>
      </c>
      <c r="C45" s="185">
        <f>SUMIFS('Revised Proposal'!E$6:E$162,'Revised Proposal'!$S$6:$S$162,Categorised!$B31,'Revised Proposal'!$R$6:$R$162,Categorised!$B45)</f>
        <v>0</v>
      </c>
      <c r="D45" s="185">
        <f>SUMIFS('Revised Proposal'!F$6:F$162,'Revised Proposal'!$S$6:$S$162,Categorised!$B31,'Revised Proposal'!$R$6:$R$162,Categorised!$B45)</f>
        <v>0</v>
      </c>
      <c r="E45" s="185">
        <f>SUMIFS('Revised Proposal'!G$6:G$162,'Revised Proposal'!$S$6:$S$162,Categorised!$B31,'Revised Proposal'!$R$6:$R$162,Categorised!$B45)</f>
        <v>0</v>
      </c>
      <c r="F45" s="185">
        <f>SUMIFS('Revised Proposal'!H$6:H$162,'Revised Proposal'!$S$6:$S$162,Categorised!$B31,'Revised Proposal'!$R$6:$R$162,Categorised!$B45)</f>
        <v>0</v>
      </c>
      <c r="G45" s="185">
        <f>SUMIFS('Revised Proposal'!I$6:I$162,'Revised Proposal'!$S$6:$S$162,Categorised!$B31,'Revised Proposal'!$R$6:$R$162,Categorised!$B45)</f>
        <v>0</v>
      </c>
      <c r="H45" s="170"/>
      <c r="I45" s="176">
        <f t="shared" si="2"/>
        <v>0</v>
      </c>
      <c r="J45" s="176">
        <f t="shared" si="2"/>
        <v>0</v>
      </c>
      <c r="K45" s="176">
        <f t="shared" si="2"/>
        <v>0</v>
      </c>
      <c r="L45" s="176">
        <f t="shared" si="2"/>
        <v>0</v>
      </c>
      <c r="M45" s="176">
        <f t="shared" si="2"/>
        <v>0</v>
      </c>
    </row>
    <row r="46" spans="2:25" x14ac:dyDescent="0.2">
      <c r="B46" s="170" t="s">
        <v>282</v>
      </c>
      <c r="C46" s="185">
        <f>SUMIFS('Revised Proposal'!E$6:E$162,'Revised Proposal'!$S$6:$S$162,Categorised!$B31,'Revised Proposal'!$R$6:$R$162,Categorised!$B46)</f>
        <v>0</v>
      </c>
      <c r="D46" s="185">
        <f>SUMIFS('Revised Proposal'!F$6:F$162,'Revised Proposal'!$S$6:$S$162,Categorised!$B31,'Revised Proposal'!$R$6:$R$162,Categorised!$B46)</f>
        <v>0</v>
      </c>
      <c r="E46" s="185">
        <f>SUMIFS('Revised Proposal'!G$6:G$162,'Revised Proposal'!$S$6:$S$162,Categorised!$B31,'Revised Proposal'!$R$6:$R$162,Categorised!$B46)</f>
        <v>0</v>
      </c>
      <c r="F46" s="185">
        <f>SUMIFS('Revised Proposal'!H$6:H$162,'Revised Proposal'!$S$6:$S$162,Categorised!$B31,'Revised Proposal'!$R$6:$R$162,Categorised!$B46)</f>
        <v>0</v>
      </c>
      <c r="G46" s="185">
        <f>SUMIFS('Revised Proposal'!I$6:I$162,'Revised Proposal'!$S$6:$S$162,Categorised!$B31,'Revised Proposal'!$R$6:$R$162,Categorised!$B46)</f>
        <v>0</v>
      </c>
      <c r="H46" s="170"/>
      <c r="I46" s="176">
        <f t="shared" si="2"/>
        <v>0</v>
      </c>
      <c r="J46" s="176">
        <f t="shared" si="2"/>
        <v>0</v>
      </c>
      <c r="K46" s="176">
        <f t="shared" si="2"/>
        <v>0</v>
      </c>
      <c r="L46" s="176">
        <f t="shared" si="2"/>
        <v>0</v>
      </c>
      <c r="M46" s="176">
        <f t="shared" si="2"/>
        <v>0</v>
      </c>
    </row>
    <row r="47" spans="2:25" x14ac:dyDescent="0.2">
      <c r="B47" s="167" t="s">
        <v>277</v>
      </c>
      <c r="C47" s="185">
        <f>SUMIFS('Revised Proposal'!E$6:E$162,'Revised Proposal'!$S$6:$S$162,Categorised!$B31,'Revised Proposal'!$R$6:$R$162,Categorised!$B47)</f>
        <v>1318.4424203331016</v>
      </c>
      <c r="D47" s="185">
        <f>SUMIFS('Revised Proposal'!F$6:F$162,'Revised Proposal'!$S$6:$S$162,Categorised!$B31,'Revised Proposal'!$R$6:$R$162,Categorised!$B47)</f>
        <v>1318.4424203331016</v>
      </c>
      <c r="E47" s="185">
        <f>SUMIFS('Revised Proposal'!G$6:G$162,'Revised Proposal'!$S$6:$S$162,Categorised!$B31,'Revised Proposal'!$R$6:$R$162,Categorised!$B47)</f>
        <v>1318.4424203331016</v>
      </c>
      <c r="F47" s="185">
        <f>SUMIFS('Revised Proposal'!H$6:H$162,'Revised Proposal'!$S$6:$S$162,Categorised!$B31,'Revised Proposal'!$R$6:$R$162,Categorised!$B47)</f>
        <v>1318.4424203331016</v>
      </c>
      <c r="G47" s="185">
        <f>SUMIFS('Revised Proposal'!I$6:I$162,'Revised Proposal'!$S$6:$S$162,Categorised!$B31,'Revised Proposal'!$R$6:$R$162,Categorised!$B47)</f>
        <v>1318.4424203331016</v>
      </c>
      <c r="H47" s="170"/>
      <c r="I47" s="176">
        <f t="shared" si="2"/>
        <v>5.8459454830714956E-2</v>
      </c>
      <c r="J47" s="176">
        <f t="shared" si="2"/>
        <v>5.9647540842197311E-2</v>
      </c>
      <c r="K47" s="176">
        <f t="shared" si="2"/>
        <v>6.5829649789004838E-2</v>
      </c>
      <c r="L47" s="176">
        <f t="shared" si="2"/>
        <v>6.2367525157340765E-2</v>
      </c>
      <c r="M47" s="176">
        <f t="shared" si="2"/>
        <v>6.199436877200213E-2</v>
      </c>
    </row>
    <row r="48" spans="2:25" x14ac:dyDescent="0.2">
      <c r="B48" s="170" t="s">
        <v>279</v>
      </c>
      <c r="C48" s="185">
        <f>SUMIFS('Revised Proposal'!E$6:E$162,'Revised Proposal'!$S$6:$S$162,Categorised!$B31,'Revised Proposal'!$R$6:$R$162,Categorised!$B48)</f>
        <v>578.35826764182309</v>
      </c>
      <c r="D48" s="185">
        <f>SUMIFS('Revised Proposal'!F$6:F$162,'Revised Proposal'!$S$6:$S$162,Categorised!$B31,'Revised Proposal'!$R$6:$R$162,Categorised!$B48)</f>
        <v>1572.1569810545334</v>
      </c>
      <c r="E48" s="185">
        <f>SUMIFS('Revised Proposal'!G$6:G$162,'Revised Proposal'!$S$6:$S$162,Categorised!$B31,'Revised Proposal'!$R$6:$R$162,Categorised!$B48)</f>
        <v>1865.4090604222183</v>
      </c>
      <c r="F48" s="185">
        <f>SUMIFS('Revised Proposal'!H$6:H$162,'Revised Proposal'!$S$6:$S$162,Categorised!$B31,'Revised Proposal'!$R$6:$R$162,Categorised!$B48)</f>
        <v>586.50415873536986</v>
      </c>
      <c r="G48" s="185">
        <f>SUMIFS('Revised Proposal'!I$6:I$162,'Revised Proposal'!$S$6:$S$162,Categorised!$B31,'Revised Proposal'!$R$6:$R$162,Categorised!$B48)</f>
        <v>0</v>
      </c>
      <c r="H48" s="170"/>
      <c r="I48" s="176">
        <f t="shared" si="2"/>
        <v>2.5644281844811663E-2</v>
      </c>
      <c r="J48" s="176">
        <f t="shared" si="2"/>
        <v>7.1125819597115045E-2</v>
      </c>
      <c r="K48" s="176">
        <f t="shared" si="2"/>
        <v>9.3139619347052144E-2</v>
      </c>
      <c r="L48" s="176">
        <f t="shared" si="2"/>
        <v>2.7743959319491255E-2</v>
      </c>
      <c r="M48" s="176">
        <f t="shared" si="2"/>
        <v>0</v>
      </c>
    </row>
    <row r="49" spans="1:19" x14ac:dyDescent="0.2">
      <c r="B49" s="170"/>
      <c r="C49" s="175"/>
      <c r="D49" s="175"/>
      <c r="E49" s="175"/>
      <c r="F49" s="175"/>
      <c r="G49" s="175"/>
      <c r="H49" s="170"/>
      <c r="I49" s="176"/>
      <c r="J49" s="176"/>
      <c r="K49" s="176"/>
      <c r="L49" s="176"/>
      <c r="M49" s="176"/>
    </row>
    <row r="50" spans="1:19" x14ac:dyDescent="0.2">
      <c r="B50" s="177" t="s">
        <v>299</v>
      </c>
      <c r="C50" s="178">
        <f>SUM(C32:C49)</f>
        <v>22553.108374872903</v>
      </c>
      <c r="D50" s="178">
        <f>SUM(D32:D49)</f>
        <v>22103.88562071912</v>
      </c>
      <c r="E50" s="178">
        <f>SUM(E32:E49)</f>
        <v>20028.094096792745</v>
      </c>
      <c r="F50" s="178">
        <f>SUM(F32:F49)</f>
        <v>21139.886776121639</v>
      </c>
      <c r="G50" s="178">
        <f>SUM(G32:G49)</f>
        <v>21267.131941966574</v>
      </c>
      <c r="H50" s="170"/>
      <c r="I50" s="179">
        <f>SUM(I32:I49)</f>
        <v>1</v>
      </c>
      <c r="J50" s="179">
        <f>SUM(J32:J49)</f>
        <v>0.99999999999999989</v>
      </c>
      <c r="K50" s="179">
        <f>SUM(K32:K49)</f>
        <v>1</v>
      </c>
      <c r="L50" s="179">
        <f>SUM(L32:L49)</f>
        <v>1.0000000000000002</v>
      </c>
      <c r="M50" s="179">
        <f>SUM(M32:M49)</f>
        <v>1</v>
      </c>
    </row>
    <row r="52" spans="1:19" ht="13.5" thickBot="1" x14ac:dyDescent="0.25">
      <c r="B52" s="167" t="s">
        <v>300</v>
      </c>
      <c r="C52" s="185">
        <f>SUMIFS('Revised Proposal'!E$6:E$162,'Revised Proposal'!$S$6:$S$162,Categorised!$B31)</f>
        <v>22553.108374872903</v>
      </c>
      <c r="D52" s="185">
        <f>SUMIFS('Revised Proposal'!F$6:F$162,'Revised Proposal'!$S$6:$S$162,Categorised!$B31)</f>
        <v>22103.885620719117</v>
      </c>
      <c r="E52" s="185">
        <f>SUMIFS('Revised Proposal'!G$6:G$162,'Revised Proposal'!$S$6:$S$162,Categorised!$B31)</f>
        <v>20028.094096792745</v>
      </c>
      <c r="F52" s="185">
        <f>SUMIFS('Revised Proposal'!H$6:H$162,'Revised Proposal'!$S$6:$S$162,Categorised!$B31)</f>
        <v>21139.886776121639</v>
      </c>
      <c r="G52" s="185">
        <f>SUMIFS('Revised Proposal'!I$6:I$162,'Revised Proposal'!$S$6:$S$162,Categorised!$B31)</f>
        <v>21267.131941966574</v>
      </c>
    </row>
    <row r="53" spans="1:19" ht="13.5" thickBot="1" x14ac:dyDescent="0.25">
      <c r="B53" s="180" t="s">
        <v>230</v>
      </c>
      <c r="C53" s="181">
        <f>+C50-C52</f>
        <v>0</v>
      </c>
      <c r="D53" s="181">
        <f>+D50-D52</f>
        <v>0</v>
      </c>
      <c r="E53" s="181">
        <f>+E50-E52</f>
        <v>0</v>
      </c>
      <c r="F53" s="181">
        <f>+F50-F52</f>
        <v>0</v>
      </c>
      <c r="G53" s="181">
        <f>+G50-G52</f>
        <v>0</v>
      </c>
    </row>
    <row r="55" spans="1:19" x14ac:dyDescent="0.2">
      <c r="A55" s="167" t="s">
        <v>36</v>
      </c>
      <c r="B55" s="174" t="s">
        <v>34</v>
      </c>
      <c r="C55" s="174"/>
      <c r="D55" s="174"/>
      <c r="E55" s="174"/>
      <c r="F55" s="174"/>
      <c r="G55" s="174"/>
      <c r="H55" s="170"/>
      <c r="I55" s="174"/>
      <c r="J55" s="174"/>
      <c r="K55" s="174"/>
      <c r="L55" s="174"/>
      <c r="M55" s="174"/>
    </row>
    <row r="56" spans="1:19" x14ac:dyDescent="0.2">
      <c r="B56" s="170" t="s">
        <v>276</v>
      </c>
      <c r="C56" s="185">
        <f>SUMIFS('Revised Proposal'!E$6:E$162,'Revised Proposal'!$S$6:$S$162,Categorised!$B55,'Revised Proposal'!$R$6:$R$162,Categorised!$B56)</f>
        <v>0</v>
      </c>
      <c r="D56" s="185">
        <f>SUMIFS('Revised Proposal'!F$6:F$162,'Revised Proposal'!$S$6:$S$162,Categorised!$B55,'Revised Proposal'!$R$6:$R$162,Categorised!$B56)</f>
        <v>0</v>
      </c>
      <c r="E56" s="185">
        <f>SUMIFS('Revised Proposal'!G$6:G$162,'Revised Proposal'!$S$6:$S$162,Categorised!$B55,'Revised Proposal'!$R$6:$R$162,Categorised!$B56)</f>
        <v>0</v>
      </c>
      <c r="F56" s="185">
        <f>SUMIFS('Revised Proposal'!H$6:H$162,'Revised Proposal'!$S$6:$S$162,Categorised!$B55,'Revised Proposal'!$R$6:$R$162,Categorised!$B56)</f>
        <v>0</v>
      </c>
      <c r="G56" s="185">
        <f>SUMIFS('Revised Proposal'!I$6:I$162,'Revised Proposal'!$S$6:$S$162,Categorised!$B55,'Revised Proposal'!$R$6:$R$162,Categorised!$B56)</f>
        <v>0</v>
      </c>
      <c r="H56" s="170"/>
      <c r="I56" s="176">
        <f>IF(C74=0,0,C56/C74)</f>
        <v>0</v>
      </c>
      <c r="J56" s="176">
        <f>IF(D74=0,0,D56/D74)</f>
        <v>0</v>
      </c>
      <c r="K56" s="176">
        <f>IF(E74=0,0,E56/E74)</f>
        <v>0</v>
      </c>
      <c r="L56" s="176">
        <f>IF(F74=0,0,F56/F74)</f>
        <v>0</v>
      </c>
      <c r="M56" s="176">
        <f>IF(G74=0,0,G56/G74)</f>
        <v>0</v>
      </c>
    </row>
    <row r="57" spans="1:19" x14ac:dyDescent="0.2">
      <c r="B57" s="170" t="s">
        <v>295</v>
      </c>
      <c r="C57" s="185">
        <f>SUMIFS('Revised Proposal'!E$6:E$162,'Revised Proposal'!$S$6:$S$162,Categorised!$B55,'Revised Proposal'!$R$6:$R$162,Categorised!$B57)</f>
        <v>0</v>
      </c>
      <c r="D57" s="185">
        <f>SUMIFS('Revised Proposal'!F$6:F$162,'Revised Proposal'!$S$6:$S$162,Categorised!$B55,'Revised Proposal'!$R$6:$R$162,Categorised!$B57)</f>
        <v>0</v>
      </c>
      <c r="E57" s="185">
        <f>SUMIFS('Revised Proposal'!G$6:G$162,'Revised Proposal'!$S$6:$S$162,Categorised!$B55,'Revised Proposal'!$R$6:$R$162,Categorised!$B57)</f>
        <v>0</v>
      </c>
      <c r="F57" s="185">
        <f>SUMIFS('Revised Proposal'!H$6:H$162,'Revised Proposal'!$S$6:$S$162,Categorised!$B55,'Revised Proposal'!$R$6:$R$162,Categorised!$B57)</f>
        <v>0</v>
      </c>
      <c r="G57" s="185">
        <f>SUMIFS('Revised Proposal'!I$6:I$162,'Revised Proposal'!$S$6:$S$162,Categorised!$B55,'Revised Proposal'!$R$6:$R$162,Categorised!$B57)</f>
        <v>0</v>
      </c>
      <c r="H57" s="170"/>
      <c r="I57" s="176">
        <f>IF(C74=0,0,C57/C74)</f>
        <v>0</v>
      </c>
      <c r="J57" s="176">
        <f>IF(D74=0,0,D57/D74)</f>
        <v>0</v>
      </c>
      <c r="K57" s="176">
        <f>IF(E74=0,0,E57/E74)</f>
        <v>0</v>
      </c>
      <c r="L57" s="176">
        <f>IF(F74=0,0,F57/F74)</f>
        <v>0</v>
      </c>
      <c r="M57" s="176">
        <f>IF(G74=0,0,G57/G74)</f>
        <v>0</v>
      </c>
    </row>
    <row r="58" spans="1:19" x14ac:dyDescent="0.2">
      <c r="B58" s="170" t="s">
        <v>274</v>
      </c>
      <c r="C58" s="185">
        <f>SUMIFS('Revised Proposal'!E$6:E$162,'Revised Proposal'!$S$6:$S$162,Categorised!$B55,'Revised Proposal'!$R$6:$R$162,Categorised!$B58)</f>
        <v>83181.316661974794</v>
      </c>
      <c r="D58" s="185">
        <f>SUMIFS('Revised Proposal'!F$6:F$162,'Revised Proposal'!$S$6:$S$162,Categorised!$B55,'Revised Proposal'!$R$6:$R$162,Categorised!$B58)</f>
        <v>83070.780045103063</v>
      </c>
      <c r="E58" s="185">
        <f>SUMIFS('Revised Proposal'!G$6:G$162,'Revised Proposal'!$S$6:$S$162,Categorised!$B55,'Revised Proposal'!$R$6:$R$162,Categorised!$B58)</f>
        <v>89307.821943283765</v>
      </c>
      <c r="F58" s="185">
        <f>SUMIFS('Revised Proposal'!H$6:H$162,'Revised Proposal'!$S$6:$S$162,Categorised!$B55,'Revised Proposal'!$R$6:$R$162,Categorised!$B58)</f>
        <v>84618.092996965541</v>
      </c>
      <c r="G58" s="185">
        <f>SUMIFS('Revised Proposal'!I$6:I$162,'Revised Proposal'!$S$6:$S$162,Categorised!$B55,'Revised Proposal'!$R$6:$R$162,Categorised!$B58)</f>
        <v>83111.200700294285</v>
      </c>
      <c r="H58" s="170"/>
      <c r="I58" s="176">
        <f>IF(C74=0,0,C58/C74)</f>
        <v>0.77064332241098255</v>
      </c>
      <c r="J58" s="176">
        <f>IF(D74=0,0,D58/D74)</f>
        <v>0.75437223431305234</v>
      </c>
      <c r="K58" s="176">
        <f>IF(E74=0,0,E58/E74)</f>
        <v>0.76203808114087446</v>
      </c>
      <c r="L58" s="176">
        <f>IF(F74=0,0,F58/F74)</f>
        <v>0.76079823171988736</v>
      </c>
      <c r="M58" s="176">
        <f>IF(G74=0,0,G58/G74)</f>
        <v>0.77475315183215399</v>
      </c>
    </row>
    <row r="59" spans="1:19" x14ac:dyDescent="0.2">
      <c r="B59" s="170" t="s">
        <v>281</v>
      </c>
      <c r="C59" s="185">
        <f>SUMIFS('Revised Proposal'!E$6:E$162,'Revised Proposal'!$S$6:$S$162,Categorised!$B55,'Revised Proposal'!$R$6:$R$162,Categorised!$B59)</f>
        <v>5316.6803150803953</v>
      </c>
      <c r="D59" s="185">
        <f>SUMIFS('Revised Proposal'!F$6:F$162,'Revised Proposal'!$S$6:$S$162,Categorised!$B55,'Revised Proposal'!$R$6:$R$162,Categorised!$B59)</f>
        <v>5823.0308212785285</v>
      </c>
      <c r="E59" s="185">
        <f>SUMIFS('Revised Proposal'!G$6:G$162,'Revised Proposal'!$S$6:$S$162,Categorised!$B55,'Revised Proposal'!$R$6:$R$162,Categorised!$B59)</f>
        <v>6160.5978254106167</v>
      </c>
      <c r="F59" s="185">
        <f>SUMIFS('Revised Proposal'!H$6:H$162,'Revised Proposal'!$S$6:$S$162,Categorised!$B55,'Revised Proposal'!$R$6:$R$162,Categorised!$B59)</f>
        <v>5823.0308212785285</v>
      </c>
      <c r="G59" s="185">
        <f>SUMIFS('Revised Proposal'!I$6:I$162,'Revised Proposal'!$S$6:$S$162,Categorised!$B55,'Revised Proposal'!$R$6:$R$162,Categorised!$B59)</f>
        <v>5254.6155362935278</v>
      </c>
      <c r="H59" s="170"/>
      <c r="I59" s="176">
        <f>IF(C74=0,0,C59/C74)</f>
        <v>4.9257024854039537E-2</v>
      </c>
      <c r="J59" s="176">
        <f>IF(D74=0,0,D59/D74)</f>
        <v>5.287939716873525E-2</v>
      </c>
      <c r="K59" s="176">
        <f>IF(E74=0,0,E59/E74)</f>
        <v>5.2566617832623112E-2</v>
      </c>
      <c r="L59" s="176">
        <f>IF(F74=0,0,F59/F74)</f>
        <v>5.2354660748948532E-2</v>
      </c>
      <c r="M59" s="176">
        <f>IF(G74=0,0,G59/G74)</f>
        <v>4.8982927861794201E-2</v>
      </c>
    </row>
    <row r="60" spans="1:19" x14ac:dyDescent="0.2">
      <c r="B60" s="170" t="s">
        <v>275</v>
      </c>
      <c r="C60" s="185">
        <f>SUMIFS('Revised Proposal'!E$6:E$162,'Revised Proposal'!$S$6:$S$162,Categorised!$B55,'Revised Proposal'!$R$6:$R$162,Categorised!$B60)</f>
        <v>0</v>
      </c>
      <c r="D60" s="185">
        <f>SUMIFS('Revised Proposal'!F$6:F$162,'Revised Proposal'!$S$6:$S$162,Categorised!$B55,'Revised Proposal'!$R$6:$R$162,Categorised!$B60)</f>
        <v>0</v>
      </c>
      <c r="E60" s="185">
        <f>SUMIFS('Revised Proposal'!G$6:G$162,'Revised Proposal'!$S$6:$S$162,Categorised!$B55,'Revised Proposal'!$R$6:$R$162,Categorised!$B60)</f>
        <v>0</v>
      </c>
      <c r="F60" s="185">
        <f>SUMIFS('Revised Proposal'!H$6:H$162,'Revised Proposal'!$S$6:$S$162,Categorised!$B55,'Revised Proposal'!$R$6:$R$162,Categorised!$B60)</f>
        <v>0</v>
      </c>
      <c r="G60" s="185">
        <f>SUMIFS('Revised Proposal'!I$6:I$162,'Revised Proposal'!$S$6:$S$162,Categorised!$B55,'Revised Proposal'!$R$6:$R$162,Categorised!$B60)</f>
        <v>0</v>
      </c>
      <c r="H60" s="170"/>
      <c r="I60" s="176">
        <f>IF(C74=0,0,C60/C74)</f>
        <v>0</v>
      </c>
      <c r="J60" s="176">
        <f>IF(D74=0,0,D60/D74)</f>
        <v>0</v>
      </c>
      <c r="K60" s="176">
        <f>IF(E74=0,0,E60/E74)</f>
        <v>0</v>
      </c>
      <c r="L60" s="176">
        <f>IF(F74=0,0,F60/F74)</f>
        <v>0</v>
      </c>
      <c r="M60" s="176">
        <f>IF(G74=0,0,G60/G74)</f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</row>
    <row r="61" spans="1:19" x14ac:dyDescent="0.2">
      <c r="B61" s="170" t="s">
        <v>285</v>
      </c>
      <c r="C61" s="185">
        <f>SUMIFS('Revised Proposal'!E$6:E$162,'Revised Proposal'!$S$6:$S$162,Categorised!$B55,'Revised Proposal'!$R$6:$R$162,Categorised!$B61)</f>
        <v>0</v>
      </c>
      <c r="D61" s="185">
        <f>SUMIFS('Revised Proposal'!F$6:F$162,'Revised Proposal'!$S$6:$S$162,Categorised!$B55,'Revised Proposal'!$R$6:$R$162,Categorised!$B61)</f>
        <v>0</v>
      </c>
      <c r="E61" s="185">
        <f>SUMIFS('Revised Proposal'!G$6:G$162,'Revised Proposal'!$S$6:$S$162,Categorised!$B55,'Revised Proposal'!$R$6:$R$162,Categorised!$B61)</f>
        <v>0</v>
      </c>
      <c r="F61" s="185">
        <f>SUMIFS('Revised Proposal'!H$6:H$162,'Revised Proposal'!$S$6:$S$162,Categorised!$B55,'Revised Proposal'!$R$6:$R$162,Categorised!$B61)</f>
        <v>0</v>
      </c>
      <c r="G61" s="185">
        <f>SUMIFS('Revised Proposal'!I$6:I$162,'Revised Proposal'!$S$6:$S$162,Categorised!$B55,'Revised Proposal'!$R$6:$R$162,Categorised!$B61)</f>
        <v>0</v>
      </c>
      <c r="H61" s="170"/>
      <c r="I61" s="176">
        <f>IF(C74=0,0,C61/C74)</f>
        <v>0</v>
      </c>
      <c r="J61" s="176">
        <f>IF(D74=0,0,D61/D74)</f>
        <v>0</v>
      </c>
      <c r="K61" s="176">
        <f>IF(E74=0,0,E61/E74)</f>
        <v>0</v>
      </c>
      <c r="L61" s="176">
        <f>IF(F74=0,0,F61/F74)</f>
        <v>0</v>
      </c>
      <c r="M61" s="176">
        <f>IF(G74=0,0,G61/G74)</f>
        <v>0</v>
      </c>
    </row>
    <row r="62" spans="1:19" x14ac:dyDescent="0.2">
      <c r="B62" s="170" t="s">
        <v>273</v>
      </c>
      <c r="C62" s="185">
        <f>SUMIFS('Revised Proposal'!E$6:E$162,'Revised Proposal'!$S$6:$S$162,Categorised!$B55,'Revised Proposal'!$R$6:$R$162,Categorised!$B62)</f>
        <v>0</v>
      </c>
      <c r="D62" s="185">
        <f>SUMIFS('Revised Proposal'!F$6:F$162,'Revised Proposal'!$S$6:$S$162,Categorised!$B55,'Revised Proposal'!$R$6:$R$162,Categorised!$B62)</f>
        <v>0</v>
      </c>
      <c r="E62" s="185">
        <f>SUMIFS('Revised Proposal'!G$6:G$162,'Revised Proposal'!$S$6:$S$162,Categorised!$B55,'Revised Proposal'!$R$6:$R$162,Categorised!$B62)</f>
        <v>0</v>
      </c>
      <c r="F62" s="185">
        <f>SUMIFS('Revised Proposal'!H$6:H$162,'Revised Proposal'!$S$6:$S$162,Categorised!$B55,'Revised Proposal'!$R$6:$R$162,Categorised!$B62)</f>
        <v>0</v>
      </c>
      <c r="G62" s="185">
        <f>SUMIFS('Revised Proposal'!I$6:I$162,'Revised Proposal'!$S$6:$S$162,Categorised!$B55,'Revised Proposal'!$R$6:$R$162,Categorised!$B62)</f>
        <v>0</v>
      </c>
      <c r="H62" s="170"/>
      <c r="I62" s="176">
        <f>IF(C74=0,0,C62/C74)</f>
        <v>0</v>
      </c>
      <c r="J62" s="176">
        <f>IF(D74=0,0,D62/D74)</f>
        <v>0</v>
      </c>
      <c r="K62" s="176">
        <f>IF(E74=0,0,E62/E74)</f>
        <v>0</v>
      </c>
      <c r="L62" s="176">
        <f>IF(F74=0,0,F62/F74)</f>
        <v>0</v>
      </c>
      <c r="M62" s="176">
        <f>IF(G74=0,0,G62/G74)</f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</row>
    <row r="63" spans="1:19" x14ac:dyDescent="0.2">
      <c r="B63" s="170" t="s">
        <v>280</v>
      </c>
      <c r="C63" s="185">
        <f>SUMIFS('Revised Proposal'!E$6:E$162,'Revised Proposal'!$S$6:$S$162,Categorised!$B55,'Revised Proposal'!$R$6:$R$162,Categorised!$B63)</f>
        <v>19439.506979690133</v>
      </c>
      <c r="D63" s="185">
        <f>SUMIFS('Revised Proposal'!F$6:F$162,'Revised Proposal'!$S$6:$S$162,Categorised!$B55,'Revised Proposal'!$R$6:$R$162,Categorised!$B63)</f>
        <v>21225.273938945473</v>
      </c>
      <c r="E63" s="185">
        <f>SUMIFS('Revised Proposal'!G$6:G$162,'Revised Proposal'!$S$6:$S$162,Categorised!$B55,'Revised Proposal'!$R$6:$R$162,Categorised!$B63)</f>
        <v>21727.589398692417</v>
      </c>
      <c r="F63" s="185">
        <f>SUMIFS('Revised Proposal'!H$6:H$162,'Revised Proposal'!$S$6:$S$162,Categorised!$B55,'Revised Proposal'!$R$6:$R$162,Categorised!$B63)</f>
        <v>20781.654402040287</v>
      </c>
      <c r="G63" s="185">
        <f>SUMIFS('Revised Proposal'!I$6:I$162,'Revised Proposal'!$S$6:$S$162,Categorised!$B55,'Revised Proposal'!$R$6:$R$162,Categorised!$B63)</f>
        <v>18908.611113273266</v>
      </c>
      <c r="H63" s="170"/>
      <c r="I63" s="176">
        <f>IF(C74=0,0,C63/C74)</f>
        <v>0.18009965273497788</v>
      </c>
      <c r="J63" s="176">
        <f>IF(D74=0,0,D63/D74)</f>
        <v>0.19274836851821248</v>
      </c>
      <c r="K63" s="176">
        <f>IF(E74=0,0,E63/E74)</f>
        <v>0.18539530102650245</v>
      </c>
      <c r="L63" s="176">
        <f>IF(F74=0,0,F63/F74)</f>
        <v>0.1868471075311641</v>
      </c>
      <c r="M63" s="176">
        <f>IF(G74=0,0,G63/G74)</f>
        <v>0.1762639203060519</v>
      </c>
      <c r="O63" s="202">
        <v>21.692798441287636</v>
      </c>
      <c r="P63" s="202">
        <v>23.789619516661379</v>
      </c>
      <c r="Q63" s="202">
        <v>24.453188431139253</v>
      </c>
      <c r="R63" s="202">
        <v>23.52960204075033</v>
      </c>
      <c r="S63" s="202">
        <v>21.523808903011833</v>
      </c>
    </row>
    <row r="64" spans="1:19" x14ac:dyDescent="0.2">
      <c r="B64" s="170" t="s">
        <v>286</v>
      </c>
      <c r="C64" s="185">
        <f>SUMIFS('Revised Proposal'!E$6:E$162,'Revised Proposal'!$S$6:$S$162,Categorised!$B55,'Revised Proposal'!$R$6:$R$162,Categorised!$B64)</f>
        <v>0</v>
      </c>
      <c r="D64" s="185">
        <f>SUMIFS('Revised Proposal'!F$6:F$162,'Revised Proposal'!$S$6:$S$162,Categorised!$B55,'Revised Proposal'!$R$6:$R$162,Categorised!$B64)</f>
        <v>0</v>
      </c>
      <c r="E64" s="185">
        <f>SUMIFS('Revised Proposal'!G$6:G$162,'Revised Proposal'!$S$6:$S$162,Categorised!$B55,'Revised Proposal'!$R$6:$R$162,Categorised!$B64)</f>
        <v>0</v>
      </c>
      <c r="F64" s="185">
        <f>SUMIFS('Revised Proposal'!H$6:H$162,'Revised Proposal'!$S$6:$S$162,Categorised!$B55,'Revised Proposal'!$R$6:$R$162,Categorised!$B64)</f>
        <v>0</v>
      </c>
      <c r="G64" s="185">
        <f>SUMIFS('Revised Proposal'!I$6:I$162,'Revised Proposal'!$S$6:$S$162,Categorised!$B55,'Revised Proposal'!$R$6:$R$162,Categorised!$B64)</f>
        <v>0</v>
      </c>
      <c r="H64" s="170"/>
      <c r="I64" s="176">
        <f>IF(C74=0,0,C64/C74)</f>
        <v>0</v>
      </c>
      <c r="J64" s="176">
        <f>IF(D74=0,0,D64/D74)</f>
        <v>0</v>
      </c>
      <c r="K64" s="176">
        <f>IF(E74=0,0,E64/E74)</f>
        <v>0</v>
      </c>
      <c r="L64" s="176">
        <f>IF(F74=0,0,F64/F74)</f>
        <v>0</v>
      </c>
      <c r="M64" s="176">
        <f>IF(G74=0,0,G64/G74)</f>
        <v>0</v>
      </c>
    </row>
    <row r="65" spans="1:13" x14ac:dyDescent="0.2">
      <c r="B65" s="170" t="s">
        <v>296</v>
      </c>
      <c r="C65" s="185">
        <f>SUMIFS('Revised Proposal'!E$6:E$162,'Revised Proposal'!$S$6:$S$162,Categorised!$B55,'Revised Proposal'!$R$6:$R$162,Categorised!$B65)</f>
        <v>0</v>
      </c>
      <c r="D65" s="185">
        <f>SUMIFS('Revised Proposal'!F$6:F$162,'Revised Proposal'!$S$6:$S$162,Categorised!$B55,'Revised Proposal'!$R$6:$R$162,Categorised!$B65)</f>
        <v>0</v>
      </c>
      <c r="E65" s="185">
        <f>SUMIFS('Revised Proposal'!G$6:G$162,'Revised Proposal'!$S$6:$S$162,Categorised!$B55,'Revised Proposal'!$R$6:$R$162,Categorised!$B65)</f>
        <v>0</v>
      </c>
      <c r="F65" s="185">
        <f>SUMIFS('Revised Proposal'!H$6:H$162,'Revised Proposal'!$S$6:$S$162,Categorised!$B55,'Revised Proposal'!$R$6:$R$162,Categorised!$B65)</f>
        <v>0</v>
      </c>
      <c r="G65" s="185">
        <f>SUMIFS('Revised Proposal'!I$6:I$162,'Revised Proposal'!$S$6:$S$162,Categorised!$B55,'Revised Proposal'!$R$6:$R$162,Categorised!$B65)</f>
        <v>0</v>
      </c>
      <c r="H65" s="170"/>
      <c r="I65" s="176">
        <f>IF(C74=0,0,C65/C74)</f>
        <v>0</v>
      </c>
      <c r="J65" s="176">
        <f>IF(D74=0,0,D65/D74)</f>
        <v>0</v>
      </c>
      <c r="K65" s="176">
        <f>IF(E74=0,0,E65/E74)</f>
        <v>0</v>
      </c>
      <c r="L65" s="176">
        <f>IF(F74=0,0,F65/F74)</f>
        <v>0</v>
      </c>
      <c r="M65" s="176">
        <f>IF(G74=0,0,G65/G74)</f>
        <v>0</v>
      </c>
    </row>
    <row r="66" spans="1:13" x14ac:dyDescent="0.2">
      <c r="B66" s="170" t="s">
        <v>29</v>
      </c>
      <c r="C66" s="185">
        <f>SUMIFS('Revised Proposal'!E$6:E$162,'Revised Proposal'!$S$6:$S$162,Categorised!$B55,'Revised Proposal'!$R$6:$R$162,Categorised!$B66)</f>
        <v>0</v>
      </c>
      <c r="D66" s="185">
        <f>SUMIFS('Revised Proposal'!F$6:F$162,'Revised Proposal'!$S$6:$S$162,Categorised!$B55,'Revised Proposal'!$R$6:$R$162,Categorised!$B66)</f>
        <v>0</v>
      </c>
      <c r="E66" s="185">
        <f>SUMIFS('Revised Proposal'!G$6:G$162,'Revised Proposal'!$S$6:$S$162,Categorised!$B55,'Revised Proposal'!$R$6:$R$162,Categorised!$B66)</f>
        <v>0</v>
      </c>
      <c r="F66" s="185">
        <f>SUMIFS('Revised Proposal'!H$6:H$162,'Revised Proposal'!$S$6:$S$162,Categorised!$B55,'Revised Proposal'!$R$6:$R$162,Categorised!$B66)</f>
        <v>0</v>
      </c>
      <c r="G66" s="185">
        <f>SUMIFS('Revised Proposal'!I$6:I$162,'Revised Proposal'!$S$6:$S$162,Categorised!$B55,'Revised Proposal'!$R$6:$R$162,Categorised!$B66)</f>
        <v>0</v>
      </c>
      <c r="H66" s="170"/>
      <c r="I66" s="176">
        <f>IF(C74=0,0,C66/C74)</f>
        <v>0</v>
      </c>
      <c r="J66" s="176">
        <f>IF(D74=0,0,D66/D74)</f>
        <v>0</v>
      </c>
      <c r="K66" s="176">
        <f>IF(E74=0,0,E66/E74)</f>
        <v>0</v>
      </c>
      <c r="L66" s="176">
        <f>IF(F74=0,0,F66/F74)</f>
        <v>0</v>
      </c>
      <c r="M66" s="176">
        <f>IF(G74=0,0,G66/G74)</f>
        <v>0</v>
      </c>
    </row>
    <row r="67" spans="1:13" x14ac:dyDescent="0.2">
      <c r="B67" s="170" t="s">
        <v>278</v>
      </c>
      <c r="C67" s="185">
        <f>SUMIFS('Revised Proposal'!E$6:E$162,'Revised Proposal'!$S$6:$S$162,Categorised!$B55,'Revised Proposal'!$R$6:$R$162,Categorised!$B67)</f>
        <v>0</v>
      </c>
      <c r="D67" s="185">
        <f>SUMIFS('Revised Proposal'!F$6:F$162,'Revised Proposal'!$S$6:$S$162,Categorised!$B55,'Revised Proposal'!$R$6:$R$162,Categorised!$B67)</f>
        <v>0</v>
      </c>
      <c r="E67" s="185">
        <f>SUMIFS('Revised Proposal'!G$6:G$162,'Revised Proposal'!$S$6:$S$162,Categorised!$B55,'Revised Proposal'!$R$6:$R$162,Categorised!$B67)</f>
        <v>0</v>
      </c>
      <c r="F67" s="185">
        <f>SUMIFS('Revised Proposal'!H$6:H$162,'Revised Proposal'!$S$6:$S$162,Categorised!$B55,'Revised Proposal'!$R$6:$R$162,Categorised!$B67)</f>
        <v>0</v>
      </c>
      <c r="G67" s="185">
        <f>SUMIFS('Revised Proposal'!I$6:I$162,'Revised Proposal'!$S$6:$S$162,Categorised!$B55,'Revised Proposal'!$R$6:$R$162,Categorised!$B67)</f>
        <v>0</v>
      </c>
      <c r="H67" s="170"/>
      <c r="I67" s="176">
        <f>IF(C74=0,0,C67/C74)</f>
        <v>0</v>
      </c>
      <c r="J67" s="176">
        <f>IF(D74=0,0,D67/D74)</f>
        <v>0</v>
      </c>
      <c r="K67" s="176">
        <f>IF(E74=0,0,E67/E74)</f>
        <v>0</v>
      </c>
      <c r="L67" s="176">
        <f>IF(F74=0,0,F67/F74)</f>
        <v>0</v>
      </c>
      <c r="M67" s="176">
        <f>IF(G74=0,0,G67/G74)</f>
        <v>0</v>
      </c>
    </row>
    <row r="68" spans="1:13" x14ac:dyDescent="0.2">
      <c r="B68" s="170" t="s">
        <v>297</v>
      </c>
      <c r="C68" s="185">
        <f>SUMIFS('Revised Proposal'!E$6:E$162,'Revised Proposal'!$S$6:$S$162,Categorised!$B55,'Revised Proposal'!$R$6:$R$162,Categorised!$B68)</f>
        <v>0</v>
      </c>
      <c r="D68" s="185">
        <f>SUMIFS('Revised Proposal'!F$6:F$162,'Revised Proposal'!$S$6:$S$162,Categorised!$B55,'Revised Proposal'!$R$6:$R$162,Categorised!$B68)</f>
        <v>0</v>
      </c>
      <c r="E68" s="185">
        <f>SUMIFS('Revised Proposal'!G$6:G$162,'Revised Proposal'!$S$6:$S$162,Categorised!$B55,'Revised Proposal'!$R$6:$R$162,Categorised!$B68)</f>
        <v>0</v>
      </c>
      <c r="F68" s="185">
        <f>SUMIFS('Revised Proposal'!H$6:H$162,'Revised Proposal'!$S$6:$S$162,Categorised!$B55,'Revised Proposal'!$R$6:$R$162,Categorised!$B68)</f>
        <v>0</v>
      </c>
      <c r="G68" s="185">
        <f>SUMIFS('Revised Proposal'!I$6:I$162,'Revised Proposal'!$S$6:$S$162,Categorised!$B55,'Revised Proposal'!$R$6:$R$162,Categorised!$B68)</f>
        <v>0</v>
      </c>
      <c r="H68" s="170"/>
      <c r="I68" s="176">
        <f>IF(C74=0,0,C68/C74)</f>
        <v>0</v>
      </c>
      <c r="J68" s="176">
        <f>IF(D74=0,0,D68/D74)</f>
        <v>0</v>
      </c>
      <c r="K68" s="176">
        <f>IF(E74=0,0,E68/E74)</f>
        <v>0</v>
      </c>
      <c r="L68" s="176">
        <f>IF(F74=0,0,F68/F74)</f>
        <v>0</v>
      </c>
      <c r="M68" s="176">
        <f>IF(G74=0,0,G68/G74)</f>
        <v>0</v>
      </c>
    </row>
    <row r="69" spans="1:13" x14ac:dyDescent="0.2">
      <c r="B69" s="170" t="s">
        <v>298</v>
      </c>
      <c r="C69" s="185">
        <f>SUMIFS('Revised Proposal'!E$6:E$162,'Revised Proposal'!$S$6:$S$162,Categorised!$B55,'Revised Proposal'!$R$6:$R$162,Categorised!$B69)</f>
        <v>0</v>
      </c>
      <c r="D69" s="185">
        <f>SUMIFS('Revised Proposal'!F$6:F$162,'Revised Proposal'!$S$6:$S$162,Categorised!$B55,'Revised Proposal'!$R$6:$R$162,Categorised!$B69)</f>
        <v>0</v>
      </c>
      <c r="E69" s="185">
        <f>SUMIFS('Revised Proposal'!G$6:G$162,'Revised Proposal'!$S$6:$S$162,Categorised!$B55,'Revised Proposal'!$R$6:$R$162,Categorised!$B69)</f>
        <v>0</v>
      </c>
      <c r="F69" s="185">
        <f>SUMIFS('Revised Proposal'!H$6:H$162,'Revised Proposal'!$S$6:$S$162,Categorised!$B55,'Revised Proposal'!$R$6:$R$162,Categorised!$B69)</f>
        <v>0</v>
      </c>
      <c r="G69" s="185">
        <f>SUMIFS('Revised Proposal'!I$6:I$162,'Revised Proposal'!$S$6:$S$162,Categorised!$B55,'Revised Proposal'!$R$6:$R$162,Categorised!$B69)</f>
        <v>0</v>
      </c>
      <c r="H69" s="170"/>
      <c r="I69" s="176">
        <f>IF(C74=0,0,C69/C74)</f>
        <v>0</v>
      </c>
      <c r="J69" s="176">
        <f>IF(D74=0,0,D69/D74)</f>
        <v>0</v>
      </c>
      <c r="K69" s="176">
        <f>IF(E74=0,0,E69/E74)</f>
        <v>0</v>
      </c>
      <c r="L69" s="176">
        <f>IF(F74=0,0,F69/F74)</f>
        <v>0</v>
      </c>
      <c r="M69" s="176">
        <f>IF(G74=0,0,G69/G74)</f>
        <v>0</v>
      </c>
    </row>
    <row r="70" spans="1:13" x14ac:dyDescent="0.2">
      <c r="B70" s="170" t="s">
        <v>282</v>
      </c>
      <c r="C70" s="185">
        <f>SUMIFS('Revised Proposal'!E$6:E$162,'Revised Proposal'!$S$6:$S$162,Categorised!$B55,'Revised Proposal'!$R$6:$R$162,Categorised!$B70)</f>
        <v>0</v>
      </c>
      <c r="D70" s="185">
        <f>SUMIFS('Revised Proposal'!F$6:F$162,'Revised Proposal'!$S$6:$S$162,Categorised!$B55,'Revised Proposal'!$R$6:$R$162,Categorised!$B70)</f>
        <v>0</v>
      </c>
      <c r="E70" s="185">
        <f>SUMIFS('Revised Proposal'!G$6:G$162,'Revised Proposal'!$S$6:$S$162,Categorised!$B55,'Revised Proposal'!$R$6:$R$162,Categorised!$B70)</f>
        <v>0</v>
      </c>
      <c r="F70" s="185">
        <f>SUMIFS('Revised Proposal'!H$6:H$162,'Revised Proposal'!$S$6:$S$162,Categorised!$B55,'Revised Proposal'!$R$6:$R$162,Categorised!$B70)</f>
        <v>0</v>
      </c>
      <c r="G70" s="185">
        <f>SUMIFS('Revised Proposal'!I$6:I$162,'Revised Proposal'!$S$6:$S$162,Categorised!$B55,'Revised Proposal'!$R$6:$R$162,Categorised!$B70)</f>
        <v>0</v>
      </c>
      <c r="H70" s="170"/>
      <c r="I70" s="176">
        <f>IF(C74=0,0,C70/C74)</f>
        <v>0</v>
      </c>
      <c r="J70" s="176">
        <f>IF(D74=0,0,D70/D74)</f>
        <v>0</v>
      </c>
      <c r="K70" s="176">
        <f>IF(E74=0,0,E70/E74)</f>
        <v>0</v>
      </c>
      <c r="L70" s="176">
        <f>IF(F74=0,0,F70/F74)</f>
        <v>0</v>
      </c>
      <c r="M70" s="176">
        <f>IF(G74=0,0,G70/G74)</f>
        <v>0</v>
      </c>
    </row>
    <row r="71" spans="1:13" x14ac:dyDescent="0.2">
      <c r="B71" s="167" t="s">
        <v>277</v>
      </c>
      <c r="C71" s="185">
        <f>SUMIFS('Revised Proposal'!E$6:E$162,'Revised Proposal'!$S$6:$S$162,Categorised!$B55,'Revised Proposal'!$R$6:$R$162,Categorised!$B71)</f>
        <v>0</v>
      </c>
      <c r="D71" s="185">
        <f>SUMIFS('Revised Proposal'!F$6:F$162,'Revised Proposal'!$S$6:$S$162,Categorised!$B55,'Revised Proposal'!$R$6:$R$162,Categorised!$B71)</f>
        <v>0</v>
      </c>
      <c r="E71" s="185">
        <f>SUMIFS('Revised Proposal'!G$6:G$162,'Revised Proposal'!$S$6:$S$162,Categorised!$B55,'Revised Proposal'!$R$6:$R$162,Categorised!$B71)</f>
        <v>0</v>
      </c>
      <c r="F71" s="185">
        <f>SUMIFS('Revised Proposal'!H$6:H$162,'Revised Proposal'!$S$6:$S$162,Categorised!$B55,'Revised Proposal'!$R$6:$R$162,Categorised!$B71)</f>
        <v>0</v>
      </c>
      <c r="G71" s="185">
        <f>SUMIFS('Revised Proposal'!I$6:I$162,'Revised Proposal'!$S$6:$S$162,Categorised!$B55,'Revised Proposal'!$R$6:$R$162,Categorised!$B71)</f>
        <v>0</v>
      </c>
      <c r="H71" s="170"/>
      <c r="I71" s="176">
        <f>IF(C74=0,0,C71/C74)</f>
        <v>0</v>
      </c>
      <c r="J71" s="176">
        <f>IF(D74=0,0,D71/D74)</f>
        <v>0</v>
      </c>
      <c r="K71" s="176">
        <f>IF(E74=0,0,E71/E74)</f>
        <v>0</v>
      </c>
      <c r="L71" s="176">
        <f>IF(F74=0,0,F71/F74)</f>
        <v>0</v>
      </c>
      <c r="M71" s="176">
        <f>IF(G74=0,0,G71/G74)</f>
        <v>0</v>
      </c>
    </row>
    <row r="72" spans="1:13" x14ac:dyDescent="0.2">
      <c r="B72" s="170" t="s">
        <v>279</v>
      </c>
      <c r="C72" s="185">
        <f>SUMIFS('Revised Proposal'!E$6:E$162,'Revised Proposal'!$S$6:$S$162,Categorised!$B55,'Revised Proposal'!$R$6:$R$162,Categorised!$B72)</f>
        <v>0</v>
      </c>
      <c r="D72" s="185">
        <f>SUMIFS('Revised Proposal'!F$6:F$162,'Revised Proposal'!$S$6:$S$162,Categorised!$B55,'Revised Proposal'!$R$6:$R$162,Categorised!$B72)</f>
        <v>0</v>
      </c>
      <c r="E72" s="185">
        <f>SUMIFS('Revised Proposal'!G$6:G$162,'Revised Proposal'!$S$6:$S$162,Categorised!$B55,'Revised Proposal'!$R$6:$R$162,Categorised!$B72)</f>
        <v>0</v>
      </c>
      <c r="F72" s="185">
        <f>SUMIFS('Revised Proposal'!H$6:H$162,'Revised Proposal'!$S$6:$S$162,Categorised!$B55,'Revised Proposal'!$R$6:$R$162,Categorised!$B72)</f>
        <v>0</v>
      </c>
      <c r="G72" s="185">
        <f>SUMIFS('Revised Proposal'!I$6:I$162,'Revised Proposal'!$S$6:$S$162,Categorised!$B55,'Revised Proposal'!$R$6:$R$162,Categorised!$B72)</f>
        <v>0</v>
      </c>
      <c r="H72" s="170"/>
      <c r="I72" s="176">
        <f>IF(C74=0,0,C72/C74)</f>
        <v>0</v>
      </c>
      <c r="J72" s="176">
        <f>IF(D74=0,0,D72/D74)</f>
        <v>0</v>
      </c>
      <c r="K72" s="176">
        <f>IF(E74=0,0,E72/E74)</f>
        <v>0</v>
      </c>
      <c r="L72" s="176">
        <f>IF(F74=0,0,F72/F74)</f>
        <v>0</v>
      </c>
      <c r="M72" s="176">
        <f>IF(G74=0,0,G72/G74)</f>
        <v>0</v>
      </c>
    </row>
    <row r="73" spans="1:13" x14ac:dyDescent="0.2">
      <c r="B73" s="170"/>
      <c r="C73" s="175"/>
      <c r="D73" s="175"/>
      <c r="E73" s="175"/>
      <c r="F73" s="175"/>
      <c r="G73" s="175"/>
      <c r="H73" s="170"/>
      <c r="I73" s="176"/>
      <c r="J73" s="176"/>
      <c r="K73" s="176"/>
      <c r="L73" s="176"/>
      <c r="M73" s="176"/>
    </row>
    <row r="74" spans="1:13" x14ac:dyDescent="0.2">
      <c r="B74" s="177" t="s">
        <v>299</v>
      </c>
      <c r="C74" s="178">
        <f>SUM(C56:C73)</f>
        <v>107937.50395674532</v>
      </c>
      <c r="D74" s="178">
        <f>SUM(D56:D73)</f>
        <v>110119.08480532706</v>
      </c>
      <c r="E74" s="178">
        <f>SUM(E56:E73)</f>
        <v>117196.0091673868</v>
      </c>
      <c r="F74" s="178">
        <f>SUM(F56:F73)</f>
        <v>111222.77822028435</v>
      </c>
      <c r="G74" s="178">
        <f>SUM(G56:G73)</f>
        <v>107274.42734986107</v>
      </c>
      <c r="H74" s="170"/>
      <c r="I74" s="179">
        <f>SUM(I56:I73)</f>
        <v>0.99999999999999989</v>
      </c>
      <c r="J74" s="179">
        <f>SUM(J56:J73)</f>
        <v>1</v>
      </c>
      <c r="K74" s="179">
        <f>SUM(K56:K73)</f>
        <v>1</v>
      </c>
      <c r="L74" s="179">
        <f>SUM(L56:L73)</f>
        <v>1</v>
      </c>
      <c r="M74" s="179">
        <f>SUM(M56:M73)</f>
        <v>1</v>
      </c>
    </row>
    <row r="76" spans="1:13" ht="13.5" thickBot="1" x14ac:dyDescent="0.25">
      <c r="B76" s="167" t="s">
        <v>300</v>
      </c>
      <c r="C76" s="185">
        <f>SUMIFS('Revised Proposal'!E$6:E$162,'Revised Proposal'!$S$6:$S$162,Categorised!$B55)</f>
        <v>107937.50395674531</v>
      </c>
      <c r="D76" s="185">
        <f>SUMIFS('Revised Proposal'!F$6:F$162,'Revised Proposal'!$S$6:$S$162,Categorised!$B55)</f>
        <v>110119.08480532706</v>
      </c>
      <c r="E76" s="185">
        <f>SUMIFS('Revised Proposal'!G$6:G$162,'Revised Proposal'!$S$6:$S$162,Categorised!$B55)</f>
        <v>117196.0091673868</v>
      </c>
      <c r="F76" s="185">
        <f>SUMIFS('Revised Proposal'!H$6:H$162,'Revised Proposal'!$S$6:$S$162,Categorised!$B55)</f>
        <v>111222.77822028435</v>
      </c>
      <c r="G76" s="185">
        <f>SUMIFS('Revised Proposal'!I$6:I$162,'Revised Proposal'!$S$6:$S$162,Categorised!$B55)</f>
        <v>107274.42734986107</v>
      </c>
    </row>
    <row r="77" spans="1:13" ht="13.5" thickBot="1" x14ac:dyDescent="0.25">
      <c r="B77" s="180" t="s">
        <v>230</v>
      </c>
      <c r="C77" s="181">
        <f>+C74-C76</f>
        <v>0</v>
      </c>
      <c r="D77" s="181">
        <f>+D74-D76</f>
        <v>0</v>
      </c>
      <c r="E77" s="181">
        <f>+E74-E76</f>
        <v>0</v>
      </c>
      <c r="F77" s="181">
        <f>+F74-F76</f>
        <v>0</v>
      </c>
      <c r="G77" s="181">
        <f>+G74-G76</f>
        <v>0</v>
      </c>
    </row>
    <row r="79" spans="1:13" x14ac:dyDescent="0.2">
      <c r="A79" s="167" t="s">
        <v>223</v>
      </c>
      <c r="B79" s="174" t="s">
        <v>296</v>
      </c>
      <c r="C79" s="174"/>
      <c r="D79" s="174"/>
      <c r="E79" s="174"/>
      <c r="F79" s="174"/>
      <c r="G79" s="174"/>
      <c r="H79" s="170"/>
      <c r="I79" s="174"/>
      <c r="J79" s="174"/>
      <c r="K79" s="174"/>
      <c r="L79" s="174"/>
      <c r="M79" s="174"/>
    </row>
    <row r="80" spans="1:13" x14ac:dyDescent="0.2">
      <c r="B80" s="170" t="s">
        <v>276</v>
      </c>
      <c r="C80" s="185">
        <f>SUMIFS('Revised Proposal'!E$6:E$162,'Revised Proposal'!$S$6:$S$162,Categorised!$B79,'Revised Proposal'!$R$6:$R$162,Categorised!$B80)</f>
        <v>0</v>
      </c>
      <c r="D80" s="185">
        <f>SUMIFS('Revised Proposal'!F$6:F$162,'Revised Proposal'!$S$6:$S$162,Categorised!$B79,'Revised Proposal'!$R$6:$R$162,Categorised!$B80)</f>
        <v>0</v>
      </c>
      <c r="E80" s="185">
        <f>SUMIFS('Revised Proposal'!G$6:G$162,'Revised Proposal'!$S$6:$S$162,Categorised!$B79,'Revised Proposal'!$R$6:$R$162,Categorised!$B80)</f>
        <v>0</v>
      </c>
      <c r="F80" s="185">
        <f>SUMIFS('Revised Proposal'!H$6:H$162,'Revised Proposal'!$S$6:$S$162,Categorised!$B79,'Revised Proposal'!$R$6:$R$162,Categorised!$B80)</f>
        <v>0</v>
      </c>
      <c r="G80" s="185">
        <f>SUMIFS('Revised Proposal'!I$6:I$162,'Revised Proposal'!$S$6:$S$162,Categorised!$B79,'Revised Proposal'!$R$6:$R$162,Categorised!$B80)</f>
        <v>0</v>
      </c>
      <c r="H80" s="170"/>
      <c r="I80" s="176">
        <f>IF(C98=0,0,C80/C98)</f>
        <v>0</v>
      </c>
      <c r="J80" s="176">
        <f>IF(D98=0,0,D80/D98)</f>
        <v>0</v>
      </c>
      <c r="K80" s="176">
        <f>IF(E98=0,0,E80/E98)</f>
        <v>0</v>
      </c>
      <c r="L80" s="176">
        <f>IF(F98=0,0,F80/F98)</f>
        <v>0</v>
      </c>
      <c r="M80" s="176">
        <f>IF(G98=0,0,G80/G98)</f>
        <v>0</v>
      </c>
    </row>
    <row r="81" spans="2:19" x14ac:dyDescent="0.2">
      <c r="B81" s="170" t="s">
        <v>295</v>
      </c>
      <c r="C81" s="185">
        <f>SUMIFS('Revised Proposal'!E$6:E$162,'Revised Proposal'!$S$6:$S$162,Categorised!$B79,'Revised Proposal'!$R$6:$R$162,Categorised!$B81)</f>
        <v>0</v>
      </c>
      <c r="D81" s="185">
        <f>SUMIFS('Revised Proposal'!F$6:F$162,'Revised Proposal'!$S$6:$S$162,Categorised!$B79,'Revised Proposal'!$R$6:$R$162,Categorised!$B81)</f>
        <v>0</v>
      </c>
      <c r="E81" s="185">
        <f>SUMIFS('Revised Proposal'!G$6:G$162,'Revised Proposal'!$S$6:$S$162,Categorised!$B79,'Revised Proposal'!$R$6:$R$162,Categorised!$B81)</f>
        <v>0</v>
      </c>
      <c r="F81" s="185">
        <f>SUMIFS('Revised Proposal'!H$6:H$162,'Revised Proposal'!$S$6:$S$162,Categorised!$B79,'Revised Proposal'!$R$6:$R$162,Categorised!$B81)</f>
        <v>0</v>
      </c>
      <c r="G81" s="185">
        <f>SUMIFS('Revised Proposal'!I$6:I$162,'Revised Proposal'!$S$6:$S$162,Categorised!$B79,'Revised Proposal'!$R$6:$R$162,Categorised!$B81)</f>
        <v>0</v>
      </c>
      <c r="H81" s="170"/>
      <c r="I81" s="176">
        <f>IF(C98=0,0,C81/C98)</f>
        <v>0</v>
      </c>
      <c r="J81" s="176">
        <f>IF(D98=0,0,D81/D98)</f>
        <v>0</v>
      </c>
      <c r="K81" s="176">
        <f>IF(E98=0,0,E81/E98)</f>
        <v>0</v>
      </c>
      <c r="L81" s="176">
        <f>IF(F98=0,0,F81/F98)</f>
        <v>0</v>
      </c>
      <c r="M81" s="176">
        <f>IF(G98=0,0,G81/G98)</f>
        <v>0</v>
      </c>
    </row>
    <row r="82" spans="2:19" x14ac:dyDescent="0.2">
      <c r="B82" s="170" t="s">
        <v>274</v>
      </c>
      <c r="C82" s="185">
        <f>SUMIFS('Revised Proposal'!E$6:E$162,'Revised Proposal'!$S$6:$S$162,Categorised!$B79,'Revised Proposal'!$R$6:$R$162,Categorised!$B82)</f>
        <v>58560.64074427278</v>
      </c>
      <c r="D82" s="185">
        <f>SUMIFS('Revised Proposal'!F$6:F$162,'Revised Proposal'!$S$6:$S$162,Categorised!$B79,'Revised Proposal'!$R$6:$R$162,Categorised!$B82)</f>
        <v>57838.742103708137</v>
      </c>
      <c r="E82" s="185">
        <f>SUMIFS('Revised Proposal'!G$6:G$162,'Revised Proposal'!$S$6:$S$162,Categorised!$B79,'Revised Proposal'!$R$6:$R$162,Categorised!$B82)</f>
        <v>61501.995007301739</v>
      </c>
      <c r="F82" s="185">
        <f>SUMIFS('Revised Proposal'!H$6:H$162,'Revised Proposal'!$S$6:$S$162,Categorised!$B79,'Revised Proposal'!$R$6:$R$162,Categorised!$B82)</f>
        <v>58760.950775741498</v>
      </c>
      <c r="G82" s="185">
        <f>SUMIFS('Revised Proposal'!I$6:I$162,'Revised Proposal'!$S$6:$S$162,Categorised!$B79,'Revised Proposal'!$R$6:$R$162,Categorised!$B82)</f>
        <v>58120.768738324361</v>
      </c>
      <c r="H82" s="170"/>
      <c r="I82" s="176">
        <f>IF(C98=0,0,C82/C98)</f>
        <v>0.92746919123587279</v>
      </c>
      <c r="J82" s="176">
        <f>IF(D98=0,0,D82/D98)</f>
        <v>0.90852296452237946</v>
      </c>
      <c r="K82" s="176">
        <f>IF(E98=0,0,E82/E98)</f>
        <v>0.9046362816951814</v>
      </c>
      <c r="L82" s="176">
        <f>IF(F98=0,0,F82/F98)</f>
        <v>0.91137252728000384</v>
      </c>
      <c r="M82" s="176">
        <f>IF(G98=0,0,G82/G98)</f>
        <v>0.93036436147555668</v>
      </c>
    </row>
    <row r="83" spans="2:19" x14ac:dyDescent="0.2">
      <c r="B83" s="170" t="s">
        <v>281</v>
      </c>
      <c r="C83" s="185">
        <f>SUMIFS('Revised Proposal'!E$6:E$162,'Revised Proposal'!$S$6:$S$162,Categorised!$B79,'Revised Proposal'!$R$6:$R$162,Categorised!$B83)</f>
        <v>-213.01052815205094</v>
      </c>
      <c r="D83" s="185">
        <f>SUMIFS('Revised Proposal'!F$6:F$162,'Revised Proposal'!$S$6:$S$162,Categorised!$B79,'Revised Proposal'!$R$6:$R$162,Categorised!$B83)</f>
        <v>590.75859951808025</v>
      </c>
      <c r="E83" s="185">
        <f>SUMIFS('Revised Proposal'!G$6:G$162,'Revised Proposal'!$S$6:$S$162,Categorised!$B79,'Revised Proposal'!$R$6:$R$162,Categorised!$B83)</f>
        <v>1126.6046846315019</v>
      </c>
      <c r="F83" s="185">
        <f>SUMIFS('Revised Proposal'!H$6:H$162,'Revised Proposal'!$S$6:$S$162,Categorised!$B79,'Revised Proposal'!$R$6:$R$162,Categorised!$B83)</f>
        <v>590.75859951808025</v>
      </c>
      <c r="G83" s="185">
        <f>SUMIFS('Revised Proposal'!I$6:I$162,'Revised Proposal'!$S$6:$S$162,Categorised!$B79,'Revised Proposal'!$R$6:$R$162,Categorised!$B83)</f>
        <v>-311.53072808059505</v>
      </c>
      <c r="H83" s="170"/>
      <c r="I83" s="176">
        <f>IF(C98=0,0,C83/C98)</f>
        <v>-3.3736089591750273E-3</v>
      </c>
      <c r="J83" s="176">
        <f>IF(D98=0,0,D83/D98)</f>
        <v>9.2795544064372994E-3</v>
      </c>
      <c r="K83" s="176">
        <f>IF(E98=0,0,E83/E98)</f>
        <v>1.657129126826561E-2</v>
      </c>
      <c r="L83" s="176">
        <f>IF(F98=0,0,F83/F98)</f>
        <v>9.1625671597788134E-3</v>
      </c>
      <c r="M83" s="176">
        <f>IF(G98=0,0,G83/G98)</f>
        <v>-4.9868075251317499E-3</v>
      </c>
    </row>
    <row r="84" spans="2:19" x14ac:dyDescent="0.2">
      <c r="B84" s="170" t="s">
        <v>275</v>
      </c>
      <c r="C84" s="185">
        <f>SUMIFS('Revised Proposal'!E$6:E$162,'Revised Proposal'!$S$6:$S$162,Categorised!$B79,'Revised Proposal'!$R$6:$R$162,Categorised!$B84)</f>
        <v>0</v>
      </c>
      <c r="D84" s="185">
        <f>SUMIFS('Revised Proposal'!F$6:F$162,'Revised Proposal'!$S$6:$S$162,Categorised!$B79,'Revised Proposal'!$R$6:$R$162,Categorised!$B84)</f>
        <v>0</v>
      </c>
      <c r="E84" s="185">
        <f>SUMIFS('Revised Proposal'!G$6:G$162,'Revised Proposal'!$S$6:$S$162,Categorised!$B79,'Revised Proposal'!$R$6:$R$162,Categorised!$B84)</f>
        <v>0</v>
      </c>
      <c r="F84" s="185">
        <f>SUMIFS('Revised Proposal'!H$6:H$162,'Revised Proposal'!$S$6:$S$162,Categorised!$B79,'Revised Proposal'!$R$6:$R$162,Categorised!$B84)</f>
        <v>0</v>
      </c>
      <c r="G84" s="185">
        <f>SUMIFS('Revised Proposal'!I$6:I$162,'Revised Proposal'!$S$6:$S$162,Categorised!$B79,'Revised Proposal'!$R$6:$R$162,Categorised!$B84)</f>
        <v>0</v>
      </c>
      <c r="H84" s="170"/>
      <c r="I84" s="176">
        <f>IF(C98=0,0,C84/C98)</f>
        <v>0</v>
      </c>
      <c r="J84" s="176">
        <f>IF(D98=0,0,D84/D98)</f>
        <v>0</v>
      </c>
      <c r="K84" s="176">
        <f>IF(E98=0,0,E84/E98)</f>
        <v>0</v>
      </c>
      <c r="L84" s="176">
        <f>IF(F98=0,0,F84/F98)</f>
        <v>0</v>
      </c>
      <c r="M84" s="176">
        <f>IF(G98=0,0,G84/G98)</f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</row>
    <row r="85" spans="2:19" x14ac:dyDescent="0.2">
      <c r="B85" s="170" t="s">
        <v>285</v>
      </c>
      <c r="C85" s="185">
        <f>SUMIFS('Revised Proposal'!E$6:E$162,'Revised Proposal'!$S$6:$S$162,Categorised!$B79,'Revised Proposal'!$R$6:$R$162,Categorised!$B85)</f>
        <v>0</v>
      </c>
      <c r="D85" s="185">
        <f>SUMIFS('Revised Proposal'!F$6:F$162,'Revised Proposal'!$S$6:$S$162,Categorised!$B79,'Revised Proposal'!$R$6:$R$162,Categorised!$B85)</f>
        <v>0</v>
      </c>
      <c r="E85" s="185">
        <f>SUMIFS('Revised Proposal'!G$6:G$162,'Revised Proposal'!$S$6:$S$162,Categorised!$B79,'Revised Proposal'!$R$6:$R$162,Categorised!$B85)</f>
        <v>0</v>
      </c>
      <c r="F85" s="185">
        <f>SUMIFS('Revised Proposal'!H$6:H$162,'Revised Proposal'!$S$6:$S$162,Categorised!$B79,'Revised Proposal'!$R$6:$R$162,Categorised!$B85)</f>
        <v>0</v>
      </c>
      <c r="G85" s="185">
        <f>SUMIFS('Revised Proposal'!I$6:I$162,'Revised Proposal'!$S$6:$S$162,Categorised!$B79,'Revised Proposal'!$R$6:$R$162,Categorised!$B85)</f>
        <v>0</v>
      </c>
      <c r="H85" s="170"/>
      <c r="I85" s="176">
        <f>IF(C98=0,0,C85/C98)</f>
        <v>0</v>
      </c>
      <c r="J85" s="176">
        <f>IF(D98=0,0,D85/D98)</f>
        <v>0</v>
      </c>
      <c r="K85" s="176">
        <f>IF(E98=0,0,E85/E98)</f>
        <v>0</v>
      </c>
      <c r="L85" s="176">
        <f>IF(F98=0,0,F85/F98)</f>
        <v>0</v>
      </c>
      <c r="M85" s="176">
        <f>IF(G98=0,0,G85/G98)</f>
        <v>0</v>
      </c>
    </row>
    <row r="86" spans="2:19" x14ac:dyDescent="0.2">
      <c r="B86" s="170" t="s">
        <v>273</v>
      </c>
      <c r="C86" s="185">
        <f>SUMIFS('Revised Proposal'!E$6:E$162,'Revised Proposal'!$S$6:$S$162,Categorised!$B79,'Revised Proposal'!$R$6:$R$162,Categorised!$B86)</f>
        <v>0</v>
      </c>
      <c r="D86" s="185">
        <f>SUMIFS('Revised Proposal'!F$6:F$162,'Revised Proposal'!$S$6:$S$162,Categorised!$B79,'Revised Proposal'!$R$6:$R$162,Categorised!$B86)</f>
        <v>0</v>
      </c>
      <c r="E86" s="185">
        <f>SUMIFS('Revised Proposal'!G$6:G$162,'Revised Proposal'!$S$6:$S$162,Categorised!$B79,'Revised Proposal'!$R$6:$R$162,Categorised!$B86)</f>
        <v>0</v>
      </c>
      <c r="F86" s="185">
        <f>SUMIFS('Revised Proposal'!H$6:H$162,'Revised Proposal'!$S$6:$S$162,Categorised!$B79,'Revised Proposal'!$R$6:$R$162,Categorised!$B86)</f>
        <v>0</v>
      </c>
      <c r="G86" s="185">
        <f>SUMIFS('Revised Proposal'!I$6:I$162,'Revised Proposal'!$S$6:$S$162,Categorised!$B79,'Revised Proposal'!$R$6:$R$162,Categorised!$B86)</f>
        <v>0</v>
      </c>
      <c r="H86" s="170"/>
      <c r="I86" s="176">
        <f>IF(C98=0,0,C86/C98)</f>
        <v>0</v>
      </c>
      <c r="J86" s="176">
        <f>IF(D98=0,0,D86/D98)</f>
        <v>0</v>
      </c>
      <c r="K86" s="176">
        <f>IF(E98=0,0,E86/E98)</f>
        <v>0</v>
      </c>
      <c r="L86" s="176">
        <f>IF(F98=0,0,F86/F98)</f>
        <v>0</v>
      </c>
      <c r="M86" s="176">
        <f>IF(G98=0,0,G86/G98)</f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</row>
    <row r="87" spans="2:19" x14ac:dyDescent="0.2">
      <c r="B87" s="170" t="s">
        <v>280</v>
      </c>
      <c r="C87" s="185">
        <f>SUMIFS('Revised Proposal'!E$6:E$162,'Revised Proposal'!$S$6:$S$162,Categorised!$B79,'Revised Proposal'!$R$6:$R$162,Categorised!$B87)</f>
        <v>4792.6242501645174</v>
      </c>
      <c r="D87" s="185">
        <f>SUMIFS('Revised Proposal'!F$6:F$162,'Revised Proposal'!$S$6:$S$162,Categorised!$B79,'Revised Proposal'!$R$6:$R$162,Categorised!$B87)</f>
        <v>5232.8879895181644</v>
      </c>
      <c r="E87" s="185">
        <f>SUMIFS('Revised Proposal'!G$6:G$162,'Revised Proposal'!$S$6:$S$162,Categorised!$B79,'Revised Proposal'!$R$6:$R$162,Categorised!$B87)</f>
        <v>5356.729054835866</v>
      </c>
      <c r="F87" s="185">
        <f>SUMIFS('Revised Proposal'!H$6:H$162,'Revised Proposal'!$S$6:$S$162,Categorised!$B79,'Revised Proposal'!$R$6:$R$162,Categorised!$B87)</f>
        <v>5123.5178417752277</v>
      </c>
      <c r="G87" s="185">
        <f>SUMIFS('Revised Proposal'!I$6:I$162,'Revised Proposal'!$S$6:$S$162,Categorised!$B79,'Revised Proposal'!$R$6:$R$162,Categorised!$B87)</f>
        <v>4661.7369593314788</v>
      </c>
      <c r="H87" s="170"/>
      <c r="I87" s="176">
        <f>IF(C98=0,0,C87/C98)</f>
        <v>7.5904417723302281E-2</v>
      </c>
      <c r="J87" s="176">
        <f>IF(D98=0,0,D87/D98)</f>
        <v>8.2197481071183215E-2</v>
      </c>
      <c r="K87" s="176">
        <f>IF(E98=0,0,E87/E98)</f>
        <v>7.879242703655287E-2</v>
      </c>
      <c r="L87" s="176">
        <f>IF(F98=0,0,F87/F98)</f>
        <v>7.9464905560217375E-2</v>
      </c>
      <c r="M87" s="176">
        <f>IF(G98=0,0,G87/G98)</f>
        <v>7.4622446049574992E-2</v>
      </c>
      <c r="O87" s="202">
        <v>5.3456564904047239</v>
      </c>
      <c r="P87" s="202">
        <v>5.8614028907066977</v>
      </c>
      <c r="Q87" s="202">
        <v>6.0238292913846134</v>
      </c>
      <c r="R87" s="202">
        <v>5.7951348072884157</v>
      </c>
      <c r="S87" s="202">
        <v>5.3001937423872203</v>
      </c>
    </row>
    <row r="88" spans="2:19" x14ac:dyDescent="0.2">
      <c r="B88" s="170" t="s">
        <v>286</v>
      </c>
      <c r="C88" s="185">
        <f>SUMIFS('Revised Proposal'!E$6:E$162,'Revised Proposal'!$S$6:$S$162,Categorised!$B79,'Revised Proposal'!$R$6:$R$162,Categorised!$B88)</f>
        <v>0</v>
      </c>
      <c r="D88" s="185">
        <f>SUMIFS('Revised Proposal'!F$6:F$162,'Revised Proposal'!$S$6:$S$162,Categorised!$B79,'Revised Proposal'!$R$6:$R$162,Categorised!$B88)</f>
        <v>0</v>
      </c>
      <c r="E88" s="185">
        <f>SUMIFS('Revised Proposal'!G$6:G$162,'Revised Proposal'!$S$6:$S$162,Categorised!$B79,'Revised Proposal'!$R$6:$R$162,Categorised!$B88)</f>
        <v>0</v>
      </c>
      <c r="F88" s="185">
        <f>SUMIFS('Revised Proposal'!H$6:H$162,'Revised Proposal'!$S$6:$S$162,Categorised!$B79,'Revised Proposal'!$R$6:$R$162,Categorised!$B88)</f>
        <v>0</v>
      </c>
      <c r="G88" s="185">
        <f>SUMIFS('Revised Proposal'!I$6:I$162,'Revised Proposal'!$S$6:$S$162,Categorised!$B79,'Revised Proposal'!$R$6:$R$162,Categorised!$B88)</f>
        <v>0</v>
      </c>
      <c r="H88" s="170"/>
      <c r="I88" s="176">
        <f>IF(C98=0,0,C88/C98)</f>
        <v>0</v>
      </c>
      <c r="J88" s="176">
        <f>IF(D98=0,0,D88/D98)</f>
        <v>0</v>
      </c>
      <c r="K88" s="176">
        <f>IF(E98=0,0,E88/E98)</f>
        <v>0</v>
      </c>
      <c r="L88" s="176">
        <f>IF(F98=0,0,F88/F98)</f>
        <v>0</v>
      </c>
      <c r="M88" s="176">
        <f>IF(G98=0,0,G88/G98)</f>
        <v>0</v>
      </c>
    </row>
    <row r="89" spans="2:19" x14ac:dyDescent="0.2">
      <c r="B89" s="170" t="s">
        <v>296</v>
      </c>
      <c r="C89" s="185">
        <f>SUMIFS('Revised Proposal'!E$6:E$162,'Revised Proposal'!$S$6:$S$162,Categorised!$B79,'Revised Proposal'!$R$6:$R$162,Categorised!$B89)</f>
        <v>0</v>
      </c>
      <c r="D89" s="185">
        <f>SUMIFS('Revised Proposal'!F$6:F$162,'Revised Proposal'!$S$6:$S$162,Categorised!$B79,'Revised Proposal'!$R$6:$R$162,Categorised!$B89)</f>
        <v>0</v>
      </c>
      <c r="E89" s="185">
        <f>SUMIFS('Revised Proposal'!G$6:G$162,'Revised Proposal'!$S$6:$S$162,Categorised!$B79,'Revised Proposal'!$R$6:$R$162,Categorised!$B89)</f>
        <v>0</v>
      </c>
      <c r="F89" s="185">
        <f>SUMIFS('Revised Proposal'!H$6:H$162,'Revised Proposal'!$S$6:$S$162,Categorised!$B79,'Revised Proposal'!$R$6:$R$162,Categorised!$B89)</f>
        <v>0</v>
      </c>
      <c r="G89" s="185">
        <f>SUMIFS('Revised Proposal'!I$6:I$162,'Revised Proposal'!$S$6:$S$162,Categorised!$B79,'Revised Proposal'!$R$6:$R$162,Categorised!$B89)</f>
        <v>0</v>
      </c>
      <c r="H89" s="170"/>
      <c r="I89" s="176">
        <f>IF(C98=0,0,C89/C98)</f>
        <v>0</v>
      </c>
      <c r="J89" s="176">
        <f>IF(D98=0,0,D89/D98)</f>
        <v>0</v>
      </c>
      <c r="K89" s="176">
        <f>IF(E98=0,0,E89/E98)</f>
        <v>0</v>
      </c>
      <c r="L89" s="176">
        <f>IF(F98=0,0,F89/F98)</f>
        <v>0</v>
      </c>
      <c r="M89" s="176">
        <f>IF(G98=0,0,G89/G98)</f>
        <v>0</v>
      </c>
    </row>
    <row r="90" spans="2:19" x14ac:dyDescent="0.2">
      <c r="B90" s="170" t="s">
        <v>29</v>
      </c>
      <c r="C90" s="185">
        <f>SUMIFS('Revised Proposal'!E$6:E$162,'Revised Proposal'!$S$6:$S$162,Categorised!$B79,'Revised Proposal'!$R$6:$R$162,Categorised!$B90)</f>
        <v>0</v>
      </c>
      <c r="D90" s="185">
        <f>SUMIFS('Revised Proposal'!F$6:F$162,'Revised Proposal'!$S$6:$S$162,Categorised!$B79,'Revised Proposal'!$R$6:$R$162,Categorised!$B90)</f>
        <v>0</v>
      </c>
      <c r="E90" s="185">
        <f>SUMIFS('Revised Proposal'!G$6:G$162,'Revised Proposal'!$S$6:$S$162,Categorised!$B79,'Revised Proposal'!$R$6:$R$162,Categorised!$B90)</f>
        <v>0</v>
      </c>
      <c r="F90" s="185">
        <f>SUMIFS('Revised Proposal'!H$6:H$162,'Revised Proposal'!$S$6:$S$162,Categorised!$B79,'Revised Proposal'!$R$6:$R$162,Categorised!$B90)</f>
        <v>0</v>
      </c>
      <c r="G90" s="185">
        <f>SUMIFS('Revised Proposal'!I$6:I$162,'Revised Proposal'!$S$6:$S$162,Categorised!$B79,'Revised Proposal'!$R$6:$R$162,Categorised!$B90)</f>
        <v>0</v>
      </c>
      <c r="H90" s="170"/>
      <c r="I90" s="176">
        <f>IF(C98=0,0,C90/C98)</f>
        <v>0</v>
      </c>
      <c r="J90" s="176">
        <f>IF(D98=0,0,D90/D98)</f>
        <v>0</v>
      </c>
      <c r="K90" s="176">
        <f>IF(E98=0,0,E90/E98)</f>
        <v>0</v>
      </c>
      <c r="L90" s="176">
        <f>IF(F98=0,0,F90/F98)</f>
        <v>0</v>
      </c>
      <c r="M90" s="176">
        <f>IF(G98=0,0,G90/G98)</f>
        <v>0</v>
      </c>
    </row>
    <row r="91" spans="2:19" x14ac:dyDescent="0.2">
      <c r="B91" s="170" t="s">
        <v>278</v>
      </c>
      <c r="C91" s="185">
        <f>SUMIFS('Revised Proposal'!E$6:E$162,'Revised Proposal'!$S$6:$S$162,Categorised!$B79,'Revised Proposal'!$R$6:$R$162,Categorised!$B91)</f>
        <v>0</v>
      </c>
      <c r="D91" s="185">
        <f>SUMIFS('Revised Proposal'!F$6:F$162,'Revised Proposal'!$S$6:$S$162,Categorised!$B79,'Revised Proposal'!$R$6:$R$162,Categorised!$B91)</f>
        <v>0</v>
      </c>
      <c r="E91" s="185">
        <f>SUMIFS('Revised Proposal'!G$6:G$162,'Revised Proposal'!$S$6:$S$162,Categorised!$B79,'Revised Proposal'!$R$6:$R$162,Categorised!$B91)</f>
        <v>0</v>
      </c>
      <c r="F91" s="185">
        <f>SUMIFS('Revised Proposal'!H$6:H$162,'Revised Proposal'!$S$6:$S$162,Categorised!$B79,'Revised Proposal'!$R$6:$R$162,Categorised!$B91)</f>
        <v>0</v>
      </c>
      <c r="G91" s="185">
        <f>SUMIFS('Revised Proposal'!I$6:I$162,'Revised Proposal'!$S$6:$S$162,Categorised!$B79,'Revised Proposal'!$R$6:$R$162,Categorised!$B91)</f>
        <v>0</v>
      </c>
      <c r="H91" s="170"/>
      <c r="I91" s="176">
        <f>IF(C98=0,0,C91/C98)</f>
        <v>0</v>
      </c>
      <c r="J91" s="176">
        <f>IF(D98=0,0,D91/D98)</f>
        <v>0</v>
      </c>
      <c r="K91" s="176">
        <f>IF(E98=0,0,E91/E98)</f>
        <v>0</v>
      </c>
      <c r="L91" s="176">
        <f>IF(F98=0,0,F91/F98)</f>
        <v>0</v>
      </c>
      <c r="M91" s="176">
        <f>IF(G98=0,0,G91/G98)</f>
        <v>0</v>
      </c>
    </row>
    <row r="92" spans="2:19" x14ac:dyDescent="0.2">
      <c r="B92" s="170" t="s">
        <v>297</v>
      </c>
      <c r="C92" s="185">
        <f>SUMIFS('Revised Proposal'!E$6:E$162,'Revised Proposal'!$S$6:$S$162,Categorised!$B79,'Revised Proposal'!$R$6:$R$162,Categorised!$B92)</f>
        <v>0</v>
      </c>
      <c r="D92" s="185">
        <f>SUMIFS('Revised Proposal'!F$6:F$162,'Revised Proposal'!$S$6:$S$162,Categorised!$B79,'Revised Proposal'!$R$6:$R$162,Categorised!$B92)</f>
        <v>0</v>
      </c>
      <c r="E92" s="185">
        <f>SUMIFS('Revised Proposal'!G$6:G$162,'Revised Proposal'!$S$6:$S$162,Categorised!$B79,'Revised Proposal'!$R$6:$R$162,Categorised!$B92)</f>
        <v>0</v>
      </c>
      <c r="F92" s="185">
        <f>SUMIFS('Revised Proposal'!H$6:H$162,'Revised Proposal'!$S$6:$S$162,Categorised!$B79,'Revised Proposal'!$R$6:$R$162,Categorised!$B92)</f>
        <v>0</v>
      </c>
      <c r="G92" s="185">
        <f>SUMIFS('Revised Proposal'!I$6:I$162,'Revised Proposal'!$S$6:$S$162,Categorised!$B79,'Revised Proposal'!$R$6:$R$162,Categorised!$B92)</f>
        <v>0</v>
      </c>
      <c r="H92" s="170"/>
      <c r="I92" s="176">
        <f>IF(C98=0,0,C92/C98)</f>
        <v>0</v>
      </c>
      <c r="J92" s="176">
        <f>IF(D98=0,0,D92/D98)</f>
        <v>0</v>
      </c>
      <c r="K92" s="176">
        <f>IF(E98=0,0,E92/E98)</f>
        <v>0</v>
      </c>
      <c r="L92" s="176">
        <f>IF(F98=0,0,F92/F98)</f>
        <v>0</v>
      </c>
      <c r="M92" s="176">
        <f>IF(G98=0,0,G92/G98)</f>
        <v>0</v>
      </c>
    </row>
    <row r="93" spans="2:19" x14ac:dyDescent="0.2">
      <c r="B93" s="170" t="s">
        <v>298</v>
      </c>
      <c r="C93" s="185">
        <f>SUMIFS('Revised Proposal'!E$6:E$162,'Revised Proposal'!$S$6:$S$162,Categorised!$B79,'Revised Proposal'!$R$6:$R$162,Categorised!$B93)</f>
        <v>0</v>
      </c>
      <c r="D93" s="185">
        <f>SUMIFS('Revised Proposal'!F$6:F$162,'Revised Proposal'!$S$6:$S$162,Categorised!$B79,'Revised Proposal'!$R$6:$R$162,Categorised!$B93)</f>
        <v>0</v>
      </c>
      <c r="E93" s="185">
        <f>SUMIFS('Revised Proposal'!G$6:G$162,'Revised Proposal'!$S$6:$S$162,Categorised!$B79,'Revised Proposal'!$R$6:$R$162,Categorised!$B93)</f>
        <v>0</v>
      </c>
      <c r="F93" s="185">
        <f>SUMIFS('Revised Proposal'!H$6:H$162,'Revised Proposal'!$S$6:$S$162,Categorised!$B79,'Revised Proposal'!$R$6:$R$162,Categorised!$B93)</f>
        <v>0</v>
      </c>
      <c r="G93" s="185">
        <f>SUMIFS('Revised Proposal'!I$6:I$162,'Revised Proposal'!$S$6:$S$162,Categorised!$B79,'Revised Proposal'!$R$6:$R$162,Categorised!$B93)</f>
        <v>0</v>
      </c>
      <c r="H93" s="170"/>
      <c r="I93" s="176">
        <f>IF(C98=0,0,C93/C98)</f>
        <v>0</v>
      </c>
      <c r="J93" s="176">
        <f>IF(D98=0,0,D93/D98)</f>
        <v>0</v>
      </c>
      <c r="K93" s="176">
        <f>IF(E98=0,0,E93/E98)</f>
        <v>0</v>
      </c>
      <c r="L93" s="176">
        <f>IF(F98=0,0,F93/F98)</f>
        <v>0</v>
      </c>
      <c r="M93" s="176">
        <f>IF(G98=0,0,G93/G98)</f>
        <v>0</v>
      </c>
    </row>
    <row r="94" spans="2:19" x14ac:dyDescent="0.2">
      <c r="B94" s="170" t="s">
        <v>282</v>
      </c>
      <c r="C94" s="185">
        <f>SUMIFS('Revised Proposal'!E$6:E$162,'Revised Proposal'!$S$6:$S$162,Categorised!$B79,'Revised Proposal'!$R$6:$R$162,Categorised!$B94)</f>
        <v>0</v>
      </c>
      <c r="D94" s="185">
        <f>SUMIFS('Revised Proposal'!F$6:F$162,'Revised Proposal'!$S$6:$S$162,Categorised!$B79,'Revised Proposal'!$R$6:$R$162,Categorised!$B94)</f>
        <v>0</v>
      </c>
      <c r="E94" s="185">
        <f>SUMIFS('Revised Proposal'!G$6:G$162,'Revised Proposal'!$S$6:$S$162,Categorised!$B79,'Revised Proposal'!$R$6:$R$162,Categorised!$B94)</f>
        <v>0</v>
      </c>
      <c r="F94" s="185">
        <f>SUMIFS('Revised Proposal'!H$6:H$162,'Revised Proposal'!$S$6:$S$162,Categorised!$B79,'Revised Proposal'!$R$6:$R$162,Categorised!$B94)</f>
        <v>0</v>
      </c>
      <c r="G94" s="185">
        <f>SUMIFS('Revised Proposal'!I$6:I$162,'Revised Proposal'!$S$6:$S$162,Categorised!$B79,'Revised Proposal'!$R$6:$R$162,Categorised!$B94)</f>
        <v>0</v>
      </c>
      <c r="H94" s="170"/>
      <c r="I94" s="176">
        <f>IF(C98=0,0,C94/C98)</f>
        <v>0</v>
      </c>
      <c r="J94" s="176">
        <f>IF(D98=0,0,D94/D98)</f>
        <v>0</v>
      </c>
      <c r="K94" s="176">
        <f>IF(E98=0,0,E94/E98)</f>
        <v>0</v>
      </c>
      <c r="L94" s="176">
        <f>IF(F98=0,0,F94/F98)</f>
        <v>0</v>
      </c>
      <c r="M94" s="176">
        <f>IF(G98=0,0,G94/G98)</f>
        <v>0</v>
      </c>
    </row>
    <row r="95" spans="2:19" x14ac:dyDescent="0.2">
      <c r="B95" s="167" t="s">
        <v>277</v>
      </c>
      <c r="C95" s="185">
        <f>SUMIFS('Revised Proposal'!E$6:E$162,'Revised Proposal'!$S$6:$S$162,Categorised!$B79,'Revised Proposal'!$R$6:$R$162,Categorised!$B95)</f>
        <v>0</v>
      </c>
      <c r="D95" s="185">
        <f>SUMIFS('Revised Proposal'!F$6:F$162,'Revised Proposal'!$S$6:$S$162,Categorised!$B79,'Revised Proposal'!$R$6:$R$162,Categorised!$B95)</f>
        <v>0</v>
      </c>
      <c r="E95" s="185">
        <f>SUMIFS('Revised Proposal'!G$6:G$162,'Revised Proposal'!$S$6:$S$162,Categorised!$B79,'Revised Proposal'!$R$6:$R$162,Categorised!$B95)</f>
        <v>0</v>
      </c>
      <c r="F95" s="185">
        <f>SUMIFS('Revised Proposal'!H$6:H$162,'Revised Proposal'!$S$6:$S$162,Categorised!$B79,'Revised Proposal'!$R$6:$R$162,Categorised!$B95)</f>
        <v>0</v>
      </c>
      <c r="G95" s="185">
        <f>SUMIFS('Revised Proposal'!I$6:I$162,'Revised Proposal'!$S$6:$S$162,Categorised!$B79,'Revised Proposal'!$R$6:$R$162,Categorised!$B95)</f>
        <v>0</v>
      </c>
      <c r="H95" s="170"/>
      <c r="I95" s="176">
        <f>IF(C98=0,0,C95/C98)</f>
        <v>0</v>
      </c>
      <c r="J95" s="176">
        <f>IF(D98=0,0,D95/D98)</f>
        <v>0</v>
      </c>
      <c r="K95" s="176">
        <f>IF(E98=0,0,E95/E98)</f>
        <v>0</v>
      </c>
      <c r="L95" s="176">
        <f>IF(F98=0,0,F95/F98)</f>
        <v>0</v>
      </c>
      <c r="M95" s="176">
        <f>IF(G98=0,0,G95/G98)</f>
        <v>0</v>
      </c>
    </row>
    <row r="96" spans="2:19" x14ac:dyDescent="0.2">
      <c r="B96" s="170" t="s">
        <v>279</v>
      </c>
      <c r="C96" s="185">
        <f>SUMIFS('Revised Proposal'!E$6:E$162,'Revised Proposal'!$S$6:$S$162,Categorised!$B79,'Revised Proposal'!$R$6:$R$162,Categorised!$B96)</f>
        <v>0</v>
      </c>
      <c r="D96" s="185">
        <f>SUMIFS('Revised Proposal'!F$6:F$162,'Revised Proposal'!$S$6:$S$162,Categorised!$B79,'Revised Proposal'!$R$6:$R$162,Categorised!$B96)</f>
        <v>0</v>
      </c>
      <c r="E96" s="185">
        <f>SUMIFS('Revised Proposal'!G$6:G$162,'Revised Proposal'!$S$6:$S$162,Categorised!$B79,'Revised Proposal'!$R$6:$R$162,Categorised!$B96)</f>
        <v>0</v>
      </c>
      <c r="F96" s="185">
        <f>SUMIFS('Revised Proposal'!H$6:H$162,'Revised Proposal'!$S$6:$S$162,Categorised!$B79,'Revised Proposal'!$R$6:$R$162,Categorised!$B96)</f>
        <v>0</v>
      </c>
      <c r="G96" s="185">
        <f>SUMIFS('Revised Proposal'!I$6:I$162,'Revised Proposal'!$S$6:$S$162,Categorised!$B79,'Revised Proposal'!$R$6:$R$162,Categorised!$B96)</f>
        <v>0</v>
      </c>
      <c r="H96" s="170"/>
      <c r="I96" s="176">
        <f>IF(C98=0,0,C96/C98)</f>
        <v>0</v>
      </c>
      <c r="J96" s="176">
        <f>IF(D98=0,0,D96/D98)</f>
        <v>0</v>
      </c>
      <c r="K96" s="176">
        <f>IF(E98=0,0,E96/E98)</f>
        <v>0</v>
      </c>
      <c r="L96" s="176">
        <f>IF(F98=0,0,F96/F98)</f>
        <v>0</v>
      </c>
      <c r="M96" s="176">
        <f>IF(G98=0,0,G96/G98)</f>
        <v>0</v>
      </c>
    </row>
    <row r="97" spans="1:19" x14ac:dyDescent="0.2">
      <c r="B97" s="170"/>
      <c r="C97" s="175"/>
      <c r="D97" s="175"/>
      <c r="E97" s="175"/>
      <c r="F97" s="175"/>
      <c r="G97" s="175"/>
      <c r="H97" s="170"/>
      <c r="I97" s="176"/>
      <c r="J97" s="176"/>
      <c r="K97" s="176"/>
      <c r="L97" s="176"/>
      <c r="M97" s="176"/>
    </row>
    <row r="98" spans="1:19" x14ac:dyDescent="0.2">
      <c r="B98" s="177" t="s">
        <v>299</v>
      </c>
      <c r="C98" s="178">
        <f>SUM(C80:C97)</f>
        <v>63140.254466285245</v>
      </c>
      <c r="D98" s="178">
        <f>SUM(D80:D97)</f>
        <v>63662.388692744382</v>
      </c>
      <c r="E98" s="178">
        <f>SUM(E80:E97)</f>
        <v>67985.328746769112</v>
      </c>
      <c r="F98" s="178">
        <f>SUM(F80:F97)</f>
        <v>64475.227217034801</v>
      </c>
      <c r="G98" s="178">
        <f>SUM(G80:G97)</f>
        <v>62470.974969575247</v>
      </c>
      <c r="H98" s="170"/>
      <c r="I98" s="179">
        <f>SUM(I80:I97)</f>
        <v>1</v>
      </c>
      <c r="J98" s="179">
        <f>SUM(J80:J97)</f>
        <v>1</v>
      </c>
      <c r="K98" s="179">
        <f>SUM(K80:K97)</f>
        <v>0.99999999999999989</v>
      </c>
      <c r="L98" s="179">
        <f>SUM(L80:L97)</f>
        <v>1</v>
      </c>
      <c r="M98" s="179">
        <f>SUM(M80:M97)</f>
        <v>1</v>
      </c>
    </row>
    <row r="100" spans="1:19" ht="13.5" thickBot="1" x14ac:dyDescent="0.25">
      <c r="B100" s="167" t="s">
        <v>300</v>
      </c>
      <c r="C100" s="185">
        <f>SUMIFS('Revised Proposal'!E$6:E$162,'Revised Proposal'!$S$6:$S$162,Categorised!$B79)</f>
        <v>63140.254466285245</v>
      </c>
      <c r="D100" s="185">
        <f>SUMIFS('Revised Proposal'!F$6:F$162,'Revised Proposal'!$S$6:$S$162,Categorised!$B79)</f>
        <v>63662.388692744382</v>
      </c>
      <c r="E100" s="185">
        <f>SUMIFS('Revised Proposal'!G$6:G$162,'Revised Proposal'!$S$6:$S$162,Categorised!$B79)</f>
        <v>67985.328746769097</v>
      </c>
      <c r="F100" s="185">
        <f>SUMIFS('Revised Proposal'!H$6:H$162,'Revised Proposal'!$S$6:$S$162,Categorised!$B79)</f>
        <v>64475.227217034815</v>
      </c>
      <c r="G100" s="185">
        <f>SUMIFS('Revised Proposal'!I$6:I$162,'Revised Proposal'!$S$6:$S$162,Categorised!$B79)</f>
        <v>62470.974969575254</v>
      </c>
    </row>
    <row r="101" spans="1:19" ht="13.5" thickBot="1" x14ac:dyDescent="0.25">
      <c r="B101" s="180" t="s">
        <v>230</v>
      </c>
      <c r="C101" s="181">
        <f>+C98-C100</f>
        <v>0</v>
      </c>
      <c r="D101" s="181">
        <f>+D98-D100</f>
        <v>0</v>
      </c>
      <c r="E101" s="181">
        <f>+E98-E100</f>
        <v>0</v>
      </c>
      <c r="F101" s="181">
        <f>+F98-F100</f>
        <v>0</v>
      </c>
      <c r="G101" s="181">
        <f>+G98-G100</f>
        <v>0</v>
      </c>
    </row>
    <row r="103" spans="1:19" x14ac:dyDescent="0.2">
      <c r="A103" s="167" t="s">
        <v>46</v>
      </c>
      <c r="B103" s="174" t="s">
        <v>283</v>
      </c>
      <c r="C103" s="174"/>
      <c r="D103" s="174"/>
      <c r="E103" s="174"/>
      <c r="F103" s="174"/>
      <c r="G103" s="174"/>
      <c r="H103" s="170"/>
      <c r="I103" s="174"/>
      <c r="J103" s="174"/>
      <c r="K103" s="174"/>
      <c r="L103" s="174"/>
      <c r="M103" s="174"/>
    </row>
    <row r="104" spans="1:19" x14ac:dyDescent="0.2">
      <c r="B104" s="170" t="s">
        <v>276</v>
      </c>
      <c r="C104" s="185">
        <f>SUMIFS('Revised Proposal'!E$6:E$162,'Revised Proposal'!$S$6:$S$162,Categorised!$B103,'Revised Proposal'!$R$6:$R$162,Categorised!$B104)</f>
        <v>7004.0113029615059</v>
      </c>
      <c r="D104" s="185">
        <f>SUMIFS('Revised Proposal'!F$6:F$162,'Revised Proposal'!$S$6:$S$162,Categorised!$B103,'Revised Proposal'!$R$6:$R$162,Categorised!$B104)</f>
        <v>7004.0113029615059</v>
      </c>
      <c r="E104" s="185">
        <f>SUMIFS('Revised Proposal'!G$6:G$162,'Revised Proposal'!$S$6:$S$162,Categorised!$B103,'Revised Proposal'!$R$6:$R$162,Categorised!$B104)</f>
        <v>7004.0113029615059</v>
      </c>
      <c r="F104" s="185">
        <f>SUMIFS('Revised Proposal'!H$6:H$162,'Revised Proposal'!$S$6:$S$162,Categorised!$B103,'Revised Proposal'!$R$6:$R$162,Categorised!$B104)</f>
        <v>7004.0113029615059</v>
      </c>
      <c r="G104" s="185">
        <f>SUMIFS('Revised Proposal'!I$6:I$162,'Revised Proposal'!$S$6:$S$162,Categorised!$B103,'Revised Proposal'!$R$6:$R$162,Categorised!$B104)</f>
        <v>7004.0113029615059</v>
      </c>
      <c r="H104" s="170"/>
      <c r="I104" s="176">
        <f>IF(C122=0,0,C104/C122)</f>
        <v>0.6340833147049737</v>
      </c>
      <c r="J104" s="176">
        <f>IF(D122=0,0,D104/D122)</f>
        <v>0.6340833147049737</v>
      </c>
      <c r="K104" s="176">
        <f>IF(E122=0,0,E104/E122)</f>
        <v>0.6340833147049737</v>
      </c>
      <c r="L104" s="176">
        <f>IF(F122=0,0,F104/F122)</f>
        <v>0.6340833147049737</v>
      </c>
      <c r="M104" s="176">
        <f>IF(G122=0,0,G104/G122)</f>
        <v>0.6340833147049737</v>
      </c>
    </row>
    <row r="105" spans="1:19" x14ac:dyDescent="0.2">
      <c r="B105" s="170" t="s">
        <v>295</v>
      </c>
      <c r="C105" s="185">
        <f>SUMIFS('Revised Proposal'!E$6:E$162,'Revised Proposal'!$S$6:$S$162,Categorised!$B103,'Revised Proposal'!$R$6:$R$162,Categorised!$B105)</f>
        <v>0</v>
      </c>
      <c r="D105" s="185">
        <f>SUMIFS('Revised Proposal'!F$6:F$162,'Revised Proposal'!$S$6:$S$162,Categorised!$B103,'Revised Proposal'!$R$6:$R$162,Categorised!$B105)</f>
        <v>0</v>
      </c>
      <c r="E105" s="185">
        <f>SUMIFS('Revised Proposal'!G$6:G$162,'Revised Proposal'!$S$6:$S$162,Categorised!$B103,'Revised Proposal'!$R$6:$R$162,Categorised!$B105)</f>
        <v>0</v>
      </c>
      <c r="F105" s="185">
        <f>SUMIFS('Revised Proposal'!H$6:H$162,'Revised Proposal'!$S$6:$S$162,Categorised!$B103,'Revised Proposal'!$R$6:$R$162,Categorised!$B105)</f>
        <v>0</v>
      </c>
      <c r="G105" s="185">
        <f>SUMIFS('Revised Proposal'!I$6:I$162,'Revised Proposal'!$S$6:$S$162,Categorised!$B103,'Revised Proposal'!$R$6:$R$162,Categorised!$B105)</f>
        <v>0</v>
      </c>
      <c r="H105" s="170"/>
      <c r="I105" s="176">
        <f>IF(C122=0,0,C105/C122)</f>
        <v>0</v>
      </c>
      <c r="J105" s="176">
        <f>IF(D122=0,0,D105/D122)</f>
        <v>0</v>
      </c>
      <c r="K105" s="176">
        <f>IF(E122=0,0,E105/E122)</f>
        <v>0</v>
      </c>
      <c r="L105" s="176">
        <f>IF(F122=0,0,F105/F122)</f>
        <v>0</v>
      </c>
      <c r="M105" s="176">
        <f>IF(G122=0,0,G105/G122)</f>
        <v>0</v>
      </c>
    </row>
    <row r="106" spans="1:19" x14ac:dyDescent="0.2">
      <c r="B106" s="170" t="s">
        <v>274</v>
      </c>
      <c r="C106" s="185">
        <f>SUMIFS('Revised Proposal'!E$6:E$162,'Revised Proposal'!$S$6:$S$162,Categorised!$B103,'Revised Proposal'!$R$6:$R$162,Categorised!$B106)</f>
        <v>2602.785129808889</v>
      </c>
      <c r="D106" s="185">
        <f>SUMIFS('Revised Proposal'!F$6:F$162,'Revised Proposal'!$S$6:$S$162,Categorised!$B103,'Revised Proposal'!$R$6:$R$162,Categorised!$B106)</f>
        <v>2602.785129808889</v>
      </c>
      <c r="E106" s="185">
        <f>SUMIFS('Revised Proposal'!G$6:G$162,'Revised Proposal'!$S$6:$S$162,Categorised!$B103,'Revised Proposal'!$R$6:$R$162,Categorised!$B106)</f>
        <v>2602.785129808889</v>
      </c>
      <c r="F106" s="185">
        <f>SUMIFS('Revised Proposal'!H$6:H$162,'Revised Proposal'!$S$6:$S$162,Categorised!$B103,'Revised Proposal'!$R$6:$R$162,Categorised!$B106)</f>
        <v>2602.785129808889</v>
      </c>
      <c r="G106" s="185">
        <f>SUMIFS('Revised Proposal'!I$6:I$162,'Revised Proposal'!$S$6:$S$162,Categorised!$B103,'Revised Proposal'!$R$6:$R$162,Categorised!$B106)</f>
        <v>2602.785129808889</v>
      </c>
      <c r="H106" s="170"/>
      <c r="I106" s="176">
        <f>IF(C122=0,0,C106/C122)</f>
        <v>0.23563391764890562</v>
      </c>
      <c r="J106" s="176">
        <f>IF(D122=0,0,D106/D122)</f>
        <v>0.23563391764890562</v>
      </c>
      <c r="K106" s="176">
        <f>IF(E122=0,0,E106/E122)</f>
        <v>0.23563391764890562</v>
      </c>
      <c r="L106" s="176">
        <f>IF(F122=0,0,F106/F122)</f>
        <v>0.23563391764890562</v>
      </c>
      <c r="M106" s="176">
        <f>IF(G122=0,0,G106/G122)</f>
        <v>0.23563391764890562</v>
      </c>
    </row>
    <row r="107" spans="1:19" x14ac:dyDescent="0.2">
      <c r="B107" s="170" t="s">
        <v>281</v>
      </c>
      <c r="C107" s="185">
        <f>SUMIFS('Revised Proposal'!E$6:E$162,'Revised Proposal'!$S$6:$S$162,Categorised!$B103,'Revised Proposal'!$R$6:$R$162,Categorised!$B107)</f>
        <v>0</v>
      </c>
      <c r="D107" s="185">
        <f>SUMIFS('Revised Proposal'!F$6:F$162,'Revised Proposal'!$S$6:$S$162,Categorised!$B103,'Revised Proposal'!$R$6:$R$162,Categorised!$B107)</f>
        <v>0</v>
      </c>
      <c r="E107" s="185">
        <f>SUMIFS('Revised Proposal'!G$6:G$162,'Revised Proposal'!$S$6:$S$162,Categorised!$B103,'Revised Proposal'!$R$6:$R$162,Categorised!$B107)</f>
        <v>0</v>
      </c>
      <c r="F107" s="185">
        <f>SUMIFS('Revised Proposal'!H$6:H$162,'Revised Proposal'!$S$6:$S$162,Categorised!$B103,'Revised Proposal'!$R$6:$R$162,Categorised!$B107)</f>
        <v>0</v>
      </c>
      <c r="G107" s="185">
        <f>SUMIFS('Revised Proposal'!I$6:I$162,'Revised Proposal'!$S$6:$S$162,Categorised!$B103,'Revised Proposal'!$R$6:$R$162,Categorised!$B107)</f>
        <v>0</v>
      </c>
      <c r="H107" s="170"/>
      <c r="I107" s="176">
        <f>IF(C122=0,0,C107/C122)</f>
        <v>0</v>
      </c>
      <c r="J107" s="176">
        <f>IF(D122=0,0,D107/D122)</f>
        <v>0</v>
      </c>
      <c r="K107" s="176">
        <f>IF(E122=0,0,E107/E122)</f>
        <v>0</v>
      </c>
      <c r="L107" s="176">
        <f>IF(F122=0,0,F107/F122)</f>
        <v>0</v>
      </c>
      <c r="M107" s="176">
        <f>IF(G122=0,0,G107/G122)</f>
        <v>0</v>
      </c>
    </row>
    <row r="108" spans="1:19" x14ac:dyDescent="0.2">
      <c r="B108" s="170" t="s">
        <v>275</v>
      </c>
      <c r="C108" s="185">
        <f>SUMIFS('Revised Proposal'!E$6:E$162,'Revised Proposal'!$S$6:$S$162,Categorised!$B103,'Revised Proposal'!$R$6:$R$162,Categorised!$B108)</f>
        <v>0</v>
      </c>
      <c r="D108" s="185">
        <f>SUMIFS('Revised Proposal'!F$6:F$162,'Revised Proposal'!$S$6:$S$162,Categorised!$B103,'Revised Proposal'!$R$6:$R$162,Categorised!$B108)</f>
        <v>0</v>
      </c>
      <c r="E108" s="185">
        <f>SUMIFS('Revised Proposal'!G$6:G$162,'Revised Proposal'!$S$6:$S$162,Categorised!$B103,'Revised Proposal'!$R$6:$R$162,Categorised!$B108)</f>
        <v>0</v>
      </c>
      <c r="F108" s="185">
        <f>SUMIFS('Revised Proposal'!H$6:H$162,'Revised Proposal'!$S$6:$S$162,Categorised!$B103,'Revised Proposal'!$R$6:$R$162,Categorised!$B108)</f>
        <v>0</v>
      </c>
      <c r="G108" s="185">
        <f>SUMIFS('Revised Proposal'!I$6:I$162,'Revised Proposal'!$S$6:$S$162,Categorised!$B103,'Revised Proposal'!$R$6:$R$162,Categorised!$B108)</f>
        <v>0</v>
      </c>
      <c r="H108" s="170"/>
      <c r="I108" s="176">
        <f>IF(C122=0,0,C108/C122)</f>
        <v>0</v>
      </c>
      <c r="J108" s="176">
        <f>IF(D122=0,0,D108/D122)</f>
        <v>0</v>
      </c>
      <c r="K108" s="176">
        <f>IF(E122=0,0,E108/E122)</f>
        <v>0</v>
      </c>
      <c r="L108" s="176">
        <f>IF(F122=0,0,F108/F122)</f>
        <v>0</v>
      </c>
      <c r="M108" s="176">
        <f>IF(G122=0,0,G108/G122)</f>
        <v>0</v>
      </c>
      <c r="O108" s="202">
        <v>0</v>
      </c>
      <c r="P108" s="202">
        <v>0</v>
      </c>
      <c r="Q108" s="202">
        <v>0</v>
      </c>
      <c r="R108" s="202">
        <v>0</v>
      </c>
      <c r="S108" s="202">
        <v>0</v>
      </c>
    </row>
    <row r="109" spans="1:19" x14ac:dyDescent="0.2">
      <c r="B109" s="170" t="s">
        <v>285</v>
      </c>
      <c r="C109" s="185">
        <f>SUMIFS('Revised Proposal'!E$6:E$162,'Revised Proposal'!$S$6:$S$162,Categorised!$B103,'Revised Proposal'!$R$6:$R$162,Categorised!$B109)</f>
        <v>0</v>
      </c>
      <c r="D109" s="185">
        <f>SUMIFS('Revised Proposal'!F$6:F$162,'Revised Proposal'!$S$6:$S$162,Categorised!$B103,'Revised Proposal'!$R$6:$R$162,Categorised!$B109)</f>
        <v>0</v>
      </c>
      <c r="E109" s="185">
        <f>SUMIFS('Revised Proposal'!G$6:G$162,'Revised Proposal'!$S$6:$S$162,Categorised!$B103,'Revised Proposal'!$R$6:$R$162,Categorised!$B109)</f>
        <v>0</v>
      </c>
      <c r="F109" s="185">
        <f>SUMIFS('Revised Proposal'!H$6:H$162,'Revised Proposal'!$S$6:$S$162,Categorised!$B103,'Revised Proposal'!$R$6:$R$162,Categorised!$B109)</f>
        <v>0</v>
      </c>
      <c r="G109" s="185">
        <f>SUMIFS('Revised Proposal'!I$6:I$162,'Revised Proposal'!$S$6:$S$162,Categorised!$B103,'Revised Proposal'!$R$6:$R$162,Categorised!$B109)</f>
        <v>0</v>
      </c>
      <c r="H109" s="170"/>
      <c r="I109" s="176">
        <f>IF(C122=0,0,C109/C122)</f>
        <v>0</v>
      </c>
      <c r="J109" s="176">
        <f>IF(D122=0,0,D109/D122)</f>
        <v>0</v>
      </c>
      <c r="K109" s="176">
        <f>IF(E122=0,0,E109/E122)</f>
        <v>0</v>
      </c>
      <c r="L109" s="176">
        <f>IF(F122=0,0,F109/F122)</f>
        <v>0</v>
      </c>
      <c r="M109" s="176">
        <f>IF(G122=0,0,G109/G122)</f>
        <v>0</v>
      </c>
    </row>
    <row r="110" spans="1:19" x14ac:dyDescent="0.2">
      <c r="B110" s="170" t="s">
        <v>273</v>
      </c>
      <c r="C110" s="185">
        <f>SUMIFS('Revised Proposal'!E$6:E$162,'Revised Proposal'!$S$6:$S$162,Categorised!$B103,'Revised Proposal'!$R$6:$R$162,Categorised!$B110)</f>
        <v>0</v>
      </c>
      <c r="D110" s="185">
        <f>SUMIFS('Revised Proposal'!F$6:F$162,'Revised Proposal'!$S$6:$S$162,Categorised!$B103,'Revised Proposal'!$R$6:$R$162,Categorised!$B110)</f>
        <v>0</v>
      </c>
      <c r="E110" s="185">
        <f>SUMIFS('Revised Proposal'!G$6:G$162,'Revised Proposal'!$S$6:$S$162,Categorised!$B103,'Revised Proposal'!$R$6:$R$162,Categorised!$B110)</f>
        <v>0</v>
      </c>
      <c r="F110" s="185">
        <f>SUMIFS('Revised Proposal'!H$6:H$162,'Revised Proposal'!$S$6:$S$162,Categorised!$B103,'Revised Proposal'!$R$6:$R$162,Categorised!$B110)</f>
        <v>0</v>
      </c>
      <c r="G110" s="185">
        <f>SUMIFS('Revised Proposal'!I$6:I$162,'Revised Proposal'!$S$6:$S$162,Categorised!$B103,'Revised Proposal'!$R$6:$R$162,Categorised!$B110)</f>
        <v>0</v>
      </c>
      <c r="H110" s="170"/>
      <c r="I110" s="176">
        <f>IF(C122=0,0,C110/C122)</f>
        <v>0</v>
      </c>
      <c r="J110" s="176">
        <f>IF(D122=0,0,D110/D122)</f>
        <v>0</v>
      </c>
      <c r="K110" s="176">
        <f>IF(E122=0,0,E110/E122)</f>
        <v>0</v>
      </c>
      <c r="L110" s="176">
        <f>IF(F122=0,0,F110/F122)</f>
        <v>0</v>
      </c>
      <c r="M110" s="176">
        <f>IF(G122=0,0,G110/G122)</f>
        <v>0</v>
      </c>
      <c r="O110" s="202">
        <v>0</v>
      </c>
      <c r="P110" s="202">
        <v>0</v>
      </c>
      <c r="Q110" s="202">
        <v>0</v>
      </c>
      <c r="R110" s="202">
        <v>0</v>
      </c>
      <c r="S110" s="202">
        <v>0</v>
      </c>
    </row>
    <row r="111" spans="1:19" x14ac:dyDescent="0.2">
      <c r="B111" s="170" t="s">
        <v>280</v>
      </c>
      <c r="C111" s="185">
        <f>SUMIFS('Revised Proposal'!E$6:E$162,'Revised Proposal'!$S$6:$S$162,Categorised!$B103,'Revised Proposal'!$R$6:$R$162,Categorised!$B111)</f>
        <v>0</v>
      </c>
      <c r="D111" s="185">
        <f>SUMIFS('Revised Proposal'!F$6:F$162,'Revised Proposal'!$S$6:$S$162,Categorised!$B103,'Revised Proposal'!$R$6:$R$162,Categorised!$B111)</f>
        <v>0</v>
      </c>
      <c r="E111" s="185">
        <f>SUMIFS('Revised Proposal'!G$6:G$162,'Revised Proposal'!$S$6:$S$162,Categorised!$B103,'Revised Proposal'!$R$6:$R$162,Categorised!$B111)</f>
        <v>0</v>
      </c>
      <c r="F111" s="185">
        <f>SUMIFS('Revised Proposal'!H$6:H$162,'Revised Proposal'!$S$6:$S$162,Categorised!$B103,'Revised Proposal'!$R$6:$R$162,Categorised!$B111)</f>
        <v>0</v>
      </c>
      <c r="G111" s="185">
        <f>SUMIFS('Revised Proposal'!I$6:I$162,'Revised Proposal'!$S$6:$S$162,Categorised!$B103,'Revised Proposal'!$R$6:$R$162,Categorised!$B111)</f>
        <v>0</v>
      </c>
      <c r="H111" s="170"/>
      <c r="I111" s="176">
        <f>IF(C122=0,0,C111/C122)</f>
        <v>0</v>
      </c>
      <c r="J111" s="176">
        <f>IF(D122=0,0,D111/D122)</f>
        <v>0</v>
      </c>
      <c r="K111" s="176">
        <f>IF(E122=0,0,E111/E122)</f>
        <v>0</v>
      </c>
      <c r="L111" s="176">
        <f>IF(F122=0,0,F111/F122)</f>
        <v>0</v>
      </c>
      <c r="M111" s="176">
        <f>IF(G122=0,0,G111/G122)</f>
        <v>0</v>
      </c>
      <c r="O111" s="202">
        <v>0</v>
      </c>
      <c r="P111" s="202">
        <v>0</v>
      </c>
      <c r="Q111" s="202">
        <v>0</v>
      </c>
      <c r="R111" s="202">
        <v>0</v>
      </c>
      <c r="S111" s="202">
        <v>0</v>
      </c>
    </row>
    <row r="112" spans="1:19" x14ac:dyDescent="0.2">
      <c r="B112" s="170" t="s">
        <v>286</v>
      </c>
      <c r="C112" s="185">
        <f>SUMIFS('Revised Proposal'!E$6:E$162,'Revised Proposal'!$S$6:$S$162,Categorised!$B103,'Revised Proposal'!$R$6:$R$162,Categorised!$B112)</f>
        <v>0</v>
      </c>
      <c r="D112" s="185">
        <f>SUMIFS('Revised Proposal'!F$6:F$162,'Revised Proposal'!$S$6:$S$162,Categorised!$B103,'Revised Proposal'!$R$6:$R$162,Categorised!$B112)</f>
        <v>0</v>
      </c>
      <c r="E112" s="185">
        <f>SUMIFS('Revised Proposal'!G$6:G$162,'Revised Proposal'!$S$6:$S$162,Categorised!$B103,'Revised Proposal'!$R$6:$R$162,Categorised!$B112)</f>
        <v>0</v>
      </c>
      <c r="F112" s="185">
        <f>SUMIFS('Revised Proposal'!H$6:H$162,'Revised Proposal'!$S$6:$S$162,Categorised!$B103,'Revised Proposal'!$R$6:$R$162,Categorised!$B112)</f>
        <v>0</v>
      </c>
      <c r="G112" s="185">
        <f>SUMIFS('Revised Proposal'!I$6:I$162,'Revised Proposal'!$S$6:$S$162,Categorised!$B103,'Revised Proposal'!$R$6:$R$162,Categorised!$B112)</f>
        <v>0</v>
      </c>
      <c r="H112" s="170"/>
      <c r="I112" s="176">
        <f>IF(C122=0,0,C112/C122)</f>
        <v>0</v>
      </c>
      <c r="J112" s="176">
        <f>IF(D122=0,0,D112/D122)</f>
        <v>0</v>
      </c>
      <c r="K112" s="176">
        <f>IF(E122=0,0,E112/E122)</f>
        <v>0</v>
      </c>
      <c r="L112" s="176">
        <f>IF(F122=0,0,F112/F122)</f>
        <v>0</v>
      </c>
      <c r="M112" s="176">
        <f>IF(G122=0,0,G112/G122)</f>
        <v>0</v>
      </c>
    </row>
    <row r="113" spans="1:13" x14ac:dyDescent="0.2">
      <c r="B113" s="170" t="s">
        <v>296</v>
      </c>
      <c r="C113" s="185">
        <f>SUMIFS('Revised Proposal'!E$6:E$162,'Revised Proposal'!$S$6:$S$162,Categorised!$B103,'Revised Proposal'!$R$6:$R$162,Categorised!$B113)</f>
        <v>0</v>
      </c>
      <c r="D113" s="185">
        <f>SUMIFS('Revised Proposal'!F$6:F$162,'Revised Proposal'!$S$6:$S$162,Categorised!$B103,'Revised Proposal'!$R$6:$R$162,Categorised!$B113)</f>
        <v>0</v>
      </c>
      <c r="E113" s="185">
        <f>SUMIFS('Revised Proposal'!G$6:G$162,'Revised Proposal'!$S$6:$S$162,Categorised!$B103,'Revised Proposal'!$R$6:$R$162,Categorised!$B113)</f>
        <v>0</v>
      </c>
      <c r="F113" s="185">
        <f>SUMIFS('Revised Proposal'!H$6:H$162,'Revised Proposal'!$S$6:$S$162,Categorised!$B103,'Revised Proposal'!$R$6:$R$162,Categorised!$B113)</f>
        <v>0</v>
      </c>
      <c r="G113" s="185">
        <f>SUMIFS('Revised Proposal'!I$6:I$162,'Revised Proposal'!$S$6:$S$162,Categorised!$B103,'Revised Proposal'!$R$6:$R$162,Categorised!$B113)</f>
        <v>0</v>
      </c>
      <c r="H113" s="170"/>
      <c r="I113" s="176">
        <f>IF(C122=0,0,C113/C122)</f>
        <v>0</v>
      </c>
      <c r="J113" s="176">
        <f>IF(D122=0,0,D113/D122)</f>
        <v>0</v>
      </c>
      <c r="K113" s="176">
        <f>IF(E122=0,0,E113/E122)</f>
        <v>0</v>
      </c>
      <c r="L113" s="176">
        <f>IF(F122=0,0,F113/F122)</f>
        <v>0</v>
      </c>
      <c r="M113" s="176">
        <f>IF(G122=0,0,G113/G122)</f>
        <v>0</v>
      </c>
    </row>
    <row r="114" spans="1:13" x14ac:dyDescent="0.2">
      <c r="B114" s="170" t="s">
        <v>29</v>
      </c>
      <c r="C114" s="185">
        <f>SUMIFS('Revised Proposal'!E$6:E$162,'Revised Proposal'!$S$6:$S$162,Categorised!$B103,'Revised Proposal'!$R$6:$R$162,Categorised!$B114)</f>
        <v>0</v>
      </c>
      <c r="D114" s="185">
        <f>SUMIFS('Revised Proposal'!F$6:F$162,'Revised Proposal'!$S$6:$S$162,Categorised!$B103,'Revised Proposal'!$R$6:$R$162,Categorised!$B114)</f>
        <v>0</v>
      </c>
      <c r="E114" s="185">
        <f>SUMIFS('Revised Proposal'!G$6:G$162,'Revised Proposal'!$S$6:$S$162,Categorised!$B103,'Revised Proposal'!$R$6:$R$162,Categorised!$B114)</f>
        <v>0</v>
      </c>
      <c r="F114" s="185">
        <f>SUMIFS('Revised Proposal'!H$6:H$162,'Revised Proposal'!$S$6:$S$162,Categorised!$B103,'Revised Proposal'!$R$6:$R$162,Categorised!$B114)</f>
        <v>0</v>
      </c>
      <c r="G114" s="185">
        <f>SUMIFS('Revised Proposal'!I$6:I$162,'Revised Proposal'!$S$6:$S$162,Categorised!$B103,'Revised Proposal'!$R$6:$R$162,Categorised!$B114)</f>
        <v>0</v>
      </c>
      <c r="H114" s="170"/>
      <c r="I114" s="176">
        <f>IF(C122=0,0,C114/C122)</f>
        <v>0</v>
      </c>
      <c r="J114" s="176">
        <f>IF(D122=0,0,D114/D122)</f>
        <v>0</v>
      </c>
      <c r="K114" s="176">
        <f>IF(E122=0,0,E114/E122)</f>
        <v>0</v>
      </c>
      <c r="L114" s="176">
        <f>IF(F122=0,0,F114/F122)</f>
        <v>0</v>
      </c>
      <c r="M114" s="176">
        <f>IF(G122=0,0,G114/G122)</f>
        <v>0</v>
      </c>
    </row>
    <row r="115" spans="1:13" x14ac:dyDescent="0.2">
      <c r="B115" s="170" t="s">
        <v>278</v>
      </c>
      <c r="C115" s="185">
        <f>SUMIFS('Revised Proposal'!E$6:E$162,'Revised Proposal'!$S$6:$S$162,Categorised!$B103,'Revised Proposal'!$R$6:$R$162,Categorised!$B115)</f>
        <v>0</v>
      </c>
      <c r="D115" s="185">
        <f>SUMIFS('Revised Proposal'!F$6:F$162,'Revised Proposal'!$S$6:$S$162,Categorised!$B103,'Revised Proposal'!$R$6:$R$162,Categorised!$B115)</f>
        <v>0</v>
      </c>
      <c r="E115" s="185">
        <f>SUMIFS('Revised Proposal'!G$6:G$162,'Revised Proposal'!$S$6:$S$162,Categorised!$B103,'Revised Proposal'!$R$6:$R$162,Categorised!$B115)</f>
        <v>0</v>
      </c>
      <c r="F115" s="185">
        <f>SUMIFS('Revised Proposal'!H$6:H$162,'Revised Proposal'!$S$6:$S$162,Categorised!$B103,'Revised Proposal'!$R$6:$R$162,Categorised!$B115)</f>
        <v>0</v>
      </c>
      <c r="G115" s="185">
        <f>SUMIFS('Revised Proposal'!I$6:I$162,'Revised Proposal'!$S$6:$S$162,Categorised!$B103,'Revised Proposal'!$R$6:$R$162,Categorised!$B115)</f>
        <v>0</v>
      </c>
      <c r="H115" s="170"/>
      <c r="I115" s="176">
        <f>IF(C122=0,0,C115/C122)</f>
        <v>0</v>
      </c>
      <c r="J115" s="176">
        <f>IF(D122=0,0,D115/D122)</f>
        <v>0</v>
      </c>
      <c r="K115" s="176">
        <f>IF(E122=0,0,E115/E122)</f>
        <v>0</v>
      </c>
      <c r="L115" s="176">
        <f>IF(F122=0,0,F115/F122)</f>
        <v>0</v>
      </c>
      <c r="M115" s="176">
        <f>IF(G122=0,0,G115/G122)</f>
        <v>0</v>
      </c>
    </row>
    <row r="116" spans="1:13" x14ac:dyDescent="0.2">
      <c r="B116" s="170" t="s">
        <v>297</v>
      </c>
      <c r="C116" s="185">
        <f>SUMIFS('Revised Proposal'!E$6:E$162,'Revised Proposal'!$S$6:$S$162,Categorised!$B103,'Revised Proposal'!$R$6:$R$162,Categorised!$B116)</f>
        <v>0</v>
      </c>
      <c r="D116" s="185">
        <f>SUMIFS('Revised Proposal'!F$6:F$162,'Revised Proposal'!$S$6:$S$162,Categorised!$B103,'Revised Proposal'!$R$6:$R$162,Categorised!$B116)</f>
        <v>0</v>
      </c>
      <c r="E116" s="185">
        <f>SUMIFS('Revised Proposal'!G$6:G$162,'Revised Proposal'!$S$6:$S$162,Categorised!$B103,'Revised Proposal'!$R$6:$R$162,Categorised!$B116)</f>
        <v>0</v>
      </c>
      <c r="F116" s="185">
        <f>SUMIFS('Revised Proposal'!H$6:H$162,'Revised Proposal'!$S$6:$S$162,Categorised!$B103,'Revised Proposal'!$R$6:$R$162,Categorised!$B116)</f>
        <v>0</v>
      </c>
      <c r="G116" s="185">
        <f>SUMIFS('Revised Proposal'!I$6:I$162,'Revised Proposal'!$S$6:$S$162,Categorised!$B103,'Revised Proposal'!$R$6:$R$162,Categorised!$B116)</f>
        <v>0</v>
      </c>
      <c r="H116" s="170"/>
      <c r="I116" s="176">
        <f>IF(C122=0,0,C116/C122)</f>
        <v>0</v>
      </c>
      <c r="J116" s="176">
        <f>IF(D122=0,0,D116/D122)</f>
        <v>0</v>
      </c>
      <c r="K116" s="176">
        <f>IF(E122=0,0,E116/E122)</f>
        <v>0</v>
      </c>
      <c r="L116" s="176">
        <f>IF(F122=0,0,F116/F122)</f>
        <v>0</v>
      </c>
      <c r="M116" s="176">
        <f>IF(G122=0,0,G116/G122)</f>
        <v>0</v>
      </c>
    </row>
    <row r="117" spans="1:13" x14ac:dyDescent="0.2">
      <c r="B117" s="170" t="s">
        <v>298</v>
      </c>
      <c r="C117" s="185">
        <f>SUMIFS('Revised Proposal'!E$6:E$162,'Revised Proposal'!$S$6:$S$162,Categorised!$B103,'Revised Proposal'!$R$6:$R$162,Categorised!$B117)</f>
        <v>0</v>
      </c>
      <c r="D117" s="185">
        <f>SUMIFS('Revised Proposal'!F$6:F$162,'Revised Proposal'!$S$6:$S$162,Categorised!$B103,'Revised Proposal'!$R$6:$R$162,Categorised!$B117)</f>
        <v>0</v>
      </c>
      <c r="E117" s="185">
        <f>SUMIFS('Revised Proposal'!G$6:G$162,'Revised Proposal'!$S$6:$S$162,Categorised!$B103,'Revised Proposal'!$R$6:$R$162,Categorised!$B117)</f>
        <v>0</v>
      </c>
      <c r="F117" s="185">
        <f>SUMIFS('Revised Proposal'!H$6:H$162,'Revised Proposal'!$S$6:$S$162,Categorised!$B103,'Revised Proposal'!$R$6:$R$162,Categorised!$B117)</f>
        <v>0</v>
      </c>
      <c r="G117" s="185">
        <f>SUMIFS('Revised Proposal'!I$6:I$162,'Revised Proposal'!$S$6:$S$162,Categorised!$B103,'Revised Proposal'!$R$6:$R$162,Categorised!$B117)</f>
        <v>0</v>
      </c>
      <c r="H117" s="170"/>
      <c r="I117" s="176">
        <f>IF(C122=0,0,C117/C122)</f>
        <v>0</v>
      </c>
      <c r="J117" s="176">
        <f>IF(D122=0,0,D117/D122)</f>
        <v>0</v>
      </c>
      <c r="K117" s="176">
        <f>IF(E122=0,0,E117/E122)</f>
        <v>0</v>
      </c>
      <c r="L117" s="176">
        <f>IF(F122=0,0,F117/F122)</f>
        <v>0</v>
      </c>
      <c r="M117" s="176">
        <f>IF(G122=0,0,G117/G122)</f>
        <v>0</v>
      </c>
    </row>
    <row r="118" spans="1:13" x14ac:dyDescent="0.2">
      <c r="B118" s="170" t="s">
        <v>282</v>
      </c>
      <c r="C118" s="185">
        <f>SUMIFS('Revised Proposal'!E$6:E$162,'Revised Proposal'!$S$6:$S$162,Categorised!$B103,'Revised Proposal'!$R$6:$R$162,Categorised!$B118)</f>
        <v>1279.1897370410725</v>
      </c>
      <c r="D118" s="185">
        <f>SUMIFS('Revised Proposal'!F$6:F$162,'Revised Proposal'!$S$6:$S$162,Categorised!$B103,'Revised Proposal'!$R$6:$R$162,Categorised!$B118)</f>
        <v>1279.1897370410725</v>
      </c>
      <c r="E118" s="185">
        <f>SUMIFS('Revised Proposal'!G$6:G$162,'Revised Proposal'!$S$6:$S$162,Categorised!$B103,'Revised Proposal'!$R$6:$R$162,Categorised!$B118)</f>
        <v>1279.1897370410725</v>
      </c>
      <c r="F118" s="185">
        <f>SUMIFS('Revised Proposal'!H$6:H$162,'Revised Proposal'!$S$6:$S$162,Categorised!$B103,'Revised Proposal'!$R$6:$R$162,Categorised!$B118)</f>
        <v>1279.1897370410725</v>
      </c>
      <c r="G118" s="185">
        <f>SUMIFS('Revised Proposal'!I$6:I$162,'Revised Proposal'!$S$6:$S$162,Categorised!$B103,'Revised Proposal'!$R$6:$R$162,Categorised!$B118)</f>
        <v>1279.1897370410725</v>
      </c>
      <c r="H118" s="170"/>
      <c r="I118" s="176">
        <f>IF(C122=0,0,C118/C122)</f>
        <v>0.11580690457432931</v>
      </c>
      <c r="J118" s="176">
        <f>IF(D122=0,0,D118/D122)</f>
        <v>0.11580690457432931</v>
      </c>
      <c r="K118" s="176">
        <f>IF(E122=0,0,E118/E122)</f>
        <v>0.11580690457432931</v>
      </c>
      <c r="L118" s="176">
        <f>IF(F122=0,0,F118/F122)</f>
        <v>0.11580690457432931</v>
      </c>
      <c r="M118" s="176">
        <f>IF(G122=0,0,G118/G122)</f>
        <v>0.11580690457432931</v>
      </c>
    </row>
    <row r="119" spans="1:13" x14ac:dyDescent="0.2">
      <c r="B119" s="167" t="s">
        <v>277</v>
      </c>
      <c r="C119" s="185">
        <f>SUMIFS('Revised Proposal'!E$6:E$162,'Revised Proposal'!$S$6:$S$162,Categorised!$B103,'Revised Proposal'!$R$6:$R$162,Categorised!$B119)</f>
        <v>0</v>
      </c>
      <c r="D119" s="185">
        <f>SUMIFS('Revised Proposal'!F$6:F$162,'Revised Proposal'!$S$6:$S$162,Categorised!$B103,'Revised Proposal'!$R$6:$R$162,Categorised!$B119)</f>
        <v>0</v>
      </c>
      <c r="E119" s="185">
        <f>SUMIFS('Revised Proposal'!G$6:G$162,'Revised Proposal'!$S$6:$S$162,Categorised!$B103,'Revised Proposal'!$R$6:$R$162,Categorised!$B119)</f>
        <v>0</v>
      </c>
      <c r="F119" s="185">
        <f>SUMIFS('Revised Proposal'!H$6:H$162,'Revised Proposal'!$S$6:$S$162,Categorised!$B103,'Revised Proposal'!$R$6:$R$162,Categorised!$B119)</f>
        <v>0</v>
      </c>
      <c r="G119" s="185">
        <f>SUMIFS('Revised Proposal'!I$6:I$162,'Revised Proposal'!$S$6:$S$162,Categorised!$B103,'Revised Proposal'!$R$6:$R$162,Categorised!$B119)</f>
        <v>0</v>
      </c>
      <c r="H119" s="170"/>
      <c r="I119" s="176">
        <f>IF(C122=0,0,C119/C122)</f>
        <v>0</v>
      </c>
      <c r="J119" s="176">
        <f>IF(D122=0,0,D119/D122)</f>
        <v>0</v>
      </c>
      <c r="K119" s="176">
        <f>IF(E122=0,0,E119/E122)</f>
        <v>0</v>
      </c>
      <c r="L119" s="176">
        <f>IF(F122=0,0,F119/F122)</f>
        <v>0</v>
      </c>
      <c r="M119" s="176">
        <f>IF(G122=0,0,G119/G122)</f>
        <v>0</v>
      </c>
    </row>
    <row r="120" spans="1:13" x14ac:dyDescent="0.2">
      <c r="B120" s="170" t="s">
        <v>279</v>
      </c>
      <c r="C120" s="185">
        <f>SUMIFS('Revised Proposal'!E$6:E$162,'Revised Proposal'!$S$6:$S$162,Categorised!$B103,'Revised Proposal'!$R$6:$R$162,Categorised!$B120)</f>
        <v>159.89871713013406</v>
      </c>
      <c r="D120" s="185">
        <f>SUMIFS('Revised Proposal'!F$6:F$162,'Revised Proposal'!$S$6:$S$162,Categorised!$B103,'Revised Proposal'!$R$6:$R$162,Categorised!$B120)</f>
        <v>159.89871713013406</v>
      </c>
      <c r="E120" s="185">
        <f>SUMIFS('Revised Proposal'!G$6:G$162,'Revised Proposal'!$S$6:$S$162,Categorised!$B103,'Revised Proposal'!$R$6:$R$162,Categorised!$B120)</f>
        <v>159.89871713013406</v>
      </c>
      <c r="F120" s="185">
        <f>SUMIFS('Revised Proposal'!H$6:H$162,'Revised Proposal'!$S$6:$S$162,Categorised!$B103,'Revised Proposal'!$R$6:$R$162,Categorised!$B120)</f>
        <v>159.89871713013406</v>
      </c>
      <c r="G120" s="185">
        <f>SUMIFS('Revised Proposal'!I$6:I$162,'Revised Proposal'!$S$6:$S$162,Categorised!$B103,'Revised Proposal'!$R$6:$R$162,Categorised!$B120)</f>
        <v>159.89871713013406</v>
      </c>
      <c r="H120" s="170"/>
      <c r="I120" s="176">
        <f>IF(C122=0,0,C120/C122)</f>
        <v>1.4475863071791164E-2</v>
      </c>
      <c r="J120" s="176">
        <f>IF(D122=0,0,D120/D122)</f>
        <v>1.4475863071791164E-2</v>
      </c>
      <c r="K120" s="176">
        <f>IF(E122=0,0,E120/E122)</f>
        <v>1.4475863071791164E-2</v>
      </c>
      <c r="L120" s="176">
        <f>IF(F122=0,0,F120/F122)</f>
        <v>1.4475863071791164E-2</v>
      </c>
      <c r="M120" s="176">
        <f>IF(G122=0,0,G120/G122)</f>
        <v>1.4475863071791164E-2</v>
      </c>
    </row>
    <row r="121" spans="1:13" x14ac:dyDescent="0.2">
      <c r="B121" s="170"/>
      <c r="C121" s="175"/>
      <c r="D121" s="175"/>
      <c r="E121" s="175"/>
      <c r="F121" s="175"/>
      <c r="G121" s="175"/>
      <c r="H121" s="170"/>
      <c r="I121" s="176"/>
      <c r="J121" s="176"/>
      <c r="K121" s="176"/>
      <c r="L121" s="176"/>
      <c r="M121" s="176"/>
    </row>
    <row r="122" spans="1:13" x14ac:dyDescent="0.2">
      <c r="B122" s="177" t="s">
        <v>299</v>
      </c>
      <c r="C122" s="178">
        <f>SUM(C104:C121)</f>
        <v>11045.884886941603</v>
      </c>
      <c r="D122" s="178">
        <f>SUM(D104:D121)</f>
        <v>11045.884886941603</v>
      </c>
      <c r="E122" s="178">
        <f>SUM(E104:E121)</f>
        <v>11045.884886941603</v>
      </c>
      <c r="F122" s="178">
        <f>SUM(F104:F121)</f>
        <v>11045.884886941603</v>
      </c>
      <c r="G122" s="178">
        <f>SUM(G104:G121)</f>
        <v>11045.884886941603</v>
      </c>
      <c r="H122" s="170"/>
      <c r="I122" s="179">
        <f>SUM(I104:I121)</f>
        <v>0.99999999999999978</v>
      </c>
      <c r="J122" s="179">
        <f>SUM(J104:J121)</f>
        <v>0.99999999999999978</v>
      </c>
      <c r="K122" s="179">
        <f>SUM(K104:K121)</f>
        <v>0.99999999999999978</v>
      </c>
      <c r="L122" s="179">
        <f>SUM(L104:L121)</f>
        <v>0.99999999999999978</v>
      </c>
      <c r="M122" s="179">
        <f>SUM(M104:M121)</f>
        <v>0.99999999999999978</v>
      </c>
    </row>
    <row r="124" spans="1:13" ht="13.5" thickBot="1" x14ac:dyDescent="0.25">
      <c r="B124" s="167" t="s">
        <v>300</v>
      </c>
      <c r="C124" s="185">
        <f>SUMIFS('Revised Proposal'!E$6:E$162,'Revised Proposal'!$S$6:$S$162,Categorised!$B103)</f>
        <v>11045.8848869416</v>
      </c>
      <c r="D124" s="185">
        <f>SUMIFS('Revised Proposal'!F$6:F$162,'Revised Proposal'!$S$6:$S$162,Categorised!$B103)</f>
        <v>11045.8848869416</v>
      </c>
      <c r="E124" s="185">
        <f>SUMIFS('Revised Proposal'!G$6:G$162,'Revised Proposal'!$S$6:$S$162,Categorised!$B103)</f>
        <v>11045.8848869416</v>
      </c>
      <c r="F124" s="185">
        <f>SUMIFS('Revised Proposal'!H$6:H$162,'Revised Proposal'!$S$6:$S$162,Categorised!$B103)</f>
        <v>11045.8848869416</v>
      </c>
      <c r="G124" s="185">
        <f>SUMIFS('Revised Proposal'!I$6:I$162,'Revised Proposal'!$S$6:$S$162,Categorised!$B103)</f>
        <v>11045.8848869416</v>
      </c>
    </row>
    <row r="125" spans="1:13" ht="13.5" thickBot="1" x14ac:dyDescent="0.25">
      <c r="B125" s="180" t="s">
        <v>230</v>
      </c>
      <c r="C125" s="181">
        <f>+C122-C124</f>
        <v>0</v>
      </c>
      <c r="D125" s="181">
        <f>+D122-D124</f>
        <v>0</v>
      </c>
      <c r="E125" s="181">
        <f>+E122-E124</f>
        <v>0</v>
      </c>
      <c r="F125" s="181">
        <f>+F122-F124</f>
        <v>0</v>
      </c>
      <c r="G125" s="181">
        <f>+G122-G124</f>
        <v>0</v>
      </c>
    </row>
    <row r="127" spans="1:13" x14ac:dyDescent="0.2">
      <c r="A127" s="167" t="s">
        <v>158</v>
      </c>
      <c r="B127" s="174" t="s">
        <v>287</v>
      </c>
      <c r="C127" s="174"/>
      <c r="D127" s="174"/>
      <c r="E127" s="174"/>
      <c r="F127" s="174"/>
      <c r="G127" s="174"/>
      <c r="H127" s="170"/>
      <c r="I127" s="174"/>
      <c r="J127" s="174"/>
      <c r="K127" s="174"/>
      <c r="L127" s="174"/>
      <c r="M127" s="174"/>
    </row>
    <row r="128" spans="1:13" x14ac:dyDescent="0.2">
      <c r="B128" s="170" t="s">
        <v>276</v>
      </c>
      <c r="C128" s="185">
        <f>SUMIFS('Revised Proposal'!E$6:E$162,'Revised Proposal'!$S$6:$S$162,Categorised!$B127,'Revised Proposal'!$R$6:$R$162,Categorised!$B128)</f>
        <v>0</v>
      </c>
      <c r="D128" s="185">
        <f>SUMIFS('Revised Proposal'!F$6:F$162,'Revised Proposal'!$S$6:$S$162,Categorised!$B127,'Revised Proposal'!$R$6:$R$162,Categorised!$B128)</f>
        <v>0</v>
      </c>
      <c r="E128" s="185">
        <f>SUMIFS('Revised Proposal'!G$6:G$162,'Revised Proposal'!$S$6:$S$162,Categorised!$B127,'Revised Proposal'!$R$6:$R$162,Categorised!$B128)</f>
        <v>0</v>
      </c>
      <c r="F128" s="185">
        <f>SUMIFS('Revised Proposal'!H$6:H$162,'Revised Proposal'!$S$6:$S$162,Categorised!$B127,'Revised Proposal'!$R$6:$R$162,Categorised!$B128)</f>
        <v>0</v>
      </c>
      <c r="G128" s="185">
        <f>SUMIFS('Revised Proposal'!I$6:I$162,'Revised Proposal'!$S$6:$S$162,Categorised!$B127,'Revised Proposal'!$R$6:$R$162,Categorised!$B128)</f>
        <v>0</v>
      </c>
      <c r="H128" s="170"/>
      <c r="I128" s="176">
        <f>IF(C146=0,0,C128/C146)</f>
        <v>0</v>
      </c>
      <c r="J128" s="176">
        <f>IF(D146=0,0,D128/D146)</f>
        <v>0</v>
      </c>
      <c r="K128" s="176">
        <f>IF(E146=0,0,E128/E146)</f>
        <v>0</v>
      </c>
      <c r="L128" s="176">
        <f>IF(F146=0,0,F128/F146)</f>
        <v>0</v>
      </c>
      <c r="M128" s="176">
        <f>IF(G146=0,0,G128/G146)</f>
        <v>0</v>
      </c>
    </row>
    <row r="129" spans="2:19" x14ac:dyDescent="0.2">
      <c r="B129" s="170" t="s">
        <v>295</v>
      </c>
      <c r="C129" s="185">
        <f>SUMIFS('Revised Proposal'!E$6:E$162,'Revised Proposal'!$S$6:$S$162,Categorised!$B127,'Revised Proposal'!$R$6:$R$162,Categorised!$B129)</f>
        <v>0</v>
      </c>
      <c r="D129" s="185">
        <f>SUMIFS('Revised Proposal'!F$6:F$162,'Revised Proposal'!$S$6:$S$162,Categorised!$B127,'Revised Proposal'!$R$6:$R$162,Categorised!$B129)</f>
        <v>0</v>
      </c>
      <c r="E129" s="185">
        <f>SUMIFS('Revised Proposal'!G$6:G$162,'Revised Proposal'!$S$6:$S$162,Categorised!$B127,'Revised Proposal'!$R$6:$R$162,Categorised!$B129)</f>
        <v>0</v>
      </c>
      <c r="F129" s="185">
        <f>SUMIFS('Revised Proposal'!H$6:H$162,'Revised Proposal'!$S$6:$S$162,Categorised!$B127,'Revised Proposal'!$R$6:$R$162,Categorised!$B129)</f>
        <v>0</v>
      </c>
      <c r="G129" s="185">
        <f>SUMIFS('Revised Proposal'!I$6:I$162,'Revised Proposal'!$S$6:$S$162,Categorised!$B127,'Revised Proposal'!$R$6:$R$162,Categorised!$B129)</f>
        <v>0</v>
      </c>
      <c r="H129" s="170"/>
      <c r="I129" s="176">
        <f>IF(C146=0,0,C129/C146)</f>
        <v>0</v>
      </c>
      <c r="J129" s="176">
        <f>IF(D146=0,0,D129/D146)</f>
        <v>0</v>
      </c>
      <c r="K129" s="176">
        <f>IF(E146=0,0,E129/E146)</f>
        <v>0</v>
      </c>
      <c r="L129" s="176">
        <f>IF(F146=0,0,F129/F146)</f>
        <v>0</v>
      </c>
      <c r="M129" s="176">
        <f>IF(G146=0,0,G129/G146)</f>
        <v>0</v>
      </c>
    </row>
    <row r="130" spans="2:19" x14ac:dyDescent="0.2">
      <c r="B130" s="170" t="s">
        <v>274</v>
      </c>
      <c r="C130" s="185">
        <f>SUMIFS('Revised Proposal'!E$6:E$162,'Revised Proposal'!$S$6:$S$162,Categorised!$B127,'Revised Proposal'!$R$6:$R$162,Categorised!$B130)</f>
        <v>0</v>
      </c>
      <c r="D130" s="185">
        <f>SUMIFS('Revised Proposal'!F$6:F$162,'Revised Proposal'!$S$6:$S$162,Categorised!$B127,'Revised Proposal'!$R$6:$R$162,Categorised!$B130)</f>
        <v>0</v>
      </c>
      <c r="E130" s="185">
        <f>SUMIFS('Revised Proposal'!G$6:G$162,'Revised Proposal'!$S$6:$S$162,Categorised!$B127,'Revised Proposal'!$R$6:$R$162,Categorised!$B130)</f>
        <v>0</v>
      </c>
      <c r="F130" s="185">
        <f>SUMIFS('Revised Proposal'!H$6:H$162,'Revised Proposal'!$S$6:$S$162,Categorised!$B127,'Revised Proposal'!$R$6:$R$162,Categorised!$B130)</f>
        <v>0</v>
      </c>
      <c r="G130" s="185">
        <f>SUMIFS('Revised Proposal'!I$6:I$162,'Revised Proposal'!$S$6:$S$162,Categorised!$B127,'Revised Proposal'!$R$6:$R$162,Categorised!$B130)</f>
        <v>0</v>
      </c>
      <c r="H130" s="170"/>
      <c r="I130" s="176">
        <f>IF(C146=0,0,C130/C146)</f>
        <v>0</v>
      </c>
      <c r="J130" s="176">
        <f>IF(D146=0,0,D130/D146)</f>
        <v>0</v>
      </c>
      <c r="K130" s="176">
        <f>IF(E146=0,0,E130/E146)</f>
        <v>0</v>
      </c>
      <c r="L130" s="176">
        <f>IF(F146=0,0,F130/F146)</f>
        <v>0</v>
      </c>
      <c r="M130" s="176">
        <f>IF(G146=0,0,G130/G146)</f>
        <v>0</v>
      </c>
    </row>
    <row r="131" spans="2:19" x14ac:dyDescent="0.2">
      <c r="B131" s="170" t="s">
        <v>281</v>
      </c>
      <c r="C131" s="185">
        <f>SUMIFS('Revised Proposal'!E$6:E$162,'Revised Proposal'!$S$6:$S$162,Categorised!$B127,'Revised Proposal'!$R$6:$R$162,Categorised!$B131)</f>
        <v>0</v>
      </c>
      <c r="D131" s="185">
        <f>SUMIFS('Revised Proposal'!F$6:F$162,'Revised Proposal'!$S$6:$S$162,Categorised!$B127,'Revised Proposal'!$R$6:$R$162,Categorised!$B131)</f>
        <v>0</v>
      </c>
      <c r="E131" s="185">
        <f>SUMIFS('Revised Proposal'!G$6:G$162,'Revised Proposal'!$S$6:$S$162,Categorised!$B127,'Revised Proposal'!$R$6:$R$162,Categorised!$B131)</f>
        <v>0</v>
      </c>
      <c r="F131" s="185">
        <f>SUMIFS('Revised Proposal'!H$6:H$162,'Revised Proposal'!$S$6:$S$162,Categorised!$B127,'Revised Proposal'!$R$6:$R$162,Categorised!$B131)</f>
        <v>0</v>
      </c>
      <c r="G131" s="185">
        <f>SUMIFS('Revised Proposal'!I$6:I$162,'Revised Proposal'!$S$6:$S$162,Categorised!$B127,'Revised Proposal'!$R$6:$R$162,Categorised!$B131)</f>
        <v>0</v>
      </c>
      <c r="H131" s="170"/>
      <c r="I131" s="176">
        <f>IF(C146=0,0,C131/C146)</f>
        <v>0</v>
      </c>
      <c r="J131" s="176">
        <f>IF(D146=0,0,D131/D146)</f>
        <v>0</v>
      </c>
      <c r="K131" s="176">
        <f>IF(E146=0,0,E131/E146)</f>
        <v>0</v>
      </c>
      <c r="L131" s="176">
        <f>IF(F146=0,0,F131/F146)</f>
        <v>0</v>
      </c>
      <c r="M131" s="176">
        <f>IF(G146=0,0,G131/G146)</f>
        <v>0</v>
      </c>
    </row>
    <row r="132" spans="2:19" x14ac:dyDescent="0.2">
      <c r="B132" s="170" t="s">
        <v>275</v>
      </c>
      <c r="C132" s="185">
        <f>SUMIFS('Revised Proposal'!E$6:E$162,'Revised Proposal'!$S$6:$S$162,Categorised!$B127,'Revised Proposal'!$R$6:$R$162,Categorised!$B132)</f>
        <v>1727.7403991817789</v>
      </c>
      <c r="D132" s="185">
        <f>SUMIFS('Revised Proposal'!F$6:F$162,'Revised Proposal'!$S$6:$S$162,Categorised!$B127,'Revised Proposal'!$R$6:$R$162,Categorised!$B132)</f>
        <v>1727.7403991817789</v>
      </c>
      <c r="E132" s="185">
        <f>SUMIFS('Revised Proposal'!G$6:G$162,'Revised Proposal'!$S$6:$S$162,Categorised!$B127,'Revised Proposal'!$R$6:$R$162,Categorised!$B132)</f>
        <v>1727.7403991817789</v>
      </c>
      <c r="F132" s="185">
        <f>SUMIFS('Revised Proposal'!H$6:H$162,'Revised Proposal'!$S$6:$S$162,Categorised!$B127,'Revised Proposal'!$R$6:$R$162,Categorised!$B132)</f>
        <v>1727.7403991817789</v>
      </c>
      <c r="G132" s="185">
        <f>SUMIFS('Revised Proposal'!I$6:I$162,'Revised Proposal'!$S$6:$S$162,Categorised!$B127,'Revised Proposal'!$R$6:$R$162,Categorised!$B132)</f>
        <v>1727.7403991817789</v>
      </c>
      <c r="H132" s="170"/>
      <c r="I132" s="176">
        <f>IF(C146=0,0,C132/C146)</f>
        <v>1</v>
      </c>
      <c r="J132" s="176">
        <f>IF(D146=0,0,D132/D146)</f>
        <v>1</v>
      </c>
      <c r="K132" s="176">
        <f>IF(E146=0,0,E132/E146)</f>
        <v>1</v>
      </c>
      <c r="L132" s="176">
        <f>IF(F146=0,0,F132/F146)</f>
        <v>1</v>
      </c>
      <c r="M132" s="176">
        <f>IF(G146=0,0,G132/G146)</f>
        <v>1</v>
      </c>
      <c r="O132" s="202">
        <v>1.921334055160105</v>
      </c>
      <c r="P132" s="202">
        <v>1.9271591035046565</v>
      </c>
      <c r="Q132" s="202">
        <v>1.9319817128169208</v>
      </c>
      <c r="R132" s="202">
        <v>1.9400567638142632</v>
      </c>
      <c r="S132" s="202">
        <v>1.947617707163174</v>
      </c>
    </row>
    <row r="133" spans="2:19" x14ac:dyDescent="0.2">
      <c r="B133" s="170" t="s">
        <v>285</v>
      </c>
      <c r="C133" s="185">
        <f>SUMIFS('Revised Proposal'!E$6:E$162,'Revised Proposal'!$S$6:$S$162,Categorised!$B127,'Revised Proposal'!$R$6:$R$162,Categorised!$B133)</f>
        <v>0</v>
      </c>
      <c r="D133" s="185">
        <f>SUMIFS('Revised Proposal'!F$6:F$162,'Revised Proposal'!$S$6:$S$162,Categorised!$B127,'Revised Proposal'!$R$6:$R$162,Categorised!$B133)</f>
        <v>0</v>
      </c>
      <c r="E133" s="185">
        <f>SUMIFS('Revised Proposal'!G$6:G$162,'Revised Proposal'!$S$6:$S$162,Categorised!$B127,'Revised Proposal'!$R$6:$R$162,Categorised!$B133)</f>
        <v>0</v>
      </c>
      <c r="F133" s="185">
        <f>SUMIFS('Revised Proposal'!H$6:H$162,'Revised Proposal'!$S$6:$S$162,Categorised!$B127,'Revised Proposal'!$R$6:$R$162,Categorised!$B133)</f>
        <v>0</v>
      </c>
      <c r="G133" s="185">
        <f>SUMIFS('Revised Proposal'!I$6:I$162,'Revised Proposal'!$S$6:$S$162,Categorised!$B127,'Revised Proposal'!$R$6:$R$162,Categorised!$B133)</f>
        <v>0</v>
      </c>
      <c r="H133" s="170"/>
      <c r="I133" s="176">
        <f>IF(C146=0,0,C133/C146)</f>
        <v>0</v>
      </c>
      <c r="J133" s="176">
        <f>IF(D146=0,0,D133/D146)</f>
        <v>0</v>
      </c>
      <c r="K133" s="176">
        <f>IF(E146=0,0,E133/E146)</f>
        <v>0</v>
      </c>
      <c r="L133" s="176">
        <f>IF(F146=0,0,F133/F146)</f>
        <v>0</v>
      </c>
      <c r="M133" s="176">
        <f>IF(G146=0,0,G133/G146)</f>
        <v>0</v>
      </c>
    </row>
    <row r="134" spans="2:19" x14ac:dyDescent="0.2">
      <c r="B134" s="170" t="s">
        <v>273</v>
      </c>
      <c r="C134" s="185">
        <f>SUMIFS('Revised Proposal'!E$6:E$162,'Revised Proposal'!$S$6:$S$162,Categorised!$B127,'Revised Proposal'!$R$6:$R$162,Categorised!$B134)</f>
        <v>0</v>
      </c>
      <c r="D134" s="185">
        <f>SUMIFS('Revised Proposal'!F$6:F$162,'Revised Proposal'!$S$6:$S$162,Categorised!$B127,'Revised Proposal'!$R$6:$R$162,Categorised!$B134)</f>
        <v>0</v>
      </c>
      <c r="E134" s="185">
        <f>SUMIFS('Revised Proposal'!G$6:G$162,'Revised Proposal'!$S$6:$S$162,Categorised!$B127,'Revised Proposal'!$R$6:$R$162,Categorised!$B134)</f>
        <v>0</v>
      </c>
      <c r="F134" s="185">
        <f>SUMIFS('Revised Proposal'!H$6:H$162,'Revised Proposal'!$S$6:$S$162,Categorised!$B127,'Revised Proposal'!$R$6:$R$162,Categorised!$B134)</f>
        <v>0</v>
      </c>
      <c r="G134" s="185">
        <f>SUMIFS('Revised Proposal'!I$6:I$162,'Revised Proposal'!$S$6:$S$162,Categorised!$B127,'Revised Proposal'!$R$6:$R$162,Categorised!$B134)</f>
        <v>0</v>
      </c>
      <c r="H134" s="170"/>
      <c r="I134" s="176">
        <f>IF(C146=0,0,C134/C146)</f>
        <v>0</v>
      </c>
      <c r="J134" s="176">
        <f>IF(D146=0,0,D134/D146)</f>
        <v>0</v>
      </c>
      <c r="K134" s="176">
        <f>IF(E146=0,0,E134/E146)</f>
        <v>0</v>
      </c>
      <c r="L134" s="176">
        <f>IF(F146=0,0,F134/F146)</f>
        <v>0</v>
      </c>
      <c r="M134" s="176">
        <f>IF(G146=0,0,G134/G146)</f>
        <v>0</v>
      </c>
      <c r="O134" s="202">
        <v>0</v>
      </c>
      <c r="P134" s="202">
        <v>0</v>
      </c>
      <c r="Q134" s="202">
        <v>0</v>
      </c>
      <c r="R134" s="202">
        <v>0</v>
      </c>
      <c r="S134" s="202">
        <v>0</v>
      </c>
    </row>
    <row r="135" spans="2:19" x14ac:dyDescent="0.2">
      <c r="B135" s="170" t="s">
        <v>280</v>
      </c>
      <c r="C135" s="185">
        <f>SUMIFS('Revised Proposal'!E$6:E$162,'Revised Proposal'!$S$6:$S$162,Categorised!$B127,'Revised Proposal'!$R$6:$R$162,Categorised!$B135)</f>
        <v>0</v>
      </c>
      <c r="D135" s="185">
        <f>SUMIFS('Revised Proposal'!F$6:F$162,'Revised Proposal'!$S$6:$S$162,Categorised!$B127,'Revised Proposal'!$R$6:$R$162,Categorised!$B135)</f>
        <v>0</v>
      </c>
      <c r="E135" s="185">
        <f>SUMIFS('Revised Proposal'!G$6:G$162,'Revised Proposal'!$S$6:$S$162,Categorised!$B127,'Revised Proposal'!$R$6:$R$162,Categorised!$B135)</f>
        <v>0</v>
      </c>
      <c r="F135" s="185">
        <f>SUMIFS('Revised Proposal'!H$6:H$162,'Revised Proposal'!$S$6:$S$162,Categorised!$B127,'Revised Proposal'!$R$6:$R$162,Categorised!$B135)</f>
        <v>0</v>
      </c>
      <c r="G135" s="185">
        <f>SUMIFS('Revised Proposal'!I$6:I$162,'Revised Proposal'!$S$6:$S$162,Categorised!$B127,'Revised Proposal'!$R$6:$R$162,Categorised!$B135)</f>
        <v>0</v>
      </c>
      <c r="H135" s="170"/>
      <c r="I135" s="176">
        <f>IF(C146=0,0,C135/C146)</f>
        <v>0</v>
      </c>
      <c r="J135" s="176">
        <f>IF(D146=0,0,D135/D146)</f>
        <v>0</v>
      </c>
      <c r="K135" s="176">
        <f>IF(E146=0,0,E135/E146)</f>
        <v>0</v>
      </c>
      <c r="L135" s="176">
        <f>IF(F146=0,0,F135/F146)</f>
        <v>0</v>
      </c>
      <c r="M135" s="176">
        <f>IF(G146=0,0,G135/G146)</f>
        <v>0</v>
      </c>
      <c r="O135" s="202">
        <v>0</v>
      </c>
      <c r="P135" s="202">
        <v>0</v>
      </c>
      <c r="Q135" s="202">
        <v>0</v>
      </c>
      <c r="R135" s="202">
        <v>0</v>
      </c>
      <c r="S135" s="202">
        <v>0</v>
      </c>
    </row>
    <row r="136" spans="2:19" x14ac:dyDescent="0.2">
      <c r="B136" s="170" t="s">
        <v>286</v>
      </c>
      <c r="C136" s="185">
        <f>SUMIFS('Revised Proposal'!E$6:E$162,'Revised Proposal'!$S$6:$S$162,Categorised!$B127,'Revised Proposal'!$R$6:$R$162,Categorised!$B136)</f>
        <v>0</v>
      </c>
      <c r="D136" s="185">
        <f>SUMIFS('Revised Proposal'!F$6:F$162,'Revised Proposal'!$S$6:$S$162,Categorised!$B127,'Revised Proposal'!$R$6:$R$162,Categorised!$B136)</f>
        <v>0</v>
      </c>
      <c r="E136" s="185">
        <f>SUMIFS('Revised Proposal'!G$6:G$162,'Revised Proposal'!$S$6:$S$162,Categorised!$B127,'Revised Proposal'!$R$6:$R$162,Categorised!$B136)</f>
        <v>0</v>
      </c>
      <c r="F136" s="185">
        <f>SUMIFS('Revised Proposal'!H$6:H$162,'Revised Proposal'!$S$6:$S$162,Categorised!$B127,'Revised Proposal'!$R$6:$R$162,Categorised!$B136)</f>
        <v>0</v>
      </c>
      <c r="G136" s="185">
        <f>SUMIFS('Revised Proposal'!I$6:I$162,'Revised Proposal'!$S$6:$S$162,Categorised!$B127,'Revised Proposal'!$R$6:$R$162,Categorised!$B136)</f>
        <v>0</v>
      </c>
      <c r="H136" s="170"/>
      <c r="I136" s="176">
        <f>IF(C146=0,0,C136/C146)</f>
        <v>0</v>
      </c>
      <c r="J136" s="176">
        <f>IF(D146=0,0,D136/D146)</f>
        <v>0</v>
      </c>
      <c r="K136" s="176">
        <f>IF(E146=0,0,E136/E146)</f>
        <v>0</v>
      </c>
      <c r="L136" s="176">
        <f>IF(F146=0,0,F136/F146)</f>
        <v>0</v>
      </c>
      <c r="M136" s="176">
        <f>IF(G146=0,0,G136/G146)</f>
        <v>0</v>
      </c>
    </row>
    <row r="137" spans="2:19" x14ac:dyDescent="0.2">
      <c r="B137" s="170" t="s">
        <v>296</v>
      </c>
      <c r="C137" s="185">
        <f>SUMIFS('Revised Proposal'!E$6:E$162,'Revised Proposal'!$S$6:$S$162,Categorised!$B127,'Revised Proposal'!$R$6:$R$162,Categorised!$B137)</f>
        <v>0</v>
      </c>
      <c r="D137" s="185">
        <f>SUMIFS('Revised Proposal'!F$6:F$162,'Revised Proposal'!$S$6:$S$162,Categorised!$B127,'Revised Proposal'!$R$6:$R$162,Categorised!$B137)</f>
        <v>0</v>
      </c>
      <c r="E137" s="185">
        <f>SUMIFS('Revised Proposal'!G$6:G$162,'Revised Proposal'!$S$6:$S$162,Categorised!$B127,'Revised Proposal'!$R$6:$R$162,Categorised!$B137)</f>
        <v>0</v>
      </c>
      <c r="F137" s="185">
        <f>SUMIFS('Revised Proposal'!H$6:H$162,'Revised Proposal'!$S$6:$S$162,Categorised!$B127,'Revised Proposal'!$R$6:$R$162,Categorised!$B137)</f>
        <v>0</v>
      </c>
      <c r="G137" s="185">
        <f>SUMIFS('Revised Proposal'!I$6:I$162,'Revised Proposal'!$S$6:$S$162,Categorised!$B127,'Revised Proposal'!$R$6:$R$162,Categorised!$B137)</f>
        <v>0</v>
      </c>
      <c r="H137" s="170"/>
      <c r="I137" s="176">
        <f>IF(C146=0,0,C137/C146)</f>
        <v>0</v>
      </c>
      <c r="J137" s="176">
        <f>IF(D146=0,0,D137/D146)</f>
        <v>0</v>
      </c>
      <c r="K137" s="176">
        <f>IF(E146=0,0,E137/E146)</f>
        <v>0</v>
      </c>
      <c r="L137" s="176">
        <f>IF(F146=0,0,F137/F146)</f>
        <v>0</v>
      </c>
      <c r="M137" s="176">
        <f>IF(G146=0,0,G137/G146)</f>
        <v>0</v>
      </c>
    </row>
    <row r="138" spans="2:19" x14ac:dyDescent="0.2">
      <c r="B138" s="170" t="s">
        <v>29</v>
      </c>
      <c r="C138" s="185">
        <f>SUMIFS('Revised Proposal'!E$6:E$162,'Revised Proposal'!$S$6:$S$162,Categorised!$B127,'Revised Proposal'!$R$6:$R$162,Categorised!$B138)</f>
        <v>0</v>
      </c>
      <c r="D138" s="185">
        <f>SUMIFS('Revised Proposal'!F$6:F$162,'Revised Proposal'!$S$6:$S$162,Categorised!$B127,'Revised Proposal'!$R$6:$R$162,Categorised!$B138)</f>
        <v>0</v>
      </c>
      <c r="E138" s="185">
        <f>SUMIFS('Revised Proposal'!G$6:G$162,'Revised Proposal'!$S$6:$S$162,Categorised!$B127,'Revised Proposal'!$R$6:$R$162,Categorised!$B138)</f>
        <v>0</v>
      </c>
      <c r="F138" s="185">
        <f>SUMIFS('Revised Proposal'!H$6:H$162,'Revised Proposal'!$S$6:$S$162,Categorised!$B127,'Revised Proposal'!$R$6:$R$162,Categorised!$B138)</f>
        <v>0</v>
      </c>
      <c r="G138" s="185">
        <f>SUMIFS('Revised Proposal'!I$6:I$162,'Revised Proposal'!$S$6:$S$162,Categorised!$B127,'Revised Proposal'!$R$6:$R$162,Categorised!$B138)</f>
        <v>0</v>
      </c>
      <c r="H138" s="170"/>
      <c r="I138" s="176">
        <f>IF(C146=0,0,C138/C146)</f>
        <v>0</v>
      </c>
      <c r="J138" s="176">
        <f>IF(D146=0,0,D138/D146)</f>
        <v>0</v>
      </c>
      <c r="K138" s="176">
        <f>IF(E146=0,0,E138/E146)</f>
        <v>0</v>
      </c>
      <c r="L138" s="176">
        <f>IF(F146=0,0,F138/F146)</f>
        <v>0</v>
      </c>
      <c r="M138" s="176">
        <f>IF(G146=0,0,G138/G146)</f>
        <v>0</v>
      </c>
    </row>
    <row r="139" spans="2:19" x14ac:dyDescent="0.2">
      <c r="B139" s="170" t="s">
        <v>278</v>
      </c>
      <c r="C139" s="185">
        <f>SUMIFS('Revised Proposal'!E$6:E$162,'Revised Proposal'!$S$6:$S$162,Categorised!$B127,'Revised Proposal'!$R$6:$R$162,Categorised!$B139)</f>
        <v>0</v>
      </c>
      <c r="D139" s="185">
        <f>SUMIFS('Revised Proposal'!F$6:F$162,'Revised Proposal'!$S$6:$S$162,Categorised!$B127,'Revised Proposal'!$R$6:$R$162,Categorised!$B139)</f>
        <v>0</v>
      </c>
      <c r="E139" s="185">
        <f>SUMIFS('Revised Proposal'!G$6:G$162,'Revised Proposal'!$S$6:$S$162,Categorised!$B127,'Revised Proposal'!$R$6:$R$162,Categorised!$B139)</f>
        <v>0</v>
      </c>
      <c r="F139" s="185">
        <f>SUMIFS('Revised Proposal'!H$6:H$162,'Revised Proposal'!$S$6:$S$162,Categorised!$B127,'Revised Proposal'!$R$6:$R$162,Categorised!$B139)</f>
        <v>0</v>
      </c>
      <c r="G139" s="185">
        <f>SUMIFS('Revised Proposal'!I$6:I$162,'Revised Proposal'!$S$6:$S$162,Categorised!$B127,'Revised Proposal'!$R$6:$R$162,Categorised!$B139)</f>
        <v>0</v>
      </c>
      <c r="H139" s="170"/>
      <c r="I139" s="176">
        <f>IF(C146=0,0,C139/C146)</f>
        <v>0</v>
      </c>
      <c r="J139" s="176">
        <f>IF(D146=0,0,D139/D146)</f>
        <v>0</v>
      </c>
      <c r="K139" s="176">
        <f>IF(E146=0,0,E139/E146)</f>
        <v>0</v>
      </c>
      <c r="L139" s="176">
        <f>IF(F146=0,0,F139/F146)</f>
        <v>0</v>
      </c>
      <c r="M139" s="176">
        <f>IF(G146=0,0,G139/G146)</f>
        <v>0</v>
      </c>
    </row>
    <row r="140" spans="2:19" x14ac:dyDescent="0.2">
      <c r="B140" s="170" t="s">
        <v>297</v>
      </c>
      <c r="C140" s="185">
        <f>SUMIFS('Revised Proposal'!E$6:E$162,'Revised Proposal'!$S$6:$S$162,Categorised!$B127,'Revised Proposal'!$R$6:$R$162,Categorised!$B140)</f>
        <v>0</v>
      </c>
      <c r="D140" s="185">
        <f>SUMIFS('Revised Proposal'!F$6:F$162,'Revised Proposal'!$S$6:$S$162,Categorised!$B127,'Revised Proposal'!$R$6:$R$162,Categorised!$B140)</f>
        <v>0</v>
      </c>
      <c r="E140" s="185">
        <f>SUMIFS('Revised Proposal'!G$6:G$162,'Revised Proposal'!$S$6:$S$162,Categorised!$B127,'Revised Proposal'!$R$6:$R$162,Categorised!$B140)</f>
        <v>0</v>
      </c>
      <c r="F140" s="185">
        <f>SUMIFS('Revised Proposal'!H$6:H$162,'Revised Proposal'!$S$6:$S$162,Categorised!$B127,'Revised Proposal'!$R$6:$R$162,Categorised!$B140)</f>
        <v>0</v>
      </c>
      <c r="G140" s="185">
        <f>SUMIFS('Revised Proposal'!I$6:I$162,'Revised Proposal'!$S$6:$S$162,Categorised!$B127,'Revised Proposal'!$R$6:$R$162,Categorised!$B140)</f>
        <v>0</v>
      </c>
      <c r="H140" s="170"/>
      <c r="I140" s="176">
        <f>IF(C146=0,0,C140/C146)</f>
        <v>0</v>
      </c>
      <c r="J140" s="176">
        <f>IF(D146=0,0,D140/D146)</f>
        <v>0</v>
      </c>
      <c r="K140" s="176">
        <f>IF(E146=0,0,E140/E146)</f>
        <v>0</v>
      </c>
      <c r="L140" s="176">
        <f>IF(F146=0,0,F140/F146)</f>
        <v>0</v>
      </c>
      <c r="M140" s="176">
        <f>IF(G146=0,0,G140/G146)</f>
        <v>0</v>
      </c>
    </row>
    <row r="141" spans="2:19" x14ac:dyDescent="0.2">
      <c r="B141" s="170" t="s">
        <v>298</v>
      </c>
      <c r="C141" s="185">
        <f>SUMIFS('Revised Proposal'!E$6:E$162,'Revised Proposal'!$S$6:$S$162,Categorised!$B127,'Revised Proposal'!$R$6:$R$162,Categorised!$B141)</f>
        <v>0</v>
      </c>
      <c r="D141" s="185">
        <f>SUMIFS('Revised Proposal'!F$6:F$162,'Revised Proposal'!$S$6:$S$162,Categorised!$B127,'Revised Proposal'!$R$6:$R$162,Categorised!$B141)</f>
        <v>0</v>
      </c>
      <c r="E141" s="185">
        <f>SUMIFS('Revised Proposal'!G$6:G$162,'Revised Proposal'!$S$6:$S$162,Categorised!$B127,'Revised Proposal'!$R$6:$R$162,Categorised!$B141)</f>
        <v>0</v>
      </c>
      <c r="F141" s="185">
        <f>SUMIFS('Revised Proposal'!H$6:H$162,'Revised Proposal'!$S$6:$S$162,Categorised!$B127,'Revised Proposal'!$R$6:$R$162,Categorised!$B141)</f>
        <v>0</v>
      </c>
      <c r="G141" s="185">
        <f>SUMIFS('Revised Proposal'!I$6:I$162,'Revised Proposal'!$S$6:$S$162,Categorised!$B127,'Revised Proposal'!$R$6:$R$162,Categorised!$B141)</f>
        <v>0</v>
      </c>
      <c r="H141" s="170"/>
      <c r="I141" s="176">
        <f>IF(C146=0,0,C141/C146)</f>
        <v>0</v>
      </c>
      <c r="J141" s="176">
        <f>IF(D146=0,0,D141/D146)</f>
        <v>0</v>
      </c>
      <c r="K141" s="176">
        <f>IF(E146=0,0,E141/E146)</f>
        <v>0</v>
      </c>
      <c r="L141" s="176">
        <f>IF(F146=0,0,F141/F146)</f>
        <v>0</v>
      </c>
      <c r="M141" s="176">
        <f>IF(G146=0,0,G141/G146)</f>
        <v>0</v>
      </c>
    </row>
    <row r="142" spans="2:19" x14ac:dyDescent="0.2">
      <c r="B142" s="170" t="s">
        <v>282</v>
      </c>
      <c r="C142" s="185">
        <f>SUMIFS('Revised Proposal'!E$6:E$162,'Revised Proposal'!$S$6:$S$162,Categorised!$B127,'Revised Proposal'!$R$6:$R$162,Categorised!$B142)</f>
        <v>0</v>
      </c>
      <c r="D142" s="185">
        <f>SUMIFS('Revised Proposal'!F$6:F$162,'Revised Proposal'!$S$6:$S$162,Categorised!$B127,'Revised Proposal'!$R$6:$R$162,Categorised!$B142)</f>
        <v>0</v>
      </c>
      <c r="E142" s="185">
        <f>SUMIFS('Revised Proposal'!G$6:G$162,'Revised Proposal'!$S$6:$S$162,Categorised!$B127,'Revised Proposal'!$R$6:$R$162,Categorised!$B142)</f>
        <v>0</v>
      </c>
      <c r="F142" s="185">
        <f>SUMIFS('Revised Proposal'!H$6:H$162,'Revised Proposal'!$S$6:$S$162,Categorised!$B127,'Revised Proposal'!$R$6:$R$162,Categorised!$B142)</f>
        <v>0</v>
      </c>
      <c r="G142" s="185">
        <f>SUMIFS('Revised Proposal'!I$6:I$162,'Revised Proposal'!$S$6:$S$162,Categorised!$B127,'Revised Proposal'!$R$6:$R$162,Categorised!$B142)</f>
        <v>0</v>
      </c>
      <c r="H142" s="170"/>
      <c r="I142" s="176">
        <f>IF(C146=0,0,C142/C146)</f>
        <v>0</v>
      </c>
      <c r="J142" s="176">
        <f>IF(D146=0,0,D142/D146)</f>
        <v>0</v>
      </c>
      <c r="K142" s="176">
        <f>IF(E146=0,0,E142/E146)</f>
        <v>0</v>
      </c>
      <c r="L142" s="176">
        <f>IF(F146=0,0,F142/F146)</f>
        <v>0</v>
      </c>
      <c r="M142" s="176">
        <f>IF(G146=0,0,G142/G146)</f>
        <v>0</v>
      </c>
    </row>
    <row r="143" spans="2:19" x14ac:dyDescent="0.2">
      <c r="B143" s="167" t="s">
        <v>277</v>
      </c>
      <c r="C143" s="185">
        <f>SUMIFS('Revised Proposal'!E$6:E$162,'Revised Proposal'!$S$6:$S$162,Categorised!$B127,'Revised Proposal'!$R$6:$R$162,Categorised!$B143)</f>
        <v>0</v>
      </c>
      <c r="D143" s="185">
        <f>SUMIFS('Revised Proposal'!F$6:F$162,'Revised Proposal'!$S$6:$S$162,Categorised!$B127,'Revised Proposal'!$R$6:$R$162,Categorised!$B143)</f>
        <v>0</v>
      </c>
      <c r="E143" s="185">
        <f>SUMIFS('Revised Proposal'!G$6:G$162,'Revised Proposal'!$S$6:$S$162,Categorised!$B127,'Revised Proposal'!$R$6:$R$162,Categorised!$B143)</f>
        <v>0</v>
      </c>
      <c r="F143" s="185">
        <f>SUMIFS('Revised Proposal'!H$6:H$162,'Revised Proposal'!$S$6:$S$162,Categorised!$B127,'Revised Proposal'!$R$6:$R$162,Categorised!$B143)</f>
        <v>0</v>
      </c>
      <c r="G143" s="185">
        <f>SUMIFS('Revised Proposal'!I$6:I$162,'Revised Proposal'!$S$6:$S$162,Categorised!$B127,'Revised Proposal'!$R$6:$R$162,Categorised!$B143)</f>
        <v>0</v>
      </c>
      <c r="H143" s="170"/>
      <c r="I143" s="176">
        <f>IF(C146=0,0,C143/C146)</f>
        <v>0</v>
      </c>
      <c r="J143" s="176">
        <f>IF(D146=0,0,D143/D146)</f>
        <v>0</v>
      </c>
      <c r="K143" s="176">
        <f>IF(E146=0,0,E143/E146)</f>
        <v>0</v>
      </c>
      <c r="L143" s="176">
        <f>IF(F146=0,0,F143/F146)</f>
        <v>0</v>
      </c>
      <c r="M143" s="176">
        <f>IF(G146=0,0,G143/G146)</f>
        <v>0</v>
      </c>
    </row>
    <row r="144" spans="2:19" x14ac:dyDescent="0.2">
      <c r="B144" s="170" t="s">
        <v>279</v>
      </c>
      <c r="C144" s="185">
        <f>SUMIFS('Revised Proposal'!E$6:E$162,'Revised Proposal'!$S$6:$S$162,Categorised!$B127,'Revised Proposal'!$R$6:$R$162,Categorised!$B144)</f>
        <v>0</v>
      </c>
      <c r="D144" s="185">
        <f>SUMIFS('Revised Proposal'!F$6:F$162,'Revised Proposal'!$S$6:$S$162,Categorised!$B127,'Revised Proposal'!$R$6:$R$162,Categorised!$B144)</f>
        <v>0</v>
      </c>
      <c r="E144" s="185">
        <f>SUMIFS('Revised Proposal'!G$6:G$162,'Revised Proposal'!$S$6:$S$162,Categorised!$B127,'Revised Proposal'!$R$6:$R$162,Categorised!$B144)</f>
        <v>0</v>
      </c>
      <c r="F144" s="185">
        <f>SUMIFS('Revised Proposal'!H$6:H$162,'Revised Proposal'!$S$6:$S$162,Categorised!$B127,'Revised Proposal'!$R$6:$R$162,Categorised!$B144)</f>
        <v>0</v>
      </c>
      <c r="G144" s="185">
        <f>SUMIFS('Revised Proposal'!I$6:I$162,'Revised Proposal'!$S$6:$S$162,Categorised!$B127,'Revised Proposal'!$R$6:$R$162,Categorised!$B144)</f>
        <v>0</v>
      </c>
      <c r="H144" s="170"/>
      <c r="I144" s="176">
        <f>IF(C146=0,0,C144/C146)</f>
        <v>0</v>
      </c>
      <c r="J144" s="176">
        <f>IF(D146=0,0,D144/D146)</f>
        <v>0</v>
      </c>
      <c r="K144" s="176">
        <f>IF(E146=0,0,E144/E146)</f>
        <v>0</v>
      </c>
      <c r="L144" s="176">
        <f>IF(F146=0,0,F144/F146)</f>
        <v>0</v>
      </c>
      <c r="M144" s="176">
        <f>IF(G146=0,0,G144/G146)</f>
        <v>0</v>
      </c>
    </row>
    <row r="145" spans="1:19" x14ac:dyDescent="0.2">
      <c r="B145" s="170"/>
      <c r="C145" s="175"/>
      <c r="D145" s="175"/>
      <c r="E145" s="175"/>
      <c r="F145" s="175"/>
      <c r="G145" s="175"/>
      <c r="H145" s="170"/>
      <c r="I145" s="176"/>
      <c r="J145" s="176"/>
      <c r="K145" s="176"/>
      <c r="L145" s="176"/>
      <c r="M145" s="176"/>
    </row>
    <row r="146" spans="1:19" x14ac:dyDescent="0.2">
      <c r="B146" s="177" t="s">
        <v>299</v>
      </c>
      <c r="C146" s="178">
        <f>SUM(C128:C145)</f>
        <v>1727.7403991817789</v>
      </c>
      <c r="D146" s="178">
        <f>SUM(D128:D145)</f>
        <v>1727.7403991817789</v>
      </c>
      <c r="E146" s="178">
        <f>SUM(E128:E145)</f>
        <v>1727.7403991817789</v>
      </c>
      <c r="F146" s="178">
        <f>SUM(F128:F145)</f>
        <v>1727.7403991817789</v>
      </c>
      <c r="G146" s="178">
        <f>SUM(G128:G145)</f>
        <v>1727.7403991817789</v>
      </c>
      <c r="H146" s="170"/>
      <c r="I146" s="179">
        <f>SUM(I128:I145)</f>
        <v>1</v>
      </c>
      <c r="J146" s="179">
        <f>SUM(J128:J145)</f>
        <v>1</v>
      </c>
      <c r="K146" s="179">
        <f>SUM(K128:K145)</f>
        <v>1</v>
      </c>
      <c r="L146" s="179">
        <f>SUM(L128:L145)</f>
        <v>1</v>
      </c>
      <c r="M146" s="179">
        <f>SUM(M128:M145)</f>
        <v>1</v>
      </c>
    </row>
    <row r="148" spans="1:19" ht="13.5" thickBot="1" x14ac:dyDescent="0.25">
      <c r="B148" s="167" t="s">
        <v>300</v>
      </c>
      <c r="C148" s="185">
        <f>SUMIFS('Revised Proposal'!E$6:E$162,'Revised Proposal'!$S$6:$S$162,Categorised!$B127)</f>
        <v>1727.7403991817789</v>
      </c>
      <c r="D148" s="185">
        <f>SUMIFS('Revised Proposal'!F$6:F$162,'Revised Proposal'!$S$6:$S$162,Categorised!$B127)</f>
        <v>1727.7403991817789</v>
      </c>
      <c r="E148" s="185">
        <f>SUMIFS('Revised Proposal'!G$6:G$162,'Revised Proposal'!$S$6:$S$162,Categorised!$B127)</f>
        <v>1727.7403991817789</v>
      </c>
      <c r="F148" s="185">
        <f>SUMIFS('Revised Proposal'!H$6:H$162,'Revised Proposal'!$S$6:$S$162,Categorised!$B127)</f>
        <v>1727.7403991817789</v>
      </c>
      <c r="G148" s="185">
        <f>SUMIFS('Revised Proposal'!I$6:I$162,'Revised Proposal'!$S$6:$S$162,Categorised!$B127)</f>
        <v>1727.7403991817789</v>
      </c>
    </row>
    <row r="149" spans="1:19" ht="13.5" thickBot="1" x14ac:dyDescent="0.25">
      <c r="B149" s="180" t="s">
        <v>230</v>
      </c>
      <c r="C149" s="181">
        <f>+C146-C148</f>
        <v>0</v>
      </c>
      <c r="D149" s="181">
        <f>+D146-D148</f>
        <v>0</v>
      </c>
      <c r="E149" s="181">
        <f>+E146-E148</f>
        <v>0</v>
      </c>
      <c r="F149" s="181">
        <f>+F146-F148</f>
        <v>0</v>
      </c>
      <c r="G149" s="181">
        <f>+G146-G148</f>
        <v>0</v>
      </c>
    </row>
    <row r="151" spans="1:19" x14ac:dyDescent="0.2">
      <c r="A151" s="167" t="s">
        <v>172</v>
      </c>
      <c r="B151" s="174" t="s">
        <v>289</v>
      </c>
      <c r="C151" s="174"/>
      <c r="D151" s="174"/>
      <c r="E151" s="174"/>
      <c r="F151" s="174"/>
      <c r="G151" s="174"/>
      <c r="H151" s="170"/>
      <c r="I151" s="174"/>
      <c r="J151" s="174"/>
      <c r="K151" s="174"/>
      <c r="L151" s="174"/>
      <c r="M151" s="174"/>
    </row>
    <row r="152" spans="1:19" x14ac:dyDescent="0.2">
      <c r="B152" s="170" t="s">
        <v>276</v>
      </c>
      <c r="C152" s="185">
        <f>SUMIFS('Revised Proposal'!E$6:E$162,'Revised Proposal'!$S$6:$S$162,Categorised!$B151,'Revised Proposal'!$R$6:$R$162,Categorised!$B152)</f>
        <v>0</v>
      </c>
      <c r="D152" s="185">
        <f>SUMIFS('Revised Proposal'!F$6:F$162,'Revised Proposal'!$S$6:$S$162,Categorised!$B151,'Revised Proposal'!$R$6:$R$162,Categorised!$B152)</f>
        <v>0</v>
      </c>
      <c r="E152" s="185">
        <f>SUMIFS('Revised Proposal'!G$6:G$162,'Revised Proposal'!$S$6:$S$162,Categorised!$B151,'Revised Proposal'!$R$6:$R$162,Categorised!$B152)</f>
        <v>0</v>
      </c>
      <c r="F152" s="185">
        <f>SUMIFS('Revised Proposal'!H$6:H$162,'Revised Proposal'!$S$6:$S$162,Categorised!$B151,'Revised Proposal'!$R$6:$R$162,Categorised!$B152)</f>
        <v>0</v>
      </c>
      <c r="G152" s="185">
        <f>SUMIFS('Revised Proposal'!I$6:I$162,'Revised Proposal'!$S$6:$S$162,Categorised!$B151,'Revised Proposal'!$R$6:$R$162,Categorised!$B152)</f>
        <v>0</v>
      </c>
      <c r="H152" s="170"/>
      <c r="I152" s="176">
        <f>IF(C170=0,0,C152/C170)</f>
        <v>0</v>
      </c>
      <c r="J152" s="176">
        <f>IF(D170=0,0,D152/D170)</f>
        <v>0</v>
      </c>
      <c r="K152" s="176">
        <f>IF(E170=0,0,E152/E170)</f>
        <v>0</v>
      </c>
      <c r="L152" s="176">
        <f>IF(F170=0,0,F152/F170)</f>
        <v>0</v>
      </c>
      <c r="M152" s="176">
        <f>IF(G170=0,0,G152/G170)</f>
        <v>0</v>
      </c>
    </row>
    <row r="153" spans="1:19" x14ac:dyDescent="0.2">
      <c r="B153" s="170" t="s">
        <v>295</v>
      </c>
      <c r="C153" s="185">
        <f>SUMIFS('Revised Proposal'!E$6:E$162,'Revised Proposal'!$S$6:$S$162,Categorised!$B151,'Revised Proposal'!$R$6:$R$162,Categorised!$B153)</f>
        <v>0</v>
      </c>
      <c r="D153" s="185">
        <f>SUMIFS('Revised Proposal'!F$6:F$162,'Revised Proposal'!$S$6:$S$162,Categorised!$B151,'Revised Proposal'!$R$6:$R$162,Categorised!$B153)</f>
        <v>0</v>
      </c>
      <c r="E153" s="185">
        <f>SUMIFS('Revised Proposal'!G$6:G$162,'Revised Proposal'!$S$6:$S$162,Categorised!$B151,'Revised Proposal'!$R$6:$R$162,Categorised!$B153)</f>
        <v>0</v>
      </c>
      <c r="F153" s="185">
        <f>SUMIFS('Revised Proposal'!H$6:H$162,'Revised Proposal'!$S$6:$S$162,Categorised!$B151,'Revised Proposal'!$R$6:$R$162,Categorised!$B153)</f>
        <v>0</v>
      </c>
      <c r="G153" s="185">
        <f>SUMIFS('Revised Proposal'!I$6:I$162,'Revised Proposal'!$S$6:$S$162,Categorised!$B151,'Revised Proposal'!$R$6:$R$162,Categorised!$B153)</f>
        <v>0</v>
      </c>
      <c r="H153" s="170"/>
      <c r="I153" s="176">
        <f>IF(C170=0,0,C153/C170)</f>
        <v>0</v>
      </c>
      <c r="J153" s="176">
        <f>IF(D170=0,0,D153/D170)</f>
        <v>0</v>
      </c>
      <c r="K153" s="176">
        <f>IF(E170=0,0,E153/E170)</f>
        <v>0</v>
      </c>
      <c r="L153" s="176">
        <f>IF(F170=0,0,F153/F170)</f>
        <v>0</v>
      </c>
      <c r="M153" s="176">
        <f>IF(G170=0,0,G153/G170)</f>
        <v>0</v>
      </c>
    </row>
    <row r="154" spans="1:19" x14ac:dyDescent="0.2">
      <c r="B154" s="170" t="s">
        <v>274</v>
      </c>
      <c r="C154" s="185">
        <f>SUMIFS('Revised Proposal'!E$6:E$162,'Revised Proposal'!$S$6:$S$162,Categorised!$B151,'Revised Proposal'!$R$6:$R$162,Categorised!$B154)</f>
        <v>487.62156606554788</v>
      </c>
      <c r="D154" s="185">
        <f>SUMIFS('Revised Proposal'!F$6:F$162,'Revised Proposal'!$S$6:$S$162,Categorised!$B151,'Revised Proposal'!$R$6:$R$162,Categorised!$B154)</f>
        <v>575.21825458031697</v>
      </c>
      <c r="E154" s="185">
        <f>SUMIFS('Revised Proposal'!G$6:G$162,'Revised Proposal'!$S$6:$S$162,Categorised!$B151,'Revised Proposal'!$R$6:$R$162,Categorised!$B154)</f>
        <v>541.43096043890603</v>
      </c>
      <c r="F154" s="185">
        <f>SUMIFS('Revised Proposal'!H$6:H$162,'Revised Proposal'!$S$6:$S$162,Categorised!$B151,'Revised Proposal'!$R$6:$R$162,Categorised!$B154)</f>
        <v>541.43096043890603</v>
      </c>
      <c r="G154" s="185">
        <f>SUMIFS('Revised Proposal'!I$6:I$162,'Revised Proposal'!$S$6:$S$162,Categorised!$B151,'Revised Proposal'!$R$6:$R$162,Categorised!$B154)</f>
        <v>541.43096043890603</v>
      </c>
      <c r="H154" s="170"/>
      <c r="I154" s="176">
        <f>IF(C170=0,0,C154/C170)</f>
        <v>0.10236863704834005</v>
      </c>
      <c r="J154" s="176">
        <f>IF(D170=0,0,D154/D170)</f>
        <v>0.11181201611586182</v>
      </c>
      <c r="K154" s="176">
        <f>IF(E170=0,0,E154/E170)</f>
        <v>0.10594015437308421</v>
      </c>
      <c r="L154" s="176">
        <f>IF(F170=0,0,F154/F170)</f>
        <v>0.10607084710578148</v>
      </c>
      <c r="M154" s="176">
        <f>IF(G170=0,0,G154/G170)</f>
        <v>0.11239542093083425</v>
      </c>
    </row>
    <row r="155" spans="1:19" x14ac:dyDescent="0.2">
      <c r="B155" s="170" t="s">
        <v>281</v>
      </c>
      <c r="C155" s="185">
        <f>SUMIFS('Revised Proposal'!E$6:E$162,'Revised Proposal'!$S$6:$S$162,Categorised!$B151,'Revised Proposal'!$R$6:$R$162,Categorised!$B155)</f>
        <v>0</v>
      </c>
      <c r="D155" s="185">
        <f>SUMIFS('Revised Proposal'!F$6:F$162,'Revised Proposal'!$S$6:$S$162,Categorised!$B151,'Revised Proposal'!$R$6:$R$162,Categorised!$B155)</f>
        <v>0</v>
      </c>
      <c r="E155" s="185">
        <f>SUMIFS('Revised Proposal'!G$6:G$162,'Revised Proposal'!$S$6:$S$162,Categorised!$B151,'Revised Proposal'!$R$6:$R$162,Categorised!$B155)</f>
        <v>0</v>
      </c>
      <c r="F155" s="185">
        <f>SUMIFS('Revised Proposal'!H$6:H$162,'Revised Proposal'!$S$6:$S$162,Categorised!$B151,'Revised Proposal'!$R$6:$R$162,Categorised!$B155)</f>
        <v>0</v>
      </c>
      <c r="G155" s="185">
        <f>SUMIFS('Revised Proposal'!I$6:I$162,'Revised Proposal'!$S$6:$S$162,Categorised!$B151,'Revised Proposal'!$R$6:$R$162,Categorised!$B155)</f>
        <v>0</v>
      </c>
      <c r="H155" s="170"/>
      <c r="I155" s="176">
        <f>IF(C170=0,0,C155/C170)</f>
        <v>0</v>
      </c>
      <c r="J155" s="176">
        <f>IF(D170=0,0,D155/D170)</f>
        <v>0</v>
      </c>
      <c r="K155" s="176">
        <f>IF(E170=0,0,E155/E170)</f>
        <v>0</v>
      </c>
      <c r="L155" s="176">
        <f>IF(F170=0,0,F155/F170)</f>
        <v>0</v>
      </c>
      <c r="M155" s="176">
        <f>IF(G170=0,0,G155/G170)</f>
        <v>0</v>
      </c>
    </row>
    <row r="156" spans="1:19" x14ac:dyDescent="0.2">
      <c r="B156" s="170" t="s">
        <v>275</v>
      </c>
      <c r="C156" s="185">
        <f>SUMIFS('Revised Proposal'!E$6:E$162,'Revised Proposal'!$S$6:$S$162,Categorised!$B151,'Revised Proposal'!$R$6:$R$162,Categorised!$B156)</f>
        <v>3128.4531612417532</v>
      </c>
      <c r="D156" s="185">
        <f>SUMIFS('Revised Proposal'!F$6:F$162,'Revised Proposal'!$S$6:$S$162,Categorised!$B151,'Revised Proposal'!$R$6:$R$162,Categorised!$B156)</f>
        <v>3128.4531612417532</v>
      </c>
      <c r="E156" s="185">
        <f>SUMIFS('Revised Proposal'!G$6:G$162,'Revised Proposal'!$S$6:$S$162,Categorised!$B151,'Revised Proposal'!$R$6:$R$162,Categorised!$B156)</f>
        <v>3128.4531612417532</v>
      </c>
      <c r="F156" s="185">
        <f>SUMIFS('Revised Proposal'!H$6:H$162,'Revised Proposal'!$S$6:$S$162,Categorised!$B151,'Revised Proposal'!$R$6:$R$162,Categorised!$B156)</f>
        <v>3128.4531612417532</v>
      </c>
      <c r="G156" s="185">
        <f>SUMIFS('Revised Proposal'!I$6:I$162,'Revised Proposal'!$S$6:$S$162,Categorised!$B151,'Revised Proposal'!$R$6:$R$162,Categorised!$B156)</f>
        <v>3128.4531612417532</v>
      </c>
      <c r="H156" s="170"/>
      <c r="I156" s="176">
        <f>IF(C170=0,0,C156/C170)</f>
        <v>0.65677055420235275</v>
      </c>
      <c r="J156" s="176">
        <f>IF(D170=0,0,D156/D170)</f>
        <v>0.60811466342927034</v>
      </c>
      <c r="K156" s="176">
        <f>IF(E170=0,0,E156/E170)</f>
        <v>0.61213494437452365</v>
      </c>
      <c r="L156" s="176">
        <f>IF(F170=0,0,F156/F170)</f>
        <v>0.61289010269134137</v>
      </c>
      <c r="M156" s="176">
        <f>IF(G170=0,0,G156/G170)</f>
        <v>0.64943425037076807</v>
      </c>
      <c r="O156" s="202">
        <v>4.1253281743858485</v>
      </c>
      <c r="P156" s="202">
        <v>4.040141126524496</v>
      </c>
      <c r="Q156" s="202">
        <v>4.0875426875846763</v>
      </c>
      <c r="R156" s="202">
        <v>4.1173085749078888</v>
      </c>
      <c r="S156" s="202">
        <v>4.1763951963114581</v>
      </c>
    </row>
    <row r="157" spans="1:19" x14ac:dyDescent="0.2">
      <c r="B157" s="170" t="s">
        <v>285</v>
      </c>
      <c r="C157" s="185">
        <f>SUMIFS('Revised Proposal'!E$6:E$162,'Revised Proposal'!$S$6:$S$162,Categorised!$B151,'Revised Proposal'!$R$6:$R$162,Categorised!$B157)</f>
        <v>0</v>
      </c>
      <c r="D157" s="185">
        <f>SUMIFS('Revised Proposal'!F$6:F$162,'Revised Proposal'!$S$6:$S$162,Categorised!$B151,'Revised Proposal'!$R$6:$R$162,Categorised!$B157)</f>
        <v>0</v>
      </c>
      <c r="E157" s="185">
        <f>SUMIFS('Revised Proposal'!G$6:G$162,'Revised Proposal'!$S$6:$S$162,Categorised!$B151,'Revised Proposal'!$R$6:$R$162,Categorised!$B157)</f>
        <v>0</v>
      </c>
      <c r="F157" s="185">
        <f>SUMIFS('Revised Proposal'!H$6:H$162,'Revised Proposal'!$S$6:$S$162,Categorised!$B151,'Revised Proposal'!$R$6:$R$162,Categorised!$B157)</f>
        <v>0</v>
      </c>
      <c r="G157" s="185">
        <f>SUMIFS('Revised Proposal'!I$6:I$162,'Revised Proposal'!$S$6:$S$162,Categorised!$B151,'Revised Proposal'!$R$6:$R$162,Categorised!$B157)</f>
        <v>0</v>
      </c>
      <c r="H157" s="170"/>
      <c r="I157" s="176">
        <f>IF(C170=0,0,C157/C170)</f>
        <v>0</v>
      </c>
      <c r="J157" s="176">
        <f>IF(D170=0,0,D157/D170)</f>
        <v>0</v>
      </c>
      <c r="K157" s="176">
        <f>IF(E170=0,0,E157/E170)</f>
        <v>0</v>
      </c>
      <c r="L157" s="176">
        <f>IF(F170=0,0,F157/F170)</f>
        <v>0</v>
      </c>
      <c r="M157" s="176">
        <f>IF(G170=0,0,G157/G170)</f>
        <v>0</v>
      </c>
    </row>
    <row r="158" spans="1:19" x14ac:dyDescent="0.2">
      <c r="B158" s="170" t="s">
        <v>273</v>
      </c>
      <c r="C158" s="185">
        <f>SUMIFS('Revised Proposal'!E$6:E$162,'Revised Proposal'!$S$6:$S$162,Categorised!$B151,'Revised Proposal'!$R$6:$R$162,Categorised!$B158)</f>
        <v>0</v>
      </c>
      <c r="D158" s="185">
        <f>SUMIFS('Revised Proposal'!F$6:F$162,'Revised Proposal'!$S$6:$S$162,Categorised!$B151,'Revised Proposal'!$R$6:$R$162,Categorised!$B158)</f>
        <v>0</v>
      </c>
      <c r="E158" s="185">
        <f>SUMIFS('Revised Proposal'!G$6:G$162,'Revised Proposal'!$S$6:$S$162,Categorised!$B151,'Revised Proposal'!$R$6:$R$162,Categorised!$B158)</f>
        <v>0</v>
      </c>
      <c r="F158" s="185">
        <f>SUMIFS('Revised Proposal'!H$6:H$162,'Revised Proposal'!$S$6:$S$162,Categorised!$B151,'Revised Proposal'!$R$6:$R$162,Categorised!$B158)</f>
        <v>0</v>
      </c>
      <c r="G158" s="185">
        <f>SUMIFS('Revised Proposal'!I$6:I$162,'Revised Proposal'!$S$6:$S$162,Categorised!$B151,'Revised Proposal'!$R$6:$R$162,Categorised!$B158)</f>
        <v>0</v>
      </c>
      <c r="H158" s="170"/>
      <c r="I158" s="176">
        <f>IF(C170=0,0,C158/C170)</f>
        <v>0</v>
      </c>
      <c r="J158" s="176">
        <f>IF(D170=0,0,D158/D170)</f>
        <v>0</v>
      </c>
      <c r="K158" s="176">
        <f>IF(E170=0,0,E158/E170)</f>
        <v>0</v>
      </c>
      <c r="L158" s="176">
        <f>IF(F170=0,0,F158/F170)</f>
        <v>0</v>
      </c>
      <c r="M158" s="176">
        <f>IF(G170=0,0,G158/G170)</f>
        <v>0</v>
      </c>
      <c r="O158" s="202">
        <v>0</v>
      </c>
      <c r="P158" s="202">
        <v>0</v>
      </c>
      <c r="Q158" s="202">
        <v>0</v>
      </c>
      <c r="R158" s="202">
        <v>0</v>
      </c>
      <c r="S158" s="202">
        <v>0</v>
      </c>
    </row>
    <row r="159" spans="1:19" x14ac:dyDescent="0.2">
      <c r="B159" s="170" t="s">
        <v>280</v>
      </c>
      <c r="C159" s="185">
        <f>SUMIFS('Revised Proposal'!E$6:E$162,'Revised Proposal'!$S$6:$S$162,Categorised!$B151,'Revised Proposal'!$R$6:$R$162,Categorised!$B159)</f>
        <v>0</v>
      </c>
      <c r="D159" s="185">
        <f>SUMIFS('Revised Proposal'!F$6:F$162,'Revised Proposal'!$S$6:$S$162,Categorised!$B151,'Revised Proposal'!$R$6:$R$162,Categorised!$B159)</f>
        <v>0</v>
      </c>
      <c r="E159" s="185">
        <f>SUMIFS('Revised Proposal'!G$6:G$162,'Revised Proposal'!$S$6:$S$162,Categorised!$B151,'Revised Proposal'!$R$6:$R$162,Categorised!$B159)</f>
        <v>0</v>
      </c>
      <c r="F159" s="185">
        <f>SUMIFS('Revised Proposal'!H$6:H$162,'Revised Proposal'!$S$6:$S$162,Categorised!$B151,'Revised Proposal'!$R$6:$R$162,Categorised!$B159)</f>
        <v>0</v>
      </c>
      <c r="G159" s="185">
        <f>SUMIFS('Revised Proposal'!I$6:I$162,'Revised Proposal'!$S$6:$S$162,Categorised!$B151,'Revised Proposal'!$R$6:$R$162,Categorised!$B159)</f>
        <v>0</v>
      </c>
      <c r="H159" s="170"/>
      <c r="I159" s="176">
        <f>IF(C170=0,0,C159/C170)</f>
        <v>0</v>
      </c>
      <c r="J159" s="176">
        <f>IF(D170=0,0,D159/D170)</f>
        <v>0</v>
      </c>
      <c r="K159" s="176">
        <f>IF(E170=0,0,E159/E170)</f>
        <v>0</v>
      </c>
      <c r="L159" s="176">
        <f>IF(F170=0,0,F159/F170)</f>
        <v>0</v>
      </c>
      <c r="M159" s="176">
        <f>IF(G170=0,0,G159/G170)</f>
        <v>0</v>
      </c>
      <c r="O159" s="202">
        <v>0</v>
      </c>
      <c r="P159" s="202">
        <v>0</v>
      </c>
      <c r="Q159" s="202">
        <v>0</v>
      </c>
      <c r="R159" s="202">
        <v>0</v>
      </c>
      <c r="S159" s="202">
        <v>0</v>
      </c>
    </row>
    <row r="160" spans="1:19" x14ac:dyDescent="0.2">
      <c r="B160" s="170" t="s">
        <v>286</v>
      </c>
      <c r="C160" s="185">
        <f>SUMIFS('Revised Proposal'!E$6:E$162,'Revised Proposal'!$S$6:$S$162,Categorised!$B151,'Revised Proposal'!$R$6:$R$162,Categorised!$B160)</f>
        <v>0</v>
      </c>
      <c r="D160" s="185">
        <f>SUMIFS('Revised Proposal'!F$6:F$162,'Revised Proposal'!$S$6:$S$162,Categorised!$B151,'Revised Proposal'!$R$6:$R$162,Categorised!$B160)</f>
        <v>0</v>
      </c>
      <c r="E160" s="185">
        <f>SUMIFS('Revised Proposal'!G$6:G$162,'Revised Proposal'!$S$6:$S$162,Categorised!$B151,'Revised Proposal'!$R$6:$R$162,Categorised!$B160)</f>
        <v>0</v>
      </c>
      <c r="F160" s="185">
        <f>SUMIFS('Revised Proposal'!H$6:H$162,'Revised Proposal'!$S$6:$S$162,Categorised!$B151,'Revised Proposal'!$R$6:$R$162,Categorised!$B160)</f>
        <v>0</v>
      </c>
      <c r="G160" s="185">
        <f>SUMIFS('Revised Proposal'!I$6:I$162,'Revised Proposal'!$S$6:$S$162,Categorised!$B151,'Revised Proposal'!$R$6:$R$162,Categorised!$B160)</f>
        <v>0</v>
      </c>
      <c r="H160" s="170"/>
      <c r="I160" s="176">
        <f>IF(C170=0,0,C160/C170)</f>
        <v>0</v>
      </c>
      <c r="J160" s="176">
        <f>IF(D170=0,0,D160/D170)</f>
        <v>0</v>
      </c>
      <c r="K160" s="176">
        <f>IF(E170=0,0,E160/E170)</f>
        <v>0</v>
      </c>
      <c r="L160" s="176">
        <f>IF(F170=0,0,F160/F170)</f>
        <v>0</v>
      </c>
      <c r="M160" s="176">
        <f>IF(G170=0,0,G160/G170)</f>
        <v>0</v>
      </c>
    </row>
    <row r="161" spans="1:13" x14ac:dyDescent="0.2">
      <c r="B161" s="170" t="s">
        <v>296</v>
      </c>
      <c r="C161" s="185">
        <f>SUMIFS('Revised Proposal'!E$6:E$162,'Revised Proposal'!$S$6:$S$162,Categorised!$B151,'Revised Proposal'!$R$6:$R$162,Categorised!$B161)</f>
        <v>0</v>
      </c>
      <c r="D161" s="185">
        <f>SUMIFS('Revised Proposal'!F$6:F$162,'Revised Proposal'!$S$6:$S$162,Categorised!$B151,'Revised Proposal'!$R$6:$R$162,Categorised!$B161)</f>
        <v>0</v>
      </c>
      <c r="E161" s="185">
        <f>SUMIFS('Revised Proposal'!G$6:G$162,'Revised Proposal'!$S$6:$S$162,Categorised!$B151,'Revised Proposal'!$R$6:$R$162,Categorised!$B161)</f>
        <v>0</v>
      </c>
      <c r="F161" s="185">
        <f>SUMIFS('Revised Proposal'!H$6:H$162,'Revised Proposal'!$S$6:$S$162,Categorised!$B151,'Revised Proposal'!$R$6:$R$162,Categorised!$B161)</f>
        <v>0</v>
      </c>
      <c r="G161" s="185">
        <f>SUMIFS('Revised Proposal'!I$6:I$162,'Revised Proposal'!$S$6:$S$162,Categorised!$B151,'Revised Proposal'!$R$6:$R$162,Categorised!$B161)</f>
        <v>0</v>
      </c>
      <c r="H161" s="170"/>
      <c r="I161" s="176">
        <f>IF(C170=0,0,C161/C170)</f>
        <v>0</v>
      </c>
      <c r="J161" s="176">
        <f>IF(D170=0,0,D161/D170)</f>
        <v>0</v>
      </c>
      <c r="K161" s="176">
        <f>IF(E170=0,0,E161/E170)</f>
        <v>0</v>
      </c>
      <c r="L161" s="176">
        <f>IF(F170=0,0,F161/F170)</f>
        <v>0</v>
      </c>
      <c r="M161" s="176">
        <f>IF(G170=0,0,G161/G170)</f>
        <v>0</v>
      </c>
    </row>
    <row r="162" spans="1:13" x14ac:dyDescent="0.2">
      <c r="B162" s="170" t="s">
        <v>29</v>
      </c>
      <c r="C162" s="185">
        <f>SUMIFS('Revised Proposal'!E$6:E$162,'Revised Proposal'!$S$6:$S$162,Categorised!$B151,'Revised Proposal'!$R$6:$R$162,Categorised!$B162)</f>
        <v>0</v>
      </c>
      <c r="D162" s="185">
        <f>SUMIFS('Revised Proposal'!F$6:F$162,'Revised Proposal'!$S$6:$S$162,Categorised!$B151,'Revised Proposal'!$R$6:$R$162,Categorised!$B162)</f>
        <v>0</v>
      </c>
      <c r="E162" s="185">
        <f>SUMIFS('Revised Proposal'!G$6:G$162,'Revised Proposal'!$S$6:$S$162,Categorised!$B151,'Revised Proposal'!$R$6:$R$162,Categorised!$B162)</f>
        <v>0</v>
      </c>
      <c r="F162" s="185">
        <f>SUMIFS('Revised Proposal'!H$6:H$162,'Revised Proposal'!$S$6:$S$162,Categorised!$B151,'Revised Proposal'!$R$6:$R$162,Categorised!$B162)</f>
        <v>0</v>
      </c>
      <c r="G162" s="185">
        <f>SUMIFS('Revised Proposal'!I$6:I$162,'Revised Proposal'!$S$6:$S$162,Categorised!$B151,'Revised Proposal'!$R$6:$R$162,Categorised!$B162)</f>
        <v>0</v>
      </c>
      <c r="H162" s="170"/>
      <c r="I162" s="176">
        <f>IF(C170=0,0,C162/C170)</f>
        <v>0</v>
      </c>
      <c r="J162" s="176">
        <f>IF(D170=0,0,D162/D170)</f>
        <v>0</v>
      </c>
      <c r="K162" s="176">
        <f>IF(E170=0,0,E162/E170)</f>
        <v>0</v>
      </c>
      <c r="L162" s="176">
        <f>IF(F170=0,0,F162/F170)</f>
        <v>0</v>
      </c>
      <c r="M162" s="176">
        <f>IF(G170=0,0,G162/G170)</f>
        <v>0</v>
      </c>
    </row>
    <row r="163" spans="1:13" x14ac:dyDescent="0.2">
      <c r="B163" s="170" t="s">
        <v>278</v>
      </c>
      <c r="C163" s="185">
        <f>SUMIFS('Revised Proposal'!E$6:E$162,'Revised Proposal'!$S$6:$S$162,Categorised!$B151,'Revised Proposal'!$R$6:$R$162,Categorised!$B163)</f>
        <v>0</v>
      </c>
      <c r="D163" s="185">
        <f>SUMIFS('Revised Proposal'!F$6:F$162,'Revised Proposal'!$S$6:$S$162,Categorised!$B151,'Revised Proposal'!$R$6:$R$162,Categorised!$B163)</f>
        <v>0</v>
      </c>
      <c r="E163" s="185">
        <f>SUMIFS('Revised Proposal'!G$6:G$162,'Revised Proposal'!$S$6:$S$162,Categorised!$B151,'Revised Proposal'!$R$6:$R$162,Categorised!$B163)</f>
        <v>0</v>
      </c>
      <c r="F163" s="185">
        <f>SUMIFS('Revised Proposal'!H$6:H$162,'Revised Proposal'!$S$6:$S$162,Categorised!$B151,'Revised Proposal'!$R$6:$R$162,Categorised!$B163)</f>
        <v>0</v>
      </c>
      <c r="G163" s="185">
        <f>SUMIFS('Revised Proposal'!I$6:I$162,'Revised Proposal'!$S$6:$S$162,Categorised!$B151,'Revised Proposal'!$R$6:$R$162,Categorised!$B163)</f>
        <v>0</v>
      </c>
      <c r="H163" s="170"/>
      <c r="I163" s="176">
        <f>IF(C170=0,0,C163/C170)</f>
        <v>0</v>
      </c>
      <c r="J163" s="176">
        <f>IF(D170=0,0,D163/D170)</f>
        <v>0</v>
      </c>
      <c r="K163" s="176">
        <f>IF(E170=0,0,E163/E170)</f>
        <v>0</v>
      </c>
      <c r="L163" s="176">
        <f>IF(F170=0,0,F163/F170)</f>
        <v>0</v>
      </c>
      <c r="M163" s="176">
        <f>IF(G170=0,0,G163/G170)</f>
        <v>0</v>
      </c>
    </row>
    <row r="164" spans="1:13" x14ac:dyDescent="0.2">
      <c r="B164" s="170" t="s">
        <v>297</v>
      </c>
      <c r="C164" s="185">
        <f>SUMIFS('Revised Proposal'!E$6:E$162,'Revised Proposal'!$S$6:$S$162,Categorised!$B151,'Revised Proposal'!$R$6:$R$162,Categorised!$B164)</f>
        <v>0</v>
      </c>
      <c r="D164" s="185">
        <f>SUMIFS('Revised Proposal'!F$6:F$162,'Revised Proposal'!$S$6:$S$162,Categorised!$B151,'Revised Proposal'!$R$6:$R$162,Categorised!$B164)</f>
        <v>0</v>
      </c>
      <c r="E164" s="185">
        <f>SUMIFS('Revised Proposal'!G$6:G$162,'Revised Proposal'!$S$6:$S$162,Categorised!$B151,'Revised Proposal'!$R$6:$R$162,Categorised!$B164)</f>
        <v>0</v>
      </c>
      <c r="F164" s="185">
        <f>SUMIFS('Revised Proposal'!H$6:H$162,'Revised Proposal'!$S$6:$S$162,Categorised!$B151,'Revised Proposal'!$R$6:$R$162,Categorised!$B164)</f>
        <v>0</v>
      </c>
      <c r="G164" s="185">
        <f>SUMIFS('Revised Proposal'!I$6:I$162,'Revised Proposal'!$S$6:$S$162,Categorised!$B151,'Revised Proposal'!$R$6:$R$162,Categorised!$B164)</f>
        <v>0</v>
      </c>
      <c r="H164" s="170"/>
      <c r="I164" s="176">
        <f>IF(C170=0,0,C164/C170)</f>
        <v>0</v>
      </c>
      <c r="J164" s="176">
        <f>IF(D170=0,0,D164/D170)</f>
        <v>0</v>
      </c>
      <c r="K164" s="176">
        <f>IF(E170=0,0,E164/E170)</f>
        <v>0</v>
      </c>
      <c r="L164" s="176">
        <f>IF(F170=0,0,F164/F170)</f>
        <v>0</v>
      </c>
      <c r="M164" s="176">
        <f>IF(G170=0,0,G164/G170)</f>
        <v>0</v>
      </c>
    </row>
    <row r="165" spans="1:13" x14ac:dyDescent="0.2">
      <c r="B165" s="170" t="s">
        <v>298</v>
      </c>
      <c r="C165" s="185">
        <f>SUMIFS('Revised Proposal'!E$6:E$162,'Revised Proposal'!$S$6:$S$162,Categorised!$B151,'Revised Proposal'!$R$6:$R$162,Categorised!$B165)</f>
        <v>0</v>
      </c>
      <c r="D165" s="185">
        <f>SUMIFS('Revised Proposal'!F$6:F$162,'Revised Proposal'!$S$6:$S$162,Categorised!$B151,'Revised Proposal'!$R$6:$R$162,Categorised!$B165)</f>
        <v>0</v>
      </c>
      <c r="E165" s="185">
        <f>SUMIFS('Revised Proposal'!G$6:G$162,'Revised Proposal'!$S$6:$S$162,Categorised!$B151,'Revised Proposal'!$R$6:$R$162,Categorised!$B165)</f>
        <v>0</v>
      </c>
      <c r="F165" s="185">
        <f>SUMIFS('Revised Proposal'!H$6:H$162,'Revised Proposal'!$S$6:$S$162,Categorised!$B151,'Revised Proposal'!$R$6:$R$162,Categorised!$B165)</f>
        <v>0</v>
      </c>
      <c r="G165" s="185">
        <f>SUMIFS('Revised Proposal'!I$6:I$162,'Revised Proposal'!$S$6:$S$162,Categorised!$B151,'Revised Proposal'!$R$6:$R$162,Categorised!$B165)</f>
        <v>0</v>
      </c>
      <c r="H165" s="170"/>
      <c r="I165" s="176">
        <f>IF(C170=0,0,C165/C170)</f>
        <v>0</v>
      </c>
      <c r="J165" s="176">
        <f>IF(D170=0,0,D165/D170)</f>
        <v>0</v>
      </c>
      <c r="K165" s="176">
        <f>IF(E170=0,0,E165/E170)</f>
        <v>0</v>
      </c>
      <c r="L165" s="176">
        <f>IF(F170=0,0,F165/F170)</f>
        <v>0</v>
      </c>
      <c r="M165" s="176">
        <f>IF(G170=0,0,G165/G170)</f>
        <v>0</v>
      </c>
    </row>
    <row r="166" spans="1:13" x14ac:dyDescent="0.2">
      <c r="B166" s="170" t="s">
        <v>282</v>
      </c>
      <c r="C166" s="185">
        <f>SUMIFS('Revised Proposal'!E$6:E$162,'Revised Proposal'!$S$6:$S$162,Categorised!$B151,'Revised Proposal'!$R$6:$R$162,Categorised!$B166)</f>
        <v>1147.3135537663782</v>
      </c>
      <c r="D166" s="185">
        <f>SUMIFS('Revised Proposal'!F$6:F$162,'Revised Proposal'!$S$6:$S$162,Categorised!$B151,'Revised Proposal'!$R$6:$R$162,Categorised!$B166)</f>
        <v>1440.8405477603094</v>
      </c>
      <c r="E166" s="185">
        <f>SUMIFS('Revised Proposal'!G$6:G$162,'Revised Proposal'!$S$6:$S$162,Categorised!$B151,'Revised Proposal'!$R$6:$R$162,Categorised!$B166)</f>
        <v>1440.8405477603094</v>
      </c>
      <c r="F166" s="185">
        <f>SUMIFS('Revised Proposal'!H$6:H$162,'Revised Proposal'!$S$6:$S$162,Categorised!$B151,'Revised Proposal'!$R$6:$R$162,Categorised!$B166)</f>
        <v>1434.5434869623848</v>
      </c>
      <c r="G166" s="185">
        <f>SUMIFS('Revised Proposal'!I$6:I$162,'Revised Proposal'!$S$6:$S$162,Categorised!$B151,'Revised Proposal'!$R$6:$R$162,Categorised!$B166)</f>
        <v>1147.3135537663782</v>
      </c>
      <c r="H166" s="170"/>
      <c r="I166" s="176">
        <f>IF(C170=0,0,C166/C170)</f>
        <v>0.2408608087493071</v>
      </c>
      <c r="J166" s="176">
        <f>IF(D170=0,0,D166/D170)</f>
        <v>0.28007332045486788</v>
      </c>
      <c r="K166" s="176">
        <f>IF(E170=0,0,E166/E170)</f>
        <v>0.28192490125239211</v>
      </c>
      <c r="L166" s="176">
        <f>IF(F170=0,0,F166/F170)</f>
        <v>0.28103905020287723</v>
      </c>
      <c r="M166" s="176">
        <f>IF(G170=0,0,G166/G170)</f>
        <v>0.23817032869839772</v>
      </c>
    </row>
    <row r="167" spans="1:13" x14ac:dyDescent="0.2">
      <c r="B167" s="167" t="s">
        <v>277</v>
      </c>
      <c r="C167" s="185">
        <f>SUMIFS('Revised Proposal'!E$6:E$162,'Revised Proposal'!$S$6:$S$162,Categorised!$B151,'Revised Proposal'!$R$6:$R$162,Categorised!$B167)</f>
        <v>0</v>
      </c>
      <c r="D167" s="185">
        <f>SUMIFS('Revised Proposal'!F$6:F$162,'Revised Proposal'!$S$6:$S$162,Categorised!$B151,'Revised Proposal'!$R$6:$R$162,Categorised!$B167)</f>
        <v>0</v>
      </c>
      <c r="E167" s="185">
        <f>SUMIFS('Revised Proposal'!G$6:G$162,'Revised Proposal'!$S$6:$S$162,Categorised!$B151,'Revised Proposal'!$R$6:$R$162,Categorised!$B167)</f>
        <v>0</v>
      </c>
      <c r="F167" s="185">
        <f>SUMIFS('Revised Proposal'!H$6:H$162,'Revised Proposal'!$S$6:$S$162,Categorised!$B151,'Revised Proposal'!$R$6:$R$162,Categorised!$B167)</f>
        <v>0</v>
      </c>
      <c r="G167" s="185">
        <f>SUMIFS('Revised Proposal'!I$6:I$162,'Revised Proposal'!$S$6:$S$162,Categorised!$B151,'Revised Proposal'!$R$6:$R$162,Categorised!$B167)</f>
        <v>0</v>
      </c>
      <c r="H167" s="170"/>
      <c r="I167" s="176">
        <f>IF(C170=0,0,C167/C170)</f>
        <v>0</v>
      </c>
      <c r="J167" s="176">
        <f>IF(D170=0,0,D167/D170)</f>
        <v>0</v>
      </c>
      <c r="K167" s="176">
        <f>IF(E170=0,0,E167/E170)</f>
        <v>0</v>
      </c>
      <c r="L167" s="176">
        <f>IF(F170=0,0,F167/F170)</f>
        <v>0</v>
      </c>
      <c r="M167" s="176">
        <f>IF(G170=0,0,G167/G170)</f>
        <v>0</v>
      </c>
    </row>
    <row r="168" spans="1:13" x14ac:dyDescent="0.2">
      <c r="B168" s="170" t="s">
        <v>279</v>
      </c>
      <c r="C168" s="185">
        <f>SUMIFS('Revised Proposal'!E$6:E$162,'Revised Proposal'!$S$6:$S$162,Categorised!$B151,'Revised Proposal'!$R$6:$R$162,Categorised!$B168)</f>
        <v>0</v>
      </c>
      <c r="D168" s="185">
        <f>SUMIFS('Revised Proposal'!F$6:F$162,'Revised Proposal'!$S$6:$S$162,Categorised!$B151,'Revised Proposal'!$R$6:$R$162,Categorised!$B168)</f>
        <v>0</v>
      </c>
      <c r="E168" s="185">
        <f>SUMIFS('Revised Proposal'!G$6:G$162,'Revised Proposal'!$S$6:$S$162,Categorised!$B151,'Revised Proposal'!$R$6:$R$162,Categorised!$B168)</f>
        <v>0</v>
      </c>
      <c r="F168" s="185">
        <f>SUMIFS('Revised Proposal'!H$6:H$162,'Revised Proposal'!$S$6:$S$162,Categorised!$B151,'Revised Proposal'!$R$6:$R$162,Categorised!$B168)</f>
        <v>0</v>
      </c>
      <c r="G168" s="185">
        <f>SUMIFS('Revised Proposal'!I$6:I$162,'Revised Proposal'!$S$6:$S$162,Categorised!$B151,'Revised Proposal'!$R$6:$R$162,Categorised!$B168)</f>
        <v>0</v>
      </c>
      <c r="H168" s="170"/>
      <c r="I168" s="176">
        <f>IF(C170=0,0,C168/C170)</f>
        <v>0</v>
      </c>
      <c r="J168" s="176">
        <f>IF(D170=0,0,D168/D170)</f>
        <v>0</v>
      </c>
      <c r="K168" s="176">
        <f>IF(E170=0,0,E168/E170)</f>
        <v>0</v>
      </c>
      <c r="L168" s="176">
        <f>IF(F170=0,0,F168/F170)</f>
        <v>0</v>
      </c>
      <c r="M168" s="176">
        <f>IF(G170=0,0,G168/G170)</f>
        <v>0</v>
      </c>
    </row>
    <row r="169" spans="1:13" x14ac:dyDescent="0.2">
      <c r="B169" s="170"/>
      <c r="C169" s="175"/>
      <c r="D169" s="175"/>
      <c r="E169" s="175"/>
      <c r="F169" s="175"/>
      <c r="G169" s="175"/>
      <c r="H169" s="170"/>
      <c r="I169" s="176"/>
      <c r="J169" s="176"/>
      <c r="K169" s="176"/>
      <c r="L169" s="176"/>
      <c r="M169" s="176"/>
    </row>
    <row r="170" spans="1:13" x14ac:dyDescent="0.2">
      <c r="B170" s="177" t="s">
        <v>299</v>
      </c>
      <c r="C170" s="178">
        <f>SUM(C152:C169)</f>
        <v>4763.3882810736795</v>
      </c>
      <c r="D170" s="178">
        <f>SUM(D152:D169)</f>
        <v>5144.5119635823794</v>
      </c>
      <c r="E170" s="178">
        <f>SUM(E152:E169)</f>
        <v>5110.7246694409687</v>
      </c>
      <c r="F170" s="178">
        <f>SUM(F152:F169)</f>
        <v>5104.4276086430436</v>
      </c>
      <c r="G170" s="178">
        <f>SUM(G152:G169)</f>
        <v>4817.197675447037</v>
      </c>
      <c r="H170" s="170"/>
      <c r="I170" s="179">
        <f>SUM(I152:I169)</f>
        <v>1</v>
      </c>
      <c r="J170" s="179">
        <f>SUM(J152:J169)</f>
        <v>1</v>
      </c>
      <c r="K170" s="179">
        <f>SUM(K152:K169)</f>
        <v>1</v>
      </c>
      <c r="L170" s="179">
        <f>SUM(L152:L169)</f>
        <v>1</v>
      </c>
      <c r="M170" s="179">
        <f>SUM(M152:M169)</f>
        <v>1</v>
      </c>
    </row>
    <row r="172" spans="1:13" ht="13.5" thickBot="1" x14ac:dyDescent="0.25">
      <c r="B172" s="167" t="s">
        <v>300</v>
      </c>
      <c r="C172" s="185">
        <f>SUMIFS('Revised Proposal'!E$6:E$162,'Revised Proposal'!$S$6:$S$162,Categorised!$B151)</f>
        <v>4763.3882810736786</v>
      </c>
      <c r="D172" s="185">
        <f>SUMIFS('Revised Proposal'!F$6:F$162,'Revised Proposal'!$S$6:$S$162,Categorised!$B151)</f>
        <v>5144.5119635823794</v>
      </c>
      <c r="E172" s="185">
        <f>SUMIFS('Revised Proposal'!G$6:G$162,'Revised Proposal'!$S$6:$S$162,Categorised!$B151)</f>
        <v>5110.7246694409678</v>
      </c>
      <c r="F172" s="185">
        <f>SUMIFS('Revised Proposal'!H$6:H$162,'Revised Proposal'!$S$6:$S$162,Categorised!$B151)</f>
        <v>5104.4276086430436</v>
      </c>
      <c r="G172" s="185">
        <f>SUMIFS('Revised Proposal'!I$6:I$162,'Revised Proposal'!$S$6:$S$162,Categorised!$B151)</f>
        <v>4817.197675447037</v>
      </c>
    </row>
    <row r="173" spans="1:13" ht="13.5" thickBot="1" x14ac:dyDescent="0.25">
      <c r="B173" s="180" t="s">
        <v>230</v>
      </c>
      <c r="C173" s="181">
        <f>+C170-C172</f>
        <v>0</v>
      </c>
      <c r="D173" s="181">
        <f>+D170-D172</f>
        <v>0</v>
      </c>
      <c r="E173" s="181">
        <f>+E170-E172</f>
        <v>0</v>
      </c>
      <c r="F173" s="181">
        <f>+F170-F172</f>
        <v>0</v>
      </c>
      <c r="G173" s="181">
        <f>+G170-G172</f>
        <v>0</v>
      </c>
    </row>
    <row r="175" spans="1:13" x14ac:dyDescent="0.2">
      <c r="A175" s="167" t="s">
        <v>167</v>
      </c>
      <c r="B175" s="174" t="s">
        <v>288</v>
      </c>
      <c r="C175" s="174"/>
      <c r="D175" s="174"/>
      <c r="E175" s="174"/>
      <c r="F175" s="174"/>
      <c r="G175" s="174"/>
      <c r="H175" s="170"/>
      <c r="I175" s="174"/>
      <c r="J175" s="174"/>
      <c r="K175" s="174"/>
      <c r="L175" s="174"/>
      <c r="M175" s="174"/>
    </row>
    <row r="176" spans="1:13" x14ac:dyDescent="0.2">
      <c r="B176" s="170" t="s">
        <v>276</v>
      </c>
      <c r="C176" s="185">
        <f>SUMIFS('Revised Proposal'!E$6:E$162,'Revised Proposal'!$S$6:$S$162,Categorised!$B175,'Revised Proposal'!$R$6:$R$162,Categorised!$B176)</f>
        <v>2746.9850273325369</v>
      </c>
      <c r="D176" s="185">
        <f>SUMIFS('Revised Proposal'!F$6:F$162,'Revised Proposal'!$S$6:$S$162,Categorised!$B175,'Revised Proposal'!$R$6:$R$162,Categorised!$B176)</f>
        <v>2746.9850273325369</v>
      </c>
      <c r="E176" s="185">
        <f>SUMIFS('Revised Proposal'!G$6:G$162,'Revised Proposal'!$S$6:$S$162,Categorised!$B175,'Revised Proposal'!$R$6:$R$162,Categorised!$B176)</f>
        <v>2746.9850273325369</v>
      </c>
      <c r="F176" s="185">
        <f>SUMIFS('Revised Proposal'!H$6:H$162,'Revised Proposal'!$S$6:$S$162,Categorised!$B175,'Revised Proposal'!$R$6:$R$162,Categorised!$B176)</f>
        <v>2746.9850273325369</v>
      </c>
      <c r="G176" s="185">
        <f>SUMIFS('Revised Proposal'!I$6:I$162,'Revised Proposal'!$S$6:$S$162,Categorised!$B175,'Revised Proposal'!$R$6:$R$162,Categorised!$B176)</f>
        <v>2746.9850273325369</v>
      </c>
      <c r="H176" s="170"/>
      <c r="I176" s="176">
        <f>IF(C194=0,0,C176/C194)</f>
        <v>0.23962017513221473</v>
      </c>
      <c r="J176" s="176">
        <f>IF(D194=0,0,D176/D194)</f>
        <v>0.24834346320228751</v>
      </c>
      <c r="K176" s="176">
        <f>IF(E194=0,0,E176/E194)</f>
        <v>0.25627619604813195</v>
      </c>
      <c r="L176" s="176">
        <f>IF(F194=0,0,F176/F194)</f>
        <v>0.24699793351916433</v>
      </c>
      <c r="M176" s="176">
        <f>IF(G194=0,0,G176/G194)</f>
        <v>0.23790762098906079</v>
      </c>
    </row>
    <row r="177" spans="2:19" x14ac:dyDescent="0.2">
      <c r="B177" s="170" t="s">
        <v>295</v>
      </c>
      <c r="C177" s="185">
        <f>SUMIFS('Revised Proposal'!E$6:E$162,'Revised Proposal'!$S$6:$S$162,Categorised!$B175,'Revised Proposal'!$R$6:$R$162,Categorised!$B177)</f>
        <v>0</v>
      </c>
      <c r="D177" s="185">
        <f>SUMIFS('Revised Proposal'!F$6:F$162,'Revised Proposal'!$S$6:$S$162,Categorised!$B175,'Revised Proposal'!$R$6:$R$162,Categorised!$B177)</f>
        <v>0</v>
      </c>
      <c r="E177" s="185">
        <f>SUMIFS('Revised Proposal'!G$6:G$162,'Revised Proposal'!$S$6:$S$162,Categorised!$B175,'Revised Proposal'!$R$6:$R$162,Categorised!$B177)</f>
        <v>0</v>
      </c>
      <c r="F177" s="185">
        <f>SUMIFS('Revised Proposal'!H$6:H$162,'Revised Proposal'!$S$6:$S$162,Categorised!$B175,'Revised Proposal'!$R$6:$R$162,Categorised!$B177)</f>
        <v>0</v>
      </c>
      <c r="G177" s="185">
        <f>SUMIFS('Revised Proposal'!I$6:I$162,'Revised Proposal'!$S$6:$S$162,Categorised!$B175,'Revised Proposal'!$R$6:$R$162,Categorised!$B177)</f>
        <v>0</v>
      </c>
      <c r="H177" s="170"/>
      <c r="I177" s="176">
        <f>IF(C194=0,0,C177/C194)</f>
        <v>0</v>
      </c>
      <c r="J177" s="176">
        <f>IF(D194=0,0,D177/D194)</f>
        <v>0</v>
      </c>
      <c r="K177" s="176">
        <f>IF(E194=0,0,E177/E194)</f>
        <v>0</v>
      </c>
      <c r="L177" s="176">
        <f>IF(F194=0,0,F177/F194)</f>
        <v>0</v>
      </c>
      <c r="M177" s="176">
        <f>IF(G194=0,0,G177/G194)</f>
        <v>0</v>
      </c>
    </row>
    <row r="178" spans="2:19" x14ac:dyDescent="0.2">
      <c r="B178" s="170" t="s">
        <v>274</v>
      </c>
      <c r="C178" s="185">
        <f>SUMIFS('Revised Proposal'!E$6:E$162,'Revised Proposal'!$S$6:$S$162,Categorised!$B175,'Revised Proposal'!$R$6:$R$162,Categorised!$B178)</f>
        <v>3671.5092388302228</v>
      </c>
      <c r="D178" s="185">
        <f>SUMIFS('Revised Proposal'!F$6:F$162,'Revised Proposal'!$S$6:$S$162,Categorised!$B175,'Revised Proposal'!$R$6:$R$162,Categorised!$B178)</f>
        <v>3676.7233274322925</v>
      </c>
      <c r="E178" s="185">
        <f>SUMIFS('Revised Proposal'!G$6:G$162,'Revised Proposal'!$S$6:$S$162,Categorised!$B175,'Revised Proposal'!$R$6:$R$162,Categorised!$B178)</f>
        <v>3676.7233274322925</v>
      </c>
      <c r="F178" s="185">
        <f>SUMIFS('Revised Proposal'!H$6:H$162,'Revised Proposal'!$S$6:$S$162,Categorised!$B175,'Revised Proposal'!$R$6:$R$162,Categorised!$B178)</f>
        <v>3676.7233274322925</v>
      </c>
      <c r="G178" s="185">
        <f>SUMIFS('Revised Proposal'!I$6:I$162,'Revised Proposal'!$S$6:$S$162,Categorised!$B175,'Revised Proposal'!$R$6:$R$162,Categorised!$B178)</f>
        <v>4167.8940696704212</v>
      </c>
      <c r="H178" s="170"/>
      <c r="I178" s="176">
        <f>IF(C194=0,0,C178/C194)</f>
        <v>0.32026664799929466</v>
      </c>
      <c r="J178" s="176">
        <f>IF(D194=0,0,D178/D194)</f>
        <v>0.33239722651776921</v>
      </c>
      <c r="K178" s="176">
        <f>IF(E194=0,0,E178/E194)</f>
        <v>0.34301485406739102</v>
      </c>
      <c r="L178" s="176">
        <f>IF(F194=0,0,F178/F194)</f>
        <v>0.33059629192057716</v>
      </c>
      <c r="M178" s="176">
        <f>IF(G194=0,0,G178/G194)</f>
        <v>0.36096802595701571</v>
      </c>
    </row>
    <row r="179" spans="2:19" x14ac:dyDescent="0.2">
      <c r="B179" s="170" t="s">
        <v>281</v>
      </c>
      <c r="C179" s="185">
        <f>SUMIFS('Revised Proposal'!E$6:E$162,'Revised Proposal'!$S$6:$S$162,Categorised!$B175,'Revised Proposal'!$R$6:$R$162,Categorised!$B179)</f>
        <v>0</v>
      </c>
      <c r="D179" s="185">
        <f>SUMIFS('Revised Proposal'!F$6:F$162,'Revised Proposal'!$S$6:$S$162,Categorised!$B175,'Revised Proposal'!$R$6:$R$162,Categorised!$B179)</f>
        <v>0</v>
      </c>
      <c r="E179" s="185">
        <f>SUMIFS('Revised Proposal'!G$6:G$162,'Revised Proposal'!$S$6:$S$162,Categorised!$B175,'Revised Proposal'!$R$6:$R$162,Categorised!$B179)</f>
        <v>0</v>
      </c>
      <c r="F179" s="185">
        <f>SUMIFS('Revised Proposal'!H$6:H$162,'Revised Proposal'!$S$6:$S$162,Categorised!$B175,'Revised Proposal'!$R$6:$R$162,Categorised!$B179)</f>
        <v>0</v>
      </c>
      <c r="G179" s="185">
        <f>SUMIFS('Revised Proposal'!I$6:I$162,'Revised Proposal'!$S$6:$S$162,Categorised!$B175,'Revised Proposal'!$R$6:$R$162,Categorised!$B179)</f>
        <v>0</v>
      </c>
      <c r="H179" s="170"/>
      <c r="I179" s="176">
        <f>IF(C194=0,0,C179/C194)</f>
        <v>0</v>
      </c>
      <c r="J179" s="176">
        <f>IF(D194=0,0,D179/D194)</f>
        <v>0</v>
      </c>
      <c r="K179" s="176">
        <f>IF(E194=0,0,E179/E194)</f>
        <v>0</v>
      </c>
      <c r="L179" s="176">
        <f>IF(F194=0,0,F179/F194)</f>
        <v>0</v>
      </c>
      <c r="M179" s="176">
        <f>IF(G194=0,0,G179/G194)</f>
        <v>0</v>
      </c>
    </row>
    <row r="180" spans="2:19" x14ac:dyDescent="0.2">
      <c r="B180" s="170" t="s">
        <v>275</v>
      </c>
      <c r="C180" s="185">
        <f>SUMIFS('Revised Proposal'!E$6:E$162,'Revised Proposal'!$S$6:$S$162,Categorised!$B175,'Revised Proposal'!$R$6:$R$162,Categorised!$B180)</f>
        <v>3537.4609955805659</v>
      </c>
      <c r="D180" s="185">
        <f>SUMIFS('Revised Proposal'!F$6:F$162,'Revised Proposal'!$S$6:$S$162,Categorised!$B175,'Revised Proposal'!$R$6:$R$162,Categorised!$B180)</f>
        <v>3603.2431186881895</v>
      </c>
      <c r="E180" s="185">
        <f>SUMIFS('Revised Proposal'!G$6:G$162,'Revised Proposal'!$S$6:$S$162,Categorised!$B175,'Revised Proposal'!$R$6:$R$162,Categorised!$B180)</f>
        <v>3591.9806873077196</v>
      </c>
      <c r="F180" s="185">
        <f>SUMIFS('Revised Proposal'!H$6:H$162,'Revised Proposal'!$S$6:$S$162,Categorised!$B175,'Revised Proposal'!$R$6:$R$162,Categorised!$B180)</f>
        <v>3580.7182559272487</v>
      </c>
      <c r="G180" s="185">
        <f>SUMIFS('Revised Proposal'!I$6:I$162,'Revised Proposal'!$S$6:$S$162,Categorised!$B175,'Revised Proposal'!$R$6:$R$162,Categorised!$B180)</f>
        <v>3580.7182559272487</v>
      </c>
      <c r="H180" s="170"/>
      <c r="I180" s="176">
        <f>IF(C194=0,0,C180/C194)</f>
        <v>0.30857358698729515</v>
      </c>
      <c r="J180" s="176">
        <f>IF(D194=0,0,D180/D194)</f>
        <v>0.32575418720930321</v>
      </c>
      <c r="K180" s="176">
        <f>IF(E194=0,0,E180/E194)</f>
        <v>0.33510890582300246</v>
      </c>
      <c r="L180" s="176">
        <f>IF(F194=0,0,F180/F194)</f>
        <v>0.3219638989394869</v>
      </c>
      <c r="M180" s="176">
        <f>IF(G194=0,0,G180/G194)</f>
        <v>0.31011459954223702</v>
      </c>
      <c r="O180" s="202">
        <v>3.6606644716651346</v>
      </c>
      <c r="P180" s="202">
        <v>3.7691629583045851</v>
      </c>
      <c r="Q180" s="202">
        <v>3.7547261543330737</v>
      </c>
      <c r="R180" s="202">
        <v>3.7805931081074258</v>
      </c>
      <c r="S180" s="202">
        <v>3.8149595055393375</v>
      </c>
    </row>
    <row r="181" spans="2:19" x14ac:dyDescent="0.2">
      <c r="B181" s="170" t="s">
        <v>285</v>
      </c>
      <c r="C181" s="185">
        <f>SUMIFS('Revised Proposal'!E$6:E$162,'Revised Proposal'!$S$6:$S$162,Categorised!$B175,'Revised Proposal'!$R$6:$R$162,Categorised!$B181)</f>
        <v>0</v>
      </c>
      <c r="D181" s="185">
        <f>SUMIFS('Revised Proposal'!F$6:F$162,'Revised Proposal'!$S$6:$S$162,Categorised!$B175,'Revised Proposal'!$R$6:$R$162,Categorised!$B181)</f>
        <v>0</v>
      </c>
      <c r="E181" s="185">
        <f>SUMIFS('Revised Proposal'!G$6:G$162,'Revised Proposal'!$S$6:$S$162,Categorised!$B175,'Revised Proposal'!$R$6:$R$162,Categorised!$B181)</f>
        <v>0</v>
      </c>
      <c r="F181" s="185">
        <f>SUMIFS('Revised Proposal'!H$6:H$162,'Revised Proposal'!$S$6:$S$162,Categorised!$B175,'Revised Proposal'!$R$6:$R$162,Categorised!$B181)</f>
        <v>0</v>
      </c>
      <c r="G181" s="185">
        <f>SUMIFS('Revised Proposal'!I$6:I$162,'Revised Proposal'!$S$6:$S$162,Categorised!$B175,'Revised Proposal'!$R$6:$R$162,Categorised!$B181)</f>
        <v>0</v>
      </c>
      <c r="H181" s="170"/>
      <c r="I181" s="176">
        <f>IF(C194=0,0,C181/C194)</f>
        <v>0</v>
      </c>
      <c r="J181" s="176">
        <f>IF(D194=0,0,D181/D194)</f>
        <v>0</v>
      </c>
      <c r="K181" s="176">
        <f>IF(E194=0,0,E181/E194)</f>
        <v>0</v>
      </c>
      <c r="L181" s="176">
        <f>IF(F194=0,0,F181/F194)</f>
        <v>0</v>
      </c>
      <c r="M181" s="176">
        <f>IF(G194=0,0,G181/G194)</f>
        <v>0</v>
      </c>
    </row>
    <row r="182" spans="2:19" x14ac:dyDescent="0.2">
      <c r="B182" s="170" t="s">
        <v>273</v>
      </c>
      <c r="C182" s="185">
        <f>SUMIFS('Revised Proposal'!E$6:E$162,'Revised Proposal'!$S$6:$S$162,Categorised!$B175,'Revised Proposal'!$R$6:$R$162,Categorised!$B182)</f>
        <v>0</v>
      </c>
      <c r="D182" s="185">
        <f>SUMIFS('Revised Proposal'!F$6:F$162,'Revised Proposal'!$S$6:$S$162,Categorised!$B175,'Revised Proposal'!$R$6:$R$162,Categorised!$B182)</f>
        <v>0</v>
      </c>
      <c r="E182" s="185">
        <f>SUMIFS('Revised Proposal'!G$6:G$162,'Revised Proposal'!$S$6:$S$162,Categorised!$B175,'Revised Proposal'!$R$6:$R$162,Categorised!$B182)</f>
        <v>0</v>
      </c>
      <c r="F182" s="185">
        <f>SUMIFS('Revised Proposal'!H$6:H$162,'Revised Proposal'!$S$6:$S$162,Categorised!$B175,'Revised Proposal'!$R$6:$R$162,Categorised!$B182)</f>
        <v>0</v>
      </c>
      <c r="G182" s="185">
        <f>SUMIFS('Revised Proposal'!I$6:I$162,'Revised Proposal'!$S$6:$S$162,Categorised!$B175,'Revised Proposal'!$R$6:$R$162,Categorised!$B182)</f>
        <v>0</v>
      </c>
      <c r="H182" s="170"/>
      <c r="I182" s="176">
        <f>IF(C194=0,0,C182/C194)</f>
        <v>0</v>
      </c>
      <c r="J182" s="176">
        <f>IF(D194=0,0,D182/D194)</f>
        <v>0</v>
      </c>
      <c r="K182" s="176">
        <f>IF(E194=0,0,E182/E194)</f>
        <v>0</v>
      </c>
      <c r="L182" s="176">
        <f>IF(F194=0,0,F182/F194)</f>
        <v>0</v>
      </c>
      <c r="M182" s="176">
        <f>IF(G194=0,0,G182/G194)</f>
        <v>0</v>
      </c>
      <c r="O182" s="202">
        <v>0</v>
      </c>
      <c r="P182" s="202">
        <v>0</v>
      </c>
      <c r="Q182" s="202">
        <v>0</v>
      </c>
      <c r="R182" s="202">
        <v>0</v>
      </c>
      <c r="S182" s="202">
        <v>0</v>
      </c>
    </row>
    <row r="183" spans="2:19" x14ac:dyDescent="0.2">
      <c r="B183" s="170" t="s">
        <v>280</v>
      </c>
      <c r="C183" s="185">
        <f>SUMIFS('Revised Proposal'!E$6:E$162,'Revised Proposal'!$S$6:$S$162,Categorised!$B175,'Revised Proposal'!$R$6:$R$162,Categorised!$B183)</f>
        <v>0</v>
      </c>
      <c r="D183" s="185">
        <f>SUMIFS('Revised Proposal'!F$6:F$162,'Revised Proposal'!$S$6:$S$162,Categorised!$B175,'Revised Proposal'!$R$6:$R$162,Categorised!$B183)</f>
        <v>0</v>
      </c>
      <c r="E183" s="185">
        <f>SUMIFS('Revised Proposal'!G$6:G$162,'Revised Proposal'!$S$6:$S$162,Categorised!$B175,'Revised Proposal'!$R$6:$R$162,Categorised!$B183)</f>
        <v>0</v>
      </c>
      <c r="F183" s="185">
        <f>SUMIFS('Revised Proposal'!H$6:H$162,'Revised Proposal'!$S$6:$S$162,Categorised!$B175,'Revised Proposal'!$R$6:$R$162,Categorised!$B183)</f>
        <v>0</v>
      </c>
      <c r="G183" s="185">
        <f>SUMIFS('Revised Proposal'!I$6:I$162,'Revised Proposal'!$S$6:$S$162,Categorised!$B175,'Revised Proposal'!$R$6:$R$162,Categorised!$B183)</f>
        <v>0</v>
      </c>
      <c r="H183" s="170"/>
      <c r="I183" s="176">
        <f>IF(C194=0,0,C183/C194)</f>
        <v>0</v>
      </c>
      <c r="J183" s="176">
        <f>IF(D194=0,0,D183/D194)</f>
        <v>0</v>
      </c>
      <c r="K183" s="176">
        <f>IF(E194=0,0,E183/E194)</f>
        <v>0</v>
      </c>
      <c r="L183" s="176">
        <f>IF(F194=0,0,F183/F194)</f>
        <v>0</v>
      </c>
      <c r="M183" s="176">
        <f>IF(G194=0,0,G183/G194)</f>
        <v>0</v>
      </c>
      <c r="O183" s="202">
        <v>0</v>
      </c>
      <c r="P183" s="202">
        <v>0</v>
      </c>
      <c r="Q183" s="202">
        <v>0</v>
      </c>
      <c r="R183" s="202">
        <v>0</v>
      </c>
      <c r="S183" s="202">
        <v>0</v>
      </c>
    </row>
    <row r="184" spans="2:19" x14ac:dyDescent="0.2">
      <c r="B184" s="170" t="s">
        <v>286</v>
      </c>
      <c r="C184" s="185">
        <f>SUMIFS('Revised Proposal'!E$6:E$162,'Revised Proposal'!$S$6:$S$162,Categorised!$B175,'Revised Proposal'!$R$6:$R$162,Categorised!$B184)</f>
        <v>1078.2282613841901</v>
      </c>
      <c r="D184" s="185">
        <f>SUMIFS('Revised Proposal'!F$6:F$162,'Revised Proposal'!$S$6:$S$162,Categorised!$B175,'Revised Proposal'!$R$6:$R$162,Categorised!$B184)</f>
        <v>579.46917048598925</v>
      </c>
      <c r="E184" s="185">
        <f>SUMIFS('Revised Proposal'!G$6:G$162,'Revised Proposal'!$S$6:$S$162,Categorised!$B175,'Revised Proposal'!$R$6:$R$162,Categorised!$B184)</f>
        <v>248.34393020828119</v>
      </c>
      <c r="F184" s="185">
        <f>SUMIFS('Revised Proposal'!H$6:H$162,'Revised Proposal'!$S$6:$S$162,Categorised!$B175,'Revised Proposal'!$R$6:$R$162,Categorised!$B184)</f>
        <v>662.2504805554164</v>
      </c>
      <c r="G184" s="185">
        <f>SUMIFS('Revised Proposal'!I$6:I$162,'Revised Proposal'!$S$6:$S$162,Categorised!$B175,'Revised Proposal'!$R$6:$R$162,Categorised!$B184)</f>
        <v>596.0254324998748</v>
      </c>
      <c r="H184" s="170"/>
      <c r="I184" s="176">
        <f>IF(C194=0,0,C184/C194)</f>
        <v>9.4054114694709104E-2</v>
      </c>
      <c r="J184" s="176">
        <f>IF(D194=0,0,D184/D194)</f>
        <v>5.2387391698741355E-2</v>
      </c>
      <c r="K184" s="176">
        <f>IF(E194=0,0,E184/E194)</f>
        <v>2.3168905950398742E-2</v>
      </c>
      <c r="L184" s="176">
        <f>IF(F194=0,0,F184/F194)</f>
        <v>5.9546920912088325E-2</v>
      </c>
      <c r="M184" s="176">
        <f>IF(G194=0,0,G184/G194)</f>
        <v>5.1619863699335605E-2</v>
      </c>
    </row>
    <row r="185" spans="2:19" x14ac:dyDescent="0.2">
      <c r="B185" s="170" t="s">
        <v>296</v>
      </c>
      <c r="C185" s="185">
        <f>SUMIFS('Revised Proposal'!E$6:E$162,'Revised Proposal'!$S$6:$S$162,Categorised!$B175,'Revised Proposal'!$R$6:$R$162,Categorised!$B185)</f>
        <v>0</v>
      </c>
      <c r="D185" s="185">
        <f>SUMIFS('Revised Proposal'!F$6:F$162,'Revised Proposal'!$S$6:$S$162,Categorised!$B175,'Revised Proposal'!$R$6:$R$162,Categorised!$B185)</f>
        <v>0</v>
      </c>
      <c r="E185" s="185">
        <f>SUMIFS('Revised Proposal'!G$6:G$162,'Revised Proposal'!$S$6:$S$162,Categorised!$B175,'Revised Proposal'!$R$6:$R$162,Categorised!$B185)</f>
        <v>0</v>
      </c>
      <c r="F185" s="185">
        <f>SUMIFS('Revised Proposal'!H$6:H$162,'Revised Proposal'!$S$6:$S$162,Categorised!$B175,'Revised Proposal'!$R$6:$R$162,Categorised!$B185)</f>
        <v>0</v>
      </c>
      <c r="G185" s="185">
        <f>SUMIFS('Revised Proposal'!I$6:I$162,'Revised Proposal'!$S$6:$S$162,Categorised!$B175,'Revised Proposal'!$R$6:$R$162,Categorised!$B185)</f>
        <v>0</v>
      </c>
      <c r="H185" s="170"/>
      <c r="I185" s="176">
        <f>IF(C194=0,0,C185/C194)</f>
        <v>0</v>
      </c>
      <c r="J185" s="176">
        <f>IF(D194=0,0,D185/D194)</f>
        <v>0</v>
      </c>
      <c r="K185" s="176">
        <f>IF(E194=0,0,E185/E194)</f>
        <v>0</v>
      </c>
      <c r="L185" s="176">
        <f>IF(F194=0,0,F185/F194)</f>
        <v>0</v>
      </c>
      <c r="M185" s="176">
        <f>IF(G194=0,0,G185/G194)</f>
        <v>0</v>
      </c>
    </row>
    <row r="186" spans="2:19" x14ac:dyDescent="0.2">
      <c r="B186" s="170" t="s">
        <v>29</v>
      </c>
      <c r="C186" s="185">
        <f>SUMIFS('Revised Proposal'!E$6:E$162,'Revised Proposal'!$S$6:$S$162,Categorised!$B175,'Revised Proposal'!$R$6:$R$162,Categorised!$B186)</f>
        <v>0</v>
      </c>
      <c r="D186" s="185">
        <f>SUMIFS('Revised Proposal'!F$6:F$162,'Revised Proposal'!$S$6:$S$162,Categorised!$B175,'Revised Proposal'!$R$6:$R$162,Categorised!$B186)</f>
        <v>0</v>
      </c>
      <c r="E186" s="185">
        <f>SUMIFS('Revised Proposal'!G$6:G$162,'Revised Proposal'!$S$6:$S$162,Categorised!$B175,'Revised Proposal'!$R$6:$R$162,Categorised!$B186)</f>
        <v>0</v>
      </c>
      <c r="F186" s="185">
        <f>SUMIFS('Revised Proposal'!H$6:H$162,'Revised Proposal'!$S$6:$S$162,Categorised!$B175,'Revised Proposal'!$R$6:$R$162,Categorised!$B186)</f>
        <v>0</v>
      </c>
      <c r="G186" s="185">
        <f>SUMIFS('Revised Proposal'!I$6:I$162,'Revised Proposal'!$S$6:$S$162,Categorised!$B175,'Revised Proposal'!$R$6:$R$162,Categorised!$B186)</f>
        <v>0</v>
      </c>
      <c r="H186" s="170"/>
      <c r="I186" s="176">
        <f>IF(C194=0,0,C186/C194)</f>
        <v>0</v>
      </c>
      <c r="J186" s="176">
        <f>IF(D194=0,0,D186/D194)</f>
        <v>0</v>
      </c>
      <c r="K186" s="176">
        <f>IF(E194=0,0,E186/E194)</f>
        <v>0</v>
      </c>
      <c r="L186" s="176">
        <f>IF(F194=0,0,F186/F194)</f>
        <v>0</v>
      </c>
      <c r="M186" s="176">
        <f>IF(G194=0,0,G186/G194)</f>
        <v>0</v>
      </c>
    </row>
    <row r="187" spans="2:19" x14ac:dyDescent="0.2">
      <c r="B187" s="170" t="s">
        <v>278</v>
      </c>
      <c r="C187" s="185">
        <f>SUMIFS('Revised Proposal'!E$6:E$162,'Revised Proposal'!$S$6:$S$162,Categorised!$B175,'Revised Proposal'!$R$6:$R$162,Categorised!$B187)</f>
        <v>0</v>
      </c>
      <c r="D187" s="185">
        <f>SUMIFS('Revised Proposal'!F$6:F$162,'Revised Proposal'!$S$6:$S$162,Categorised!$B175,'Revised Proposal'!$R$6:$R$162,Categorised!$B187)</f>
        <v>0</v>
      </c>
      <c r="E187" s="185">
        <f>SUMIFS('Revised Proposal'!G$6:G$162,'Revised Proposal'!$S$6:$S$162,Categorised!$B175,'Revised Proposal'!$R$6:$R$162,Categorised!$B187)</f>
        <v>0</v>
      </c>
      <c r="F187" s="185">
        <f>SUMIFS('Revised Proposal'!H$6:H$162,'Revised Proposal'!$S$6:$S$162,Categorised!$B175,'Revised Proposal'!$R$6:$R$162,Categorised!$B187)</f>
        <v>0</v>
      </c>
      <c r="G187" s="185">
        <f>SUMIFS('Revised Proposal'!I$6:I$162,'Revised Proposal'!$S$6:$S$162,Categorised!$B175,'Revised Proposal'!$R$6:$R$162,Categorised!$B187)</f>
        <v>0</v>
      </c>
      <c r="H187" s="170"/>
      <c r="I187" s="176">
        <f>IF(C194=0,0,C187/C194)</f>
        <v>0</v>
      </c>
      <c r="J187" s="176">
        <f>IF(D194=0,0,D187/D194)</f>
        <v>0</v>
      </c>
      <c r="K187" s="176">
        <f>IF(E194=0,0,E187/E194)</f>
        <v>0</v>
      </c>
      <c r="L187" s="176">
        <f>IF(F194=0,0,F187/F194)</f>
        <v>0</v>
      </c>
      <c r="M187" s="176">
        <f>IF(G194=0,0,G187/G194)</f>
        <v>0</v>
      </c>
    </row>
    <row r="188" spans="2:19" x14ac:dyDescent="0.2">
      <c r="B188" s="170" t="s">
        <v>297</v>
      </c>
      <c r="C188" s="185">
        <f>SUMIFS('Revised Proposal'!E$6:E$162,'Revised Proposal'!$S$6:$S$162,Categorised!$B175,'Revised Proposal'!$R$6:$R$162,Categorised!$B188)</f>
        <v>0</v>
      </c>
      <c r="D188" s="185">
        <f>SUMIFS('Revised Proposal'!F$6:F$162,'Revised Proposal'!$S$6:$S$162,Categorised!$B175,'Revised Proposal'!$R$6:$R$162,Categorised!$B188)</f>
        <v>0</v>
      </c>
      <c r="E188" s="185">
        <f>SUMIFS('Revised Proposal'!G$6:G$162,'Revised Proposal'!$S$6:$S$162,Categorised!$B175,'Revised Proposal'!$R$6:$R$162,Categorised!$B188)</f>
        <v>0</v>
      </c>
      <c r="F188" s="185">
        <f>SUMIFS('Revised Proposal'!H$6:H$162,'Revised Proposal'!$S$6:$S$162,Categorised!$B175,'Revised Proposal'!$R$6:$R$162,Categorised!$B188)</f>
        <v>0</v>
      </c>
      <c r="G188" s="185">
        <f>SUMIFS('Revised Proposal'!I$6:I$162,'Revised Proposal'!$S$6:$S$162,Categorised!$B175,'Revised Proposal'!$R$6:$R$162,Categorised!$B188)</f>
        <v>0</v>
      </c>
      <c r="H188" s="170"/>
      <c r="I188" s="176">
        <f>IF(C194=0,0,C188/C194)</f>
        <v>0</v>
      </c>
      <c r="J188" s="176">
        <f>IF(D194=0,0,D188/D194)</f>
        <v>0</v>
      </c>
      <c r="K188" s="176">
        <f>IF(E194=0,0,E188/E194)</f>
        <v>0</v>
      </c>
      <c r="L188" s="176">
        <f>IF(F194=0,0,F188/F194)</f>
        <v>0</v>
      </c>
      <c r="M188" s="176">
        <f>IF(G194=0,0,G188/G194)</f>
        <v>0</v>
      </c>
    </row>
    <row r="189" spans="2:19" x14ac:dyDescent="0.2">
      <c r="B189" s="170" t="s">
        <v>298</v>
      </c>
      <c r="C189" s="185">
        <f>SUMIFS('Revised Proposal'!E$6:E$162,'Revised Proposal'!$S$6:$S$162,Categorised!$B175,'Revised Proposal'!$R$6:$R$162,Categorised!$B189)</f>
        <v>0</v>
      </c>
      <c r="D189" s="185">
        <f>SUMIFS('Revised Proposal'!F$6:F$162,'Revised Proposal'!$S$6:$S$162,Categorised!$B175,'Revised Proposal'!$R$6:$R$162,Categorised!$B189)</f>
        <v>0</v>
      </c>
      <c r="E189" s="185">
        <f>SUMIFS('Revised Proposal'!G$6:G$162,'Revised Proposal'!$S$6:$S$162,Categorised!$B175,'Revised Proposal'!$R$6:$R$162,Categorised!$B189)</f>
        <v>0</v>
      </c>
      <c r="F189" s="185">
        <f>SUMIFS('Revised Proposal'!H$6:H$162,'Revised Proposal'!$S$6:$S$162,Categorised!$B175,'Revised Proposal'!$R$6:$R$162,Categorised!$B189)</f>
        <v>0</v>
      </c>
      <c r="G189" s="185">
        <f>SUMIFS('Revised Proposal'!I$6:I$162,'Revised Proposal'!$S$6:$S$162,Categorised!$B175,'Revised Proposal'!$R$6:$R$162,Categorised!$B189)</f>
        <v>0</v>
      </c>
      <c r="H189" s="170"/>
      <c r="I189" s="176">
        <f>IF(C194=0,0,C189/C194)</f>
        <v>0</v>
      </c>
      <c r="J189" s="176">
        <f>IF(D194=0,0,D189/D194)</f>
        <v>0</v>
      </c>
      <c r="K189" s="176">
        <f>IF(E194=0,0,E189/E194)</f>
        <v>0</v>
      </c>
      <c r="L189" s="176">
        <f>IF(F194=0,0,F189/F194)</f>
        <v>0</v>
      </c>
      <c r="M189" s="176">
        <f>IF(G194=0,0,G189/G194)</f>
        <v>0</v>
      </c>
    </row>
    <row r="190" spans="2:19" x14ac:dyDescent="0.2">
      <c r="B190" s="170" t="s">
        <v>282</v>
      </c>
      <c r="C190" s="185">
        <f>SUMIFS('Revised Proposal'!E$6:E$162,'Revised Proposal'!$S$6:$S$162,Categorised!$B175,'Revised Proposal'!$R$6:$R$162,Categorised!$B190)</f>
        <v>429.7302554883222</v>
      </c>
      <c r="D190" s="185">
        <f>SUMIFS('Revised Proposal'!F$6:F$162,'Revised Proposal'!$S$6:$S$162,Categorised!$B175,'Revised Proposal'!$R$6:$R$162,Categorised!$B190)</f>
        <v>454.81282647848201</v>
      </c>
      <c r="E190" s="185">
        <f>SUMIFS('Revised Proposal'!G$6:G$162,'Revised Proposal'!$S$6:$S$162,Categorised!$B175,'Revised Proposal'!$R$6:$R$162,Categorised!$B190)</f>
        <v>454.81282647848201</v>
      </c>
      <c r="F190" s="185">
        <f>SUMIFS('Revised Proposal'!H$6:H$162,'Revised Proposal'!$S$6:$S$162,Categorised!$B175,'Revised Proposal'!$R$6:$R$162,Categorised!$B190)</f>
        <v>454.81282647848201</v>
      </c>
      <c r="G190" s="185">
        <f>SUMIFS('Revised Proposal'!I$6:I$162,'Revised Proposal'!$S$6:$S$162,Categorised!$B175,'Revised Proposal'!$R$6:$R$162,Categorised!$B190)</f>
        <v>454.81282647848201</v>
      </c>
      <c r="H190" s="170"/>
      <c r="I190" s="176">
        <f>IF(C194=0,0,C190/C194)</f>
        <v>3.7485475186486282E-2</v>
      </c>
      <c r="J190" s="176">
        <f>IF(D194=0,0,D190/D194)</f>
        <v>4.1117731371898773E-2</v>
      </c>
      <c r="K190" s="176">
        <f>IF(E194=0,0,E190/E194)</f>
        <v>4.2431138111075899E-2</v>
      </c>
      <c r="L190" s="176">
        <f>IF(F194=0,0,F190/F194)</f>
        <v>4.0894954708683325E-2</v>
      </c>
      <c r="M190" s="176">
        <f>IF(G194=0,0,G190/G194)</f>
        <v>3.938988981235083E-2</v>
      </c>
    </row>
    <row r="191" spans="2:19" x14ac:dyDescent="0.2">
      <c r="B191" s="167" t="s">
        <v>277</v>
      </c>
      <c r="C191" s="185">
        <f>SUMIFS('Revised Proposal'!E$6:E$162,'Revised Proposal'!$S$6:$S$162,Categorised!$B175,'Revised Proposal'!$R$6:$R$162,Categorised!$B191)</f>
        <v>0</v>
      </c>
      <c r="D191" s="185">
        <f>SUMIFS('Revised Proposal'!F$6:F$162,'Revised Proposal'!$S$6:$S$162,Categorised!$B175,'Revised Proposal'!$R$6:$R$162,Categorised!$B191)</f>
        <v>0</v>
      </c>
      <c r="E191" s="185">
        <f>SUMIFS('Revised Proposal'!G$6:G$162,'Revised Proposal'!$S$6:$S$162,Categorised!$B175,'Revised Proposal'!$R$6:$R$162,Categorised!$B191)</f>
        <v>0</v>
      </c>
      <c r="F191" s="185">
        <f>SUMIFS('Revised Proposal'!H$6:H$162,'Revised Proposal'!$S$6:$S$162,Categorised!$B175,'Revised Proposal'!$R$6:$R$162,Categorised!$B191)</f>
        <v>0</v>
      </c>
      <c r="G191" s="185">
        <f>SUMIFS('Revised Proposal'!I$6:I$162,'Revised Proposal'!$S$6:$S$162,Categorised!$B175,'Revised Proposal'!$R$6:$R$162,Categorised!$B191)</f>
        <v>0</v>
      </c>
      <c r="H191" s="170"/>
      <c r="I191" s="176">
        <f>IF(C194=0,0,C191/C194)</f>
        <v>0</v>
      </c>
      <c r="J191" s="176">
        <f>IF(D194=0,0,D191/D194)</f>
        <v>0</v>
      </c>
      <c r="K191" s="176">
        <f>IF(E194=0,0,E191/E194)</f>
        <v>0</v>
      </c>
      <c r="L191" s="176">
        <f>IF(F194=0,0,F191/F194)</f>
        <v>0</v>
      </c>
      <c r="M191" s="176">
        <f>IF(G194=0,0,G191/G194)</f>
        <v>0</v>
      </c>
    </row>
    <row r="192" spans="2:19" x14ac:dyDescent="0.2">
      <c r="B192" s="170" t="s">
        <v>279</v>
      </c>
      <c r="C192" s="185">
        <f>SUMIFS('Revised Proposal'!E$6:E$162,'Revised Proposal'!$S$6:$S$162,Categorised!$B175,'Revised Proposal'!$R$6:$R$162,Categorised!$B192)</f>
        <v>0</v>
      </c>
      <c r="D192" s="185">
        <f>SUMIFS('Revised Proposal'!F$6:F$162,'Revised Proposal'!$S$6:$S$162,Categorised!$B175,'Revised Proposal'!$R$6:$R$162,Categorised!$B192)</f>
        <v>0</v>
      </c>
      <c r="E192" s="185">
        <f>SUMIFS('Revised Proposal'!G$6:G$162,'Revised Proposal'!$S$6:$S$162,Categorised!$B175,'Revised Proposal'!$R$6:$R$162,Categorised!$B192)</f>
        <v>0</v>
      </c>
      <c r="F192" s="185">
        <f>SUMIFS('Revised Proposal'!H$6:H$162,'Revised Proposal'!$S$6:$S$162,Categorised!$B175,'Revised Proposal'!$R$6:$R$162,Categorised!$B192)</f>
        <v>0</v>
      </c>
      <c r="G192" s="185">
        <f>SUMIFS('Revised Proposal'!I$6:I$162,'Revised Proposal'!$S$6:$S$162,Categorised!$B175,'Revised Proposal'!$R$6:$R$162,Categorised!$B192)</f>
        <v>0</v>
      </c>
      <c r="H192" s="170"/>
      <c r="I192" s="176">
        <f>IF(C194=0,0,C192/C194)</f>
        <v>0</v>
      </c>
      <c r="J192" s="176">
        <f>IF(D194=0,0,D192/D194)</f>
        <v>0</v>
      </c>
      <c r="K192" s="176">
        <f>IF(E194=0,0,E192/E194)</f>
        <v>0</v>
      </c>
      <c r="L192" s="176">
        <f>IF(F194=0,0,F192/F194)</f>
        <v>0</v>
      </c>
      <c r="M192" s="176">
        <f>IF(G194=0,0,G192/G194)</f>
        <v>0</v>
      </c>
    </row>
    <row r="193" spans="1:19" x14ac:dyDescent="0.2">
      <c r="B193" s="170"/>
      <c r="C193" s="175"/>
      <c r="D193" s="175"/>
      <c r="E193" s="175"/>
      <c r="F193" s="175"/>
      <c r="G193" s="175"/>
      <c r="H193" s="170"/>
      <c r="I193" s="176"/>
      <c r="J193" s="176"/>
      <c r="K193" s="176"/>
      <c r="L193" s="176"/>
      <c r="M193" s="176"/>
    </row>
    <row r="194" spans="1:19" x14ac:dyDescent="0.2">
      <c r="B194" s="177" t="s">
        <v>299</v>
      </c>
      <c r="C194" s="178">
        <f>SUM(C176:C193)</f>
        <v>11463.913778615839</v>
      </c>
      <c r="D194" s="178">
        <f>SUM(D176:D193)</f>
        <v>11061.23347041749</v>
      </c>
      <c r="E194" s="178">
        <f>SUM(E176:E193)</f>
        <v>10718.845798759312</v>
      </c>
      <c r="F194" s="178">
        <f>SUM(F176:F193)</f>
        <v>11121.489917725976</v>
      </c>
      <c r="G194" s="178">
        <f>SUM(G176:G193)</f>
        <v>11546.435611908564</v>
      </c>
      <c r="H194" s="170"/>
      <c r="I194" s="179">
        <f>SUM(I176:I193)</f>
        <v>0.99999999999999989</v>
      </c>
      <c r="J194" s="179">
        <f>SUM(J176:J193)</f>
        <v>1</v>
      </c>
      <c r="K194" s="179">
        <f>SUM(K176:K193)</f>
        <v>1</v>
      </c>
      <c r="L194" s="179">
        <f>SUM(L176:L193)</f>
        <v>1</v>
      </c>
      <c r="M194" s="179">
        <f>SUM(M176:M193)</f>
        <v>0.99999999999999989</v>
      </c>
    </row>
    <row r="196" spans="1:19" ht="13.5" thickBot="1" x14ac:dyDescent="0.25">
      <c r="B196" s="167" t="s">
        <v>300</v>
      </c>
      <c r="C196" s="185">
        <f>SUMIFS('Revised Proposal'!E$6:E$162,'Revised Proposal'!$S$6:$S$162,Categorised!$B175)</f>
        <v>11463.913778615837</v>
      </c>
      <c r="D196" s="185">
        <f>SUMIFS('Revised Proposal'!F$6:F$162,'Revised Proposal'!$S$6:$S$162,Categorised!$B175)</f>
        <v>11061.23347041749</v>
      </c>
      <c r="E196" s="185">
        <f>SUMIFS('Revised Proposal'!G$6:G$162,'Revised Proposal'!$S$6:$S$162,Categorised!$B175)</f>
        <v>10718.84579875931</v>
      </c>
      <c r="F196" s="185">
        <f>SUMIFS('Revised Proposal'!H$6:H$162,'Revised Proposal'!$S$6:$S$162,Categorised!$B175)</f>
        <v>11121.489917725976</v>
      </c>
      <c r="G196" s="185">
        <f>SUMIFS('Revised Proposal'!I$6:I$162,'Revised Proposal'!$S$6:$S$162,Categorised!$B175)</f>
        <v>11546.435611908564</v>
      </c>
    </row>
    <row r="197" spans="1:19" ht="13.5" thickBot="1" x14ac:dyDescent="0.25">
      <c r="B197" s="180" t="s">
        <v>230</v>
      </c>
      <c r="C197" s="181">
        <f>+C194-C196</f>
        <v>0</v>
      </c>
      <c r="D197" s="181">
        <f>+D194-D196</f>
        <v>0</v>
      </c>
      <c r="E197" s="181">
        <f>+E194-E196</f>
        <v>0</v>
      </c>
      <c r="F197" s="181">
        <f>+F194-F196</f>
        <v>0</v>
      </c>
      <c r="G197" s="181">
        <f>+G194-G196</f>
        <v>0</v>
      </c>
    </row>
    <row r="199" spans="1:19" x14ac:dyDescent="0.2">
      <c r="A199" s="167" t="s">
        <v>219</v>
      </c>
      <c r="B199" s="174" t="s">
        <v>292</v>
      </c>
      <c r="C199" s="174"/>
      <c r="D199" s="174"/>
      <c r="E199" s="174"/>
      <c r="F199" s="174"/>
      <c r="G199" s="174"/>
      <c r="H199" s="170"/>
      <c r="I199" s="174"/>
      <c r="J199" s="174"/>
      <c r="K199" s="174"/>
      <c r="L199" s="174"/>
      <c r="M199" s="174"/>
    </row>
    <row r="200" spans="1:19" x14ac:dyDescent="0.2">
      <c r="B200" s="170" t="s">
        <v>276</v>
      </c>
      <c r="C200" s="185">
        <f>SUMIFS('Revised Proposal'!E$6:E$162,'Revised Proposal'!$S$6:$S$162,Categorised!$B199,'Revised Proposal'!$R$6:$R$162,Categorised!$B200)</f>
        <v>0</v>
      </c>
      <c r="D200" s="185">
        <f>SUMIFS('Revised Proposal'!F$6:F$162,'Revised Proposal'!$S$6:$S$162,Categorised!$B199,'Revised Proposal'!$R$6:$R$162,Categorised!$B200)</f>
        <v>0</v>
      </c>
      <c r="E200" s="185">
        <f>SUMIFS('Revised Proposal'!G$6:G$162,'Revised Proposal'!$S$6:$S$162,Categorised!$B199,'Revised Proposal'!$R$6:$R$162,Categorised!$B200)</f>
        <v>0</v>
      </c>
      <c r="F200" s="185">
        <f>SUMIFS('Revised Proposal'!H$6:H$162,'Revised Proposal'!$S$6:$S$162,Categorised!$B199,'Revised Proposal'!$R$6:$R$162,Categorised!$B200)</f>
        <v>0</v>
      </c>
      <c r="G200" s="185">
        <f>SUMIFS('Revised Proposal'!I$6:I$162,'Revised Proposal'!$S$6:$S$162,Categorised!$B199,'Revised Proposal'!$R$6:$R$162,Categorised!$B200)</f>
        <v>0</v>
      </c>
      <c r="H200" s="170"/>
      <c r="I200" s="176">
        <f>IF(C218=0,0,C200/C218)</f>
        <v>0</v>
      </c>
      <c r="J200" s="176">
        <f>IF(D218=0,0,D200/D218)</f>
        <v>0</v>
      </c>
      <c r="K200" s="176">
        <f>IF(E218=0,0,E200/E218)</f>
        <v>0</v>
      </c>
      <c r="L200" s="176">
        <f>IF(F218=0,0,F200/F218)</f>
        <v>0</v>
      </c>
      <c r="M200" s="176">
        <f>IF(G218=0,0,G200/G218)</f>
        <v>0</v>
      </c>
    </row>
    <row r="201" spans="1:19" x14ac:dyDescent="0.2">
      <c r="B201" s="170" t="s">
        <v>295</v>
      </c>
      <c r="C201" s="185">
        <f>SUMIFS('Revised Proposal'!E$6:E$162,'Revised Proposal'!$S$6:$S$162,Categorised!$B199,'Revised Proposal'!$R$6:$R$162,Categorised!$B201)</f>
        <v>0</v>
      </c>
      <c r="D201" s="185">
        <f>SUMIFS('Revised Proposal'!F$6:F$162,'Revised Proposal'!$S$6:$S$162,Categorised!$B199,'Revised Proposal'!$R$6:$R$162,Categorised!$B201)</f>
        <v>0</v>
      </c>
      <c r="E201" s="185">
        <f>SUMIFS('Revised Proposal'!G$6:G$162,'Revised Proposal'!$S$6:$S$162,Categorised!$B199,'Revised Proposal'!$R$6:$R$162,Categorised!$B201)</f>
        <v>0</v>
      </c>
      <c r="F201" s="185">
        <f>SUMIFS('Revised Proposal'!H$6:H$162,'Revised Proposal'!$S$6:$S$162,Categorised!$B199,'Revised Proposal'!$R$6:$R$162,Categorised!$B201)</f>
        <v>0</v>
      </c>
      <c r="G201" s="185">
        <f>SUMIFS('Revised Proposal'!I$6:I$162,'Revised Proposal'!$S$6:$S$162,Categorised!$B199,'Revised Proposal'!$R$6:$R$162,Categorised!$B201)</f>
        <v>0</v>
      </c>
      <c r="H201" s="170"/>
      <c r="I201" s="176">
        <f>IF(C218=0,0,C201/C218)</f>
        <v>0</v>
      </c>
      <c r="J201" s="176">
        <f>IF(D218=0,0,D201/D218)</f>
        <v>0</v>
      </c>
      <c r="K201" s="176">
        <f>IF(E218=0,0,E201/E218)</f>
        <v>0</v>
      </c>
      <c r="L201" s="176">
        <f>IF(F218=0,0,F201/F218)</f>
        <v>0</v>
      </c>
      <c r="M201" s="176">
        <f>IF(G218=0,0,G201/G218)</f>
        <v>0</v>
      </c>
    </row>
    <row r="202" spans="1:19" x14ac:dyDescent="0.2">
      <c r="B202" s="170" t="s">
        <v>274</v>
      </c>
      <c r="C202" s="185">
        <f>SUMIFS('Revised Proposal'!E$6:E$162,'Revised Proposal'!$S$6:$S$162,Categorised!$B199,'Revised Proposal'!$R$6:$R$162,Categorised!$B202)</f>
        <v>0</v>
      </c>
      <c r="D202" s="185">
        <f>SUMIFS('Revised Proposal'!F$6:F$162,'Revised Proposal'!$S$6:$S$162,Categorised!$B199,'Revised Proposal'!$R$6:$R$162,Categorised!$B202)</f>
        <v>0</v>
      </c>
      <c r="E202" s="185">
        <f>SUMIFS('Revised Proposal'!G$6:G$162,'Revised Proposal'!$S$6:$S$162,Categorised!$B199,'Revised Proposal'!$R$6:$R$162,Categorised!$B202)</f>
        <v>0</v>
      </c>
      <c r="F202" s="185">
        <f>SUMIFS('Revised Proposal'!H$6:H$162,'Revised Proposal'!$S$6:$S$162,Categorised!$B199,'Revised Proposal'!$R$6:$R$162,Categorised!$B202)</f>
        <v>0</v>
      </c>
      <c r="G202" s="185">
        <f>SUMIFS('Revised Proposal'!I$6:I$162,'Revised Proposal'!$S$6:$S$162,Categorised!$B199,'Revised Proposal'!$R$6:$R$162,Categorised!$B202)</f>
        <v>0</v>
      </c>
      <c r="H202" s="170"/>
      <c r="I202" s="176">
        <f>IF(C218=0,0,C202/C218)</f>
        <v>0</v>
      </c>
      <c r="J202" s="176">
        <f>IF(D218=0,0,D202/D218)</f>
        <v>0</v>
      </c>
      <c r="K202" s="176">
        <f>IF(E218=0,0,E202/E218)</f>
        <v>0</v>
      </c>
      <c r="L202" s="176">
        <f>IF(F218=0,0,F202/F218)</f>
        <v>0</v>
      </c>
      <c r="M202" s="176">
        <f>IF(G218=0,0,G202/G218)</f>
        <v>0</v>
      </c>
    </row>
    <row r="203" spans="1:19" x14ac:dyDescent="0.2">
      <c r="B203" s="170" t="s">
        <v>281</v>
      </c>
      <c r="C203" s="185">
        <f>SUMIFS('Revised Proposal'!E$6:E$162,'Revised Proposal'!$S$6:$S$162,Categorised!$B199,'Revised Proposal'!$R$6:$R$162,Categorised!$B203)</f>
        <v>9593.9230278080413</v>
      </c>
      <c r="D203" s="185">
        <f>SUMIFS('Revised Proposal'!F$6:F$162,'Revised Proposal'!$S$6:$S$162,Categorised!$B199,'Revised Proposal'!$R$6:$R$162,Categorised!$B203)</f>
        <v>9593.9230278080413</v>
      </c>
      <c r="E203" s="185">
        <f>SUMIFS('Revised Proposal'!G$6:G$162,'Revised Proposal'!$S$6:$S$162,Categorised!$B199,'Revised Proposal'!$R$6:$R$162,Categorised!$B203)</f>
        <v>9593.9230278080413</v>
      </c>
      <c r="F203" s="185">
        <f>SUMIFS('Revised Proposal'!H$6:H$162,'Revised Proposal'!$S$6:$S$162,Categorised!$B199,'Revised Proposal'!$R$6:$R$162,Categorised!$B203)</f>
        <v>9593.9230278080413</v>
      </c>
      <c r="G203" s="185">
        <f>SUMIFS('Revised Proposal'!I$6:I$162,'Revised Proposal'!$S$6:$S$162,Categorised!$B199,'Revised Proposal'!$R$6:$R$162,Categorised!$B203)</f>
        <v>9593.9230278080413</v>
      </c>
      <c r="H203" s="170"/>
      <c r="I203" s="176">
        <f>IF(C218=0,0,C203/C218)</f>
        <v>1</v>
      </c>
      <c r="J203" s="176">
        <f>IF(D218=0,0,D203/D218)</f>
        <v>1</v>
      </c>
      <c r="K203" s="176">
        <f>IF(E218=0,0,E203/E218)</f>
        <v>1</v>
      </c>
      <c r="L203" s="176">
        <f>IF(F218=0,0,F203/F218)</f>
        <v>1</v>
      </c>
      <c r="M203" s="176">
        <f>IF(G218=0,0,G203/G218)</f>
        <v>1</v>
      </c>
    </row>
    <row r="204" spans="1:19" x14ac:dyDescent="0.2">
      <c r="B204" s="170" t="s">
        <v>275</v>
      </c>
      <c r="C204" s="185">
        <f>SUMIFS('Revised Proposal'!E$6:E$162,'Revised Proposal'!$S$6:$S$162,Categorised!$B199,'Revised Proposal'!$R$6:$R$162,Categorised!$B204)</f>
        <v>0</v>
      </c>
      <c r="D204" s="185">
        <f>SUMIFS('Revised Proposal'!F$6:F$162,'Revised Proposal'!$S$6:$S$162,Categorised!$B199,'Revised Proposal'!$R$6:$R$162,Categorised!$B204)</f>
        <v>0</v>
      </c>
      <c r="E204" s="185">
        <f>SUMIFS('Revised Proposal'!G$6:G$162,'Revised Proposal'!$S$6:$S$162,Categorised!$B199,'Revised Proposal'!$R$6:$R$162,Categorised!$B204)</f>
        <v>0</v>
      </c>
      <c r="F204" s="185">
        <f>SUMIFS('Revised Proposal'!H$6:H$162,'Revised Proposal'!$S$6:$S$162,Categorised!$B199,'Revised Proposal'!$R$6:$R$162,Categorised!$B204)</f>
        <v>0</v>
      </c>
      <c r="G204" s="185">
        <f>SUMIFS('Revised Proposal'!I$6:I$162,'Revised Proposal'!$S$6:$S$162,Categorised!$B199,'Revised Proposal'!$R$6:$R$162,Categorised!$B204)</f>
        <v>0</v>
      </c>
      <c r="H204" s="170"/>
      <c r="I204" s="176">
        <f>IF(C218=0,0,C204/C218)</f>
        <v>0</v>
      </c>
      <c r="J204" s="176">
        <f>IF(D218=0,0,D204/D218)</f>
        <v>0</v>
      </c>
      <c r="K204" s="176">
        <f>IF(E218=0,0,E204/E218)</f>
        <v>0</v>
      </c>
      <c r="L204" s="176">
        <f>IF(F218=0,0,F204/F218)</f>
        <v>0</v>
      </c>
      <c r="M204" s="176">
        <f>IF(G218=0,0,G204/G218)</f>
        <v>0</v>
      </c>
      <c r="O204" s="202">
        <v>0</v>
      </c>
      <c r="P204" s="202">
        <v>0</v>
      </c>
      <c r="Q204" s="202">
        <v>0</v>
      </c>
      <c r="R204" s="202">
        <v>0</v>
      </c>
      <c r="S204" s="202">
        <v>0</v>
      </c>
    </row>
    <row r="205" spans="1:19" x14ac:dyDescent="0.2">
      <c r="B205" s="170" t="s">
        <v>285</v>
      </c>
      <c r="C205" s="185">
        <f>SUMIFS('Revised Proposal'!E$6:E$162,'Revised Proposal'!$S$6:$S$162,Categorised!$B199,'Revised Proposal'!$R$6:$R$162,Categorised!$B205)</f>
        <v>0</v>
      </c>
      <c r="D205" s="185">
        <f>SUMIFS('Revised Proposal'!F$6:F$162,'Revised Proposal'!$S$6:$S$162,Categorised!$B199,'Revised Proposal'!$R$6:$R$162,Categorised!$B205)</f>
        <v>0</v>
      </c>
      <c r="E205" s="185">
        <f>SUMIFS('Revised Proposal'!G$6:G$162,'Revised Proposal'!$S$6:$S$162,Categorised!$B199,'Revised Proposal'!$R$6:$R$162,Categorised!$B205)</f>
        <v>0</v>
      </c>
      <c r="F205" s="185">
        <f>SUMIFS('Revised Proposal'!H$6:H$162,'Revised Proposal'!$S$6:$S$162,Categorised!$B199,'Revised Proposal'!$R$6:$R$162,Categorised!$B205)</f>
        <v>0</v>
      </c>
      <c r="G205" s="185">
        <f>SUMIFS('Revised Proposal'!I$6:I$162,'Revised Proposal'!$S$6:$S$162,Categorised!$B199,'Revised Proposal'!$R$6:$R$162,Categorised!$B205)</f>
        <v>0</v>
      </c>
      <c r="H205" s="170"/>
      <c r="I205" s="176">
        <f>IF(C218=0,0,C205/C218)</f>
        <v>0</v>
      </c>
      <c r="J205" s="176">
        <f>IF(D218=0,0,D205/D218)</f>
        <v>0</v>
      </c>
      <c r="K205" s="176">
        <f>IF(E218=0,0,E205/E218)</f>
        <v>0</v>
      </c>
      <c r="L205" s="176">
        <f>IF(F218=0,0,F205/F218)</f>
        <v>0</v>
      </c>
      <c r="M205" s="176">
        <f>IF(G218=0,0,G205/G218)</f>
        <v>0</v>
      </c>
    </row>
    <row r="206" spans="1:19" x14ac:dyDescent="0.2">
      <c r="B206" s="170" t="s">
        <v>273</v>
      </c>
      <c r="C206" s="185">
        <f>SUMIFS('Revised Proposal'!E$6:E$162,'Revised Proposal'!$S$6:$S$162,Categorised!$B199,'Revised Proposal'!$R$6:$R$162,Categorised!$B206)</f>
        <v>0</v>
      </c>
      <c r="D206" s="185">
        <f>SUMIFS('Revised Proposal'!F$6:F$162,'Revised Proposal'!$S$6:$S$162,Categorised!$B199,'Revised Proposal'!$R$6:$R$162,Categorised!$B206)</f>
        <v>0</v>
      </c>
      <c r="E206" s="185">
        <f>SUMIFS('Revised Proposal'!G$6:G$162,'Revised Proposal'!$S$6:$S$162,Categorised!$B199,'Revised Proposal'!$R$6:$R$162,Categorised!$B206)</f>
        <v>0</v>
      </c>
      <c r="F206" s="185">
        <f>SUMIFS('Revised Proposal'!H$6:H$162,'Revised Proposal'!$S$6:$S$162,Categorised!$B199,'Revised Proposal'!$R$6:$R$162,Categorised!$B206)</f>
        <v>0</v>
      </c>
      <c r="G206" s="185">
        <f>SUMIFS('Revised Proposal'!I$6:I$162,'Revised Proposal'!$S$6:$S$162,Categorised!$B199,'Revised Proposal'!$R$6:$R$162,Categorised!$B206)</f>
        <v>0</v>
      </c>
      <c r="H206" s="170"/>
      <c r="I206" s="176">
        <f>IF(C218=0,0,C206/C218)</f>
        <v>0</v>
      </c>
      <c r="J206" s="176">
        <f>IF(D218=0,0,D206/D218)</f>
        <v>0</v>
      </c>
      <c r="K206" s="176">
        <f>IF(E218=0,0,E206/E218)</f>
        <v>0</v>
      </c>
      <c r="L206" s="176">
        <f>IF(F218=0,0,F206/F218)</f>
        <v>0</v>
      </c>
      <c r="M206" s="176">
        <f>IF(G218=0,0,G206/G218)</f>
        <v>0</v>
      </c>
      <c r="O206" s="202">
        <v>0</v>
      </c>
      <c r="P206" s="202">
        <v>0</v>
      </c>
      <c r="Q206" s="202">
        <v>0</v>
      </c>
      <c r="R206" s="202">
        <v>0</v>
      </c>
      <c r="S206" s="202">
        <v>0</v>
      </c>
    </row>
    <row r="207" spans="1:19" x14ac:dyDescent="0.2">
      <c r="B207" s="170" t="s">
        <v>280</v>
      </c>
      <c r="C207" s="185">
        <f>SUMIFS('Revised Proposal'!E$6:E$162,'Revised Proposal'!$S$6:$S$162,Categorised!$B199,'Revised Proposal'!$R$6:$R$162,Categorised!$B207)</f>
        <v>0</v>
      </c>
      <c r="D207" s="185">
        <f>SUMIFS('Revised Proposal'!F$6:F$162,'Revised Proposal'!$S$6:$S$162,Categorised!$B199,'Revised Proposal'!$R$6:$R$162,Categorised!$B207)</f>
        <v>0</v>
      </c>
      <c r="E207" s="185">
        <f>SUMIFS('Revised Proposal'!G$6:G$162,'Revised Proposal'!$S$6:$S$162,Categorised!$B199,'Revised Proposal'!$R$6:$R$162,Categorised!$B207)</f>
        <v>0</v>
      </c>
      <c r="F207" s="185">
        <f>SUMIFS('Revised Proposal'!H$6:H$162,'Revised Proposal'!$S$6:$S$162,Categorised!$B199,'Revised Proposal'!$R$6:$R$162,Categorised!$B207)</f>
        <v>0</v>
      </c>
      <c r="G207" s="185">
        <f>SUMIFS('Revised Proposal'!I$6:I$162,'Revised Proposal'!$S$6:$S$162,Categorised!$B199,'Revised Proposal'!$R$6:$R$162,Categorised!$B207)</f>
        <v>0</v>
      </c>
      <c r="H207" s="170"/>
      <c r="I207" s="176">
        <f>IF(C218=0,0,C207/C218)</f>
        <v>0</v>
      </c>
      <c r="J207" s="176">
        <f>IF(D218=0,0,D207/D218)</f>
        <v>0</v>
      </c>
      <c r="K207" s="176">
        <f>IF(E218=0,0,E207/E218)</f>
        <v>0</v>
      </c>
      <c r="L207" s="176">
        <f>IF(F218=0,0,F207/F218)</f>
        <v>0</v>
      </c>
      <c r="M207" s="176">
        <f>IF(G218=0,0,G207/G218)</f>
        <v>0</v>
      </c>
      <c r="O207" s="202">
        <v>0</v>
      </c>
      <c r="P207" s="202">
        <v>0</v>
      </c>
      <c r="Q207" s="202">
        <v>0</v>
      </c>
      <c r="R207" s="202">
        <v>0</v>
      </c>
      <c r="S207" s="202">
        <v>0</v>
      </c>
    </row>
    <row r="208" spans="1:19" x14ac:dyDescent="0.2">
      <c r="B208" s="170" t="s">
        <v>286</v>
      </c>
      <c r="C208" s="185">
        <f>SUMIFS('Revised Proposal'!E$6:E$162,'Revised Proposal'!$S$6:$S$162,Categorised!$B199,'Revised Proposal'!$R$6:$R$162,Categorised!$B208)</f>
        <v>0</v>
      </c>
      <c r="D208" s="185">
        <f>SUMIFS('Revised Proposal'!F$6:F$162,'Revised Proposal'!$S$6:$S$162,Categorised!$B199,'Revised Proposal'!$R$6:$R$162,Categorised!$B208)</f>
        <v>0</v>
      </c>
      <c r="E208" s="185">
        <f>SUMIFS('Revised Proposal'!G$6:G$162,'Revised Proposal'!$S$6:$S$162,Categorised!$B199,'Revised Proposal'!$R$6:$R$162,Categorised!$B208)</f>
        <v>0</v>
      </c>
      <c r="F208" s="185">
        <f>SUMIFS('Revised Proposal'!H$6:H$162,'Revised Proposal'!$S$6:$S$162,Categorised!$B199,'Revised Proposal'!$R$6:$R$162,Categorised!$B208)</f>
        <v>0</v>
      </c>
      <c r="G208" s="185">
        <f>SUMIFS('Revised Proposal'!I$6:I$162,'Revised Proposal'!$S$6:$S$162,Categorised!$B199,'Revised Proposal'!$R$6:$R$162,Categorised!$B208)</f>
        <v>0</v>
      </c>
      <c r="H208" s="170"/>
      <c r="I208" s="176">
        <f>IF(C218=0,0,C208/C218)</f>
        <v>0</v>
      </c>
      <c r="J208" s="176">
        <f>IF(D218=0,0,D208/D218)</f>
        <v>0</v>
      </c>
      <c r="K208" s="176">
        <f>IF(E218=0,0,E208/E218)</f>
        <v>0</v>
      </c>
      <c r="L208" s="176">
        <f>IF(F218=0,0,F208/F218)</f>
        <v>0</v>
      </c>
      <c r="M208" s="176">
        <f>IF(G218=0,0,G208/G218)</f>
        <v>0</v>
      </c>
    </row>
    <row r="209" spans="1:13" x14ac:dyDescent="0.2">
      <c r="B209" s="170" t="s">
        <v>296</v>
      </c>
      <c r="C209" s="185">
        <f>SUMIFS('Revised Proposal'!E$6:E$162,'Revised Proposal'!$S$6:$S$162,Categorised!$B199,'Revised Proposal'!$R$6:$R$162,Categorised!$B209)</f>
        <v>0</v>
      </c>
      <c r="D209" s="185">
        <f>SUMIFS('Revised Proposal'!F$6:F$162,'Revised Proposal'!$S$6:$S$162,Categorised!$B199,'Revised Proposal'!$R$6:$R$162,Categorised!$B209)</f>
        <v>0</v>
      </c>
      <c r="E209" s="185">
        <f>SUMIFS('Revised Proposal'!G$6:G$162,'Revised Proposal'!$S$6:$S$162,Categorised!$B199,'Revised Proposal'!$R$6:$R$162,Categorised!$B209)</f>
        <v>0</v>
      </c>
      <c r="F209" s="185">
        <f>SUMIFS('Revised Proposal'!H$6:H$162,'Revised Proposal'!$S$6:$S$162,Categorised!$B199,'Revised Proposal'!$R$6:$R$162,Categorised!$B209)</f>
        <v>0</v>
      </c>
      <c r="G209" s="185">
        <f>SUMIFS('Revised Proposal'!I$6:I$162,'Revised Proposal'!$S$6:$S$162,Categorised!$B199,'Revised Proposal'!$R$6:$R$162,Categorised!$B209)</f>
        <v>0</v>
      </c>
      <c r="H209" s="170"/>
      <c r="I209" s="176">
        <f>IF(C218=0,0,C209/C218)</f>
        <v>0</v>
      </c>
      <c r="J209" s="176">
        <f>IF(D218=0,0,D209/D218)</f>
        <v>0</v>
      </c>
      <c r="K209" s="176">
        <f>IF(E218=0,0,E209/E218)</f>
        <v>0</v>
      </c>
      <c r="L209" s="176">
        <f>IF(F218=0,0,F209/F218)</f>
        <v>0</v>
      </c>
      <c r="M209" s="176">
        <f>IF(G218=0,0,G209/G218)</f>
        <v>0</v>
      </c>
    </row>
    <row r="210" spans="1:13" x14ac:dyDescent="0.2">
      <c r="B210" s="170" t="s">
        <v>29</v>
      </c>
      <c r="C210" s="185">
        <f>SUMIFS('Revised Proposal'!E$6:E$162,'Revised Proposal'!$S$6:$S$162,Categorised!$B199,'Revised Proposal'!$R$6:$R$162,Categorised!$B210)</f>
        <v>0</v>
      </c>
      <c r="D210" s="185">
        <f>SUMIFS('Revised Proposal'!F$6:F$162,'Revised Proposal'!$S$6:$S$162,Categorised!$B199,'Revised Proposal'!$R$6:$R$162,Categorised!$B210)</f>
        <v>0</v>
      </c>
      <c r="E210" s="185">
        <f>SUMIFS('Revised Proposal'!G$6:G$162,'Revised Proposal'!$S$6:$S$162,Categorised!$B199,'Revised Proposal'!$R$6:$R$162,Categorised!$B210)</f>
        <v>0</v>
      </c>
      <c r="F210" s="185">
        <f>SUMIFS('Revised Proposal'!H$6:H$162,'Revised Proposal'!$S$6:$S$162,Categorised!$B199,'Revised Proposal'!$R$6:$R$162,Categorised!$B210)</f>
        <v>0</v>
      </c>
      <c r="G210" s="185">
        <f>SUMIFS('Revised Proposal'!I$6:I$162,'Revised Proposal'!$S$6:$S$162,Categorised!$B199,'Revised Proposal'!$R$6:$R$162,Categorised!$B210)</f>
        <v>0</v>
      </c>
      <c r="H210" s="170"/>
      <c r="I210" s="176">
        <f>IF(C218=0,0,C210/C218)</f>
        <v>0</v>
      </c>
      <c r="J210" s="176">
        <f>IF(D218=0,0,D210/D218)</f>
        <v>0</v>
      </c>
      <c r="K210" s="176">
        <f>IF(E218=0,0,E210/E218)</f>
        <v>0</v>
      </c>
      <c r="L210" s="176">
        <f>IF(F218=0,0,F210/F218)</f>
        <v>0</v>
      </c>
      <c r="M210" s="176">
        <f>IF(G218=0,0,G210/G218)</f>
        <v>0</v>
      </c>
    </row>
    <row r="211" spans="1:13" x14ac:dyDescent="0.2">
      <c r="B211" s="170" t="s">
        <v>278</v>
      </c>
      <c r="C211" s="185">
        <f>SUMIFS('Revised Proposal'!E$6:E$162,'Revised Proposal'!$S$6:$S$162,Categorised!$B199,'Revised Proposal'!$R$6:$R$162,Categorised!$B211)</f>
        <v>0</v>
      </c>
      <c r="D211" s="185">
        <f>SUMIFS('Revised Proposal'!F$6:F$162,'Revised Proposal'!$S$6:$S$162,Categorised!$B199,'Revised Proposal'!$R$6:$R$162,Categorised!$B211)</f>
        <v>0</v>
      </c>
      <c r="E211" s="185">
        <f>SUMIFS('Revised Proposal'!G$6:G$162,'Revised Proposal'!$S$6:$S$162,Categorised!$B199,'Revised Proposal'!$R$6:$R$162,Categorised!$B211)</f>
        <v>0</v>
      </c>
      <c r="F211" s="185">
        <f>SUMIFS('Revised Proposal'!H$6:H$162,'Revised Proposal'!$S$6:$S$162,Categorised!$B199,'Revised Proposal'!$R$6:$R$162,Categorised!$B211)</f>
        <v>0</v>
      </c>
      <c r="G211" s="185">
        <f>SUMIFS('Revised Proposal'!I$6:I$162,'Revised Proposal'!$S$6:$S$162,Categorised!$B199,'Revised Proposal'!$R$6:$R$162,Categorised!$B211)</f>
        <v>0</v>
      </c>
      <c r="H211" s="170"/>
      <c r="I211" s="176">
        <f>IF(C218=0,0,C211/C218)</f>
        <v>0</v>
      </c>
      <c r="J211" s="176">
        <f>IF(D218=0,0,D211/D218)</f>
        <v>0</v>
      </c>
      <c r="K211" s="176">
        <f>IF(E218=0,0,E211/E218)</f>
        <v>0</v>
      </c>
      <c r="L211" s="176">
        <f>IF(F218=0,0,F211/F218)</f>
        <v>0</v>
      </c>
      <c r="M211" s="176">
        <f>IF(G218=0,0,G211/G218)</f>
        <v>0</v>
      </c>
    </row>
    <row r="212" spans="1:13" x14ac:dyDescent="0.2">
      <c r="B212" s="170" t="s">
        <v>297</v>
      </c>
      <c r="C212" s="185">
        <f>SUMIFS('Revised Proposal'!E$6:E$162,'Revised Proposal'!$S$6:$S$162,Categorised!$B199,'Revised Proposal'!$R$6:$R$162,Categorised!$B212)</f>
        <v>0</v>
      </c>
      <c r="D212" s="185">
        <f>SUMIFS('Revised Proposal'!F$6:F$162,'Revised Proposal'!$S$6:$S$162,Categorised!$B199,'Revised Proposal'!$R$6:$R$162,Categorised!$B212)</f>
        <v>0</v>
      </c>
      <c r="E212" s="185">
        <f>SUMIFS('Revised Proposal'!G$6:G$162,'Revised Proposal'!$S$6:$S$162,Categorised!$B199,'Revised Proposal'!$R$6:$R$162,Categorised!$B212)</f>
        <v>0</v>
      </c>
      <c r="F212" s="185">
        <f>SUMIFS('Revised Proposal'!H$6:H$162,'Revised Proposal'!$S$6:$S$162,Categorised!$B199,'Revised Proposal'!$R$6:$R$162,Categorised!$B212)</f>
        <v>0</v>
      </c>
      <c r="G212" s="185">
        <f>SUMIFS('Revised Proposal'!I$6:I$162,'Revised Proposal'!$S$6:$S$162,Categorised!$B199,'Revised Proposal'!$R$6:$R$162,Categorised!$B212)</f>
        <v>0</v>
      </c>
      <c r="H212" s="170"/>
      <c r="I212" s="176">
        <f>IF(C218=0,0,C212/C218)</f>
        <v>0</v>
      </c>
      <c r="J212" s="176">
        <f>IF(D218=0,0,D212/D218)</f>
        <v>0</v>
      </c>
      <c r="K212" s="176">
        <f>IF(E218=0,0,E212/E218)</f>
        <v>0</v>
      </c>
      <c r="L212" s="176">
        <f>IF(F218=0,0,F212/F218)</f>
        <v>0</v>
      </c>
      <c r="M212" s="176">
        <f>IF(G218=0,0,G212/G218)</f>
        <v>0</v>
      </c>
    </row>
    <row r="213" spans="1:13" x14ac:dyDescent="0.2">
      <c r="B213" s="170" t="s">
        <v>298</v>
      </c>
      <c r="C213" s="185">
        <f>SUMIFS('Revised Proposal'!E$6:E$162,'Revised Proposal'!$S$6:$S$162,Categorised!$B199,'Revised Proposal'!$R$6:$R$162,Categorised!$B213)</f>
        <v>0</v>
      </c>
      <c r="D213" s="185">
        <f>SUMIFS('Revised Proposal'!F$6:F$162,'Revised Proposal'!$S$6:$S$162,Categorised!$B199,'Revised Proposal'!$R$6:$R$162,Categorised!$B213)</f>
        <v>0</v>
      </c>
      <c r="E213" s="185">
        <f>SUMIFS('Revised Proposal'!G$6:G$162,'Revised Proposal'!$S$6:$S$162,Categorised!$B199,'Revised Proposal'!$R$6:$R$162,Categorised!$B213)</f>
        <v>0</v>
      </c>
      <c r="F213" s="185">
        <f>SUMIFS('Revised Proposal'!H$6:H$162,'Revised Proposal'!$S$6:$S$162,Categorised!$B199,'Revised Proposal'!$R$6:$R$162,Categorised!$B213)</f>
        <v>0</v>
      </c>
      <c r="G213" s="185">
        <f>SUMIFS('Revised Proposal'!I$6:I$162,'Revised Proposal'!$S$6:$S$162,Categorised!$B199,'Revised Proposal'!$R$6:$R$162,Categorised!$B213)</f>
        <v>0</v>
      </c>
      <c r="H213" s="170"/>
      <c r="I213" s="176">
        <f>IF(C218=0,0,C213/C218)</f>
        <v>0</v>
      </c>
      <c r="J213" s="176">
        <f>IF(D218=0,0,D213/D218)</f>
        <v>0</v>
      </c>
      <c r="K213" s="176">
        <f>IF(E218=0,0,E213/E218)</f>
        <v>0</v>
      </c>
      <c r="L213" s="176">
        <f>IF(F218=0,0,F213/F218)</f>
        <v>0</v>
      </c>
      <c r="M213" s="176">
        <f>IF(G218=0,0,G213/G218)</f>
        <v>0</v>
      </c>
    </row>
    <row r="214" spans="1:13" x14ac:dyDescent="0.2">
      <c r="B214" s="170" t="s">
        <v>282</v>
      </c>
      <c r="C214" s="185">
        <f>SUMIFS('Revised Proposal'!E$6:E$162,'Revised Proposal'!$S$6:$S$162,Categorised!$B199,'Revised Proposal'!$R$6:$R$162,Categorised!$B214)</f>
        <v>0</v>
      </c>
      <c r="D214" s="185">
        <f>SUMIFS('Revised Proposal'!F$6:F$162,'Revised Proposal'!$S$6:$S$162,Categorised!$B199,'Revised Proposal'!$R$6:$R$162,Categorised!$B214)</f>
        <v>0</v>
      </c>
      <c r="E214" s="185">
        <f>SUMIFS('Revised Proposal'!G$6:G$162,'Revised Proposal'!$S$6:$S$162,Categorised!$B199,'Revised Proposal'!$R$6:$R$162,Categorised!$B214)</f>
        <v>0</v>
      </c>
      <c r="F214" s="185">
        <f>SUMIFS('Revised Proposal'!H$6:H$162,'Revised Proposal'!$S$6:$S$162,Categorised!$B199,'Revised Proposal'!$R$6:$R$162,Categorised!$B214)</f>
        <v>0</v>
      </c>
      <c r="G214" s="185">
        <f>SUMIFS('Revised Proposal'!I$6:I$162,'Revised Proposal'!$S$6:$S$162,Categorised!$B199,'Revised Proposal'!$R$6:$R$162,Categorised!$B214)</f>
        <v>0</v>
      </c>
      <c r="H214" s="170"/>
      <c r="I214" s="176">
        <f>IF(C218=0,0,C214/C218)</f>
        <v>0</v>
      </c>
      <c r="J214" s="176">
        <f>IF(D218=0,0,D214/D218)</f>
        <v>0</v>
      </c>
      <c r="K214" s="176">
        <f>IF(E218=0,0,E214/E218)</f>
        <v>0</v>
      </c>
      <c r="L214" s="176">
        <f>IF(F218=0,0,F214/F218)</f>
        <v>0</v>
      </c>
      <c r="M214" s="176">
        <f>IF(G218=0,0,G214/G218)</f>
        <v>0</v>
      </c>
    </row>
    <row r="215" spans="1:13" x14ac:dyDescent="0.2">
      <c r="B215" s="167" t="s">
        <v>277</v>
      </c>
      <c r="C215" s="185">
        <f>SUMIFS('Revised Proposal'!E$6:E$162,'Revised Proposal'!$S$6:$S$162,Categorised!$B199,'Revised Proposal'!$R$6:$R$162,Categorised!$B215)</f>
        <v>0</v>
      </c>
      <c r="D215" s="185">
        <f>SUMIFS('Revised Proposal'!F$6:F$162,'Revised Proposal'!$S$6:$S$162,Categorised!$B199,'Revised Proposal'!$R$6:$R$162,Categorised!$B215)</f>
        <v>0</v>
      </c>
      <c r="E215" s="185">
        <f>SUMIFS('Revised Proposal'!G$6:G$162,'Revised Proposal'!$S$6:$S$162,Categorised!$B199,'Revised Proposal'!$R$6:$R$162,Categorised!$B215)</f>
        <v>0</v>
      </c>
      <c r="F215" s="185">
        <f>SUMIFS('Revised Proposal'!H$6:H$162,'Revised Proposal'!$S$6:$S$162,Categorised!$B199,'Revised Proposal'!$R$6:$R$162,Categorised!$B215)</f>
        <v>0</v>
      </c>
      <c r="G215" s="185">
        <f>SUMIFS('Revised Proposal'!I$6:I$162,'Revised Proposal'!$S$6:$S$162,Categorised!$B199,'Revised Proposal'!$R$6:$R$162,Categorised!$B215)</f>
        <v>0</v>
      </c>
      <c r="H215" s="170"/>
      <c r="I215" s="176">
        <f>IF(C218=0,0,C215/C218)</f>
        <v>0</v>
      </c>
      <c r="J215" s="176">
        <f>IF(D218=0,0,D215/D218)</f>
        <v>0</v>
      </c>
      <c r="K215" s="176">
        <f>IF(E218=0,0,E215/E218)</f>
        <v>0</v>
      </c>
      <c r="L215" s="176">
        <f>IF(F218=0,0,F215/F218)</f>
        <v>0</v>
      </c>
      <c r="M215" s="176">
        <f>IF(G218=0,0,G215/G218)</f>
        <v>0</v>
      </c>
    </row>
    <row r="216" spans="1:13" x14ac:dyDescent="0.2">
      <c r="B216" s="170" t="s">
        <v>279</v>
      </c>
      <c r="C216" s="185">
        <f>SUMIFS('Revised Proposal'!E$6:E$162,'Revised Proposal'!$S$6:$S$162,Categorised!$B199,'Revised Proposal'!$R$6:$R$162,Categorised!$B216)</f>
        <v>0</v>
      </c>
      <c r="D216" s="185">
        <f>SUMIFS('Revised Proposal'!F$6:F$162,'Revised Proposal'!$S$6:$S$162,Categorised!$B199,'Revised Proposal'!$R$6:$R$162,Categorised!$B216)</f>
        <v>0</v>
      </c>
      <c r="E216" s="185">
        <f>SUMIFS('Revised Proposal'!G$6:G$162,'Revised Proposal'!$S$6:$S$162,Categorised!$B199,'Revised Proposal'!$R$6:$R$162,Categorised!$B216)</f>
        <v>0</v>
      </c>
      <c r="F216" s="185">
        <f>SUMIFS('Revised Proposal'!H$6:H$162,'Revised Proposal'!$S$6:$S$162,Categorised!$B199,'Revised Proposal'!$R$6:$R$162,Categorised!$B216)</f>
        <v>0</v>
      </c>
      <c r="G216" s="185">
        <f>SUMIFS('Revised Proposal'!I$6:I$162,'Revised Proposal'!$S$6:$S$162,Categorised!$B199,'Revised Proposal'!$R$6:$R$162,Categorised!$B216)</f>
        <v>0</v>
      </c>
      <c r="H216" s="170"/>
      <c r="I216" s="176">
        <f>IF(C218=0,0,C216/C218)</f>
        <v>0</v>
      </c>
      <c r="J216" s="176">
        <f>IF(D218=0,0,D216/D218)</f>
        <v>0</v>
      </c>
      <c r="K216" s="176">
        <f>IF(E218=0,0,E216/E218)</f>
        <v>0</v>
      </c>
      <c r="L216" s="176">
        <f>IF(F218=0,0,F216/F218)</f>
        <v>0</v>
      </c>
      <c r="M216" s="176">
        <f>IF(G218=0,0,G216/G218)</f>
        <v>0</v>
      </c>
    </row>
    <row r="217" spans="1:13" x14ac:dyDescent="0.2">
      <c r="B217" s="170"/>
      <c r="C217" s="175"/>
      <c r="D217" s="175"/>
      <c r="E217" s="175"/>
      <c r="F217" s="175"/>
      <c r="G217" s="175"/>
      <c r="H217" s="170"/>
      <c r="I217" s="176"/>
      <c r="J217" s="176"/>
      <c r="K217" s="176"/>
      <c r="L217" s="176"/>
      <c r="M217" s="176"/>
    </row>
    <row r="218" spans="1:13" x14ac:dyDescent="0.2">
      <c r="B218" s="177" t="s">
        <v>299</v>
      </c>
      <c r="C218" s="178">
        <f>SUM(C200:C217)</f>
        <v>9593.9230278080413</v>
      </c>
      <c r="D218" s="178">
        <f>SUM(D200:D217)</f>
        <v>9593.9230278080413</v>
      </c>
      <c r="E218" s="178">
        <f>SUM(E200:E217)</f>
        <v>9593.9230278080413</v>
      </c>
      <c r="F218" s="178">
        <f>SUM(F200:F217)</f>
        <v>9593.9230278080413</v>
      </c>
      <c r="G218" s="178">
        <f>SUM(G200:G217)</f>
        <v>9593.9230278080413</v>
      </c>
      <c r="H218" s="170"/>
      <c r="I218" s="179">
        <f>SUM(I200:I217)</f>
        <v>1</v>
      </c>
      <c r="J218" s="179">
        <f>SUM(J200:J217)</f>
        <v>1</v>
      </c>
      <c r="K218" s="179">
        <f>SUM(K200:K217)</f>
        <v>1</v>
      </c>
      <c r="L218" s="179">
        <f>SUM(L200:L217)</f>
        <v>1</v>
      </c>
      <c r="M218" s="179">
        <f>SUM(M200:M217)</f>
        <v>1</v>
      </c>
    </row>
    <row r="220" spans="1:13" ht="13.5" thickBot="1" x14ac:dyDescent="0.25">
      <c r="B220" s="167" t="s">
        <v>300</v>
      </c>
      <c r="C220" s="185">
        <f>SUMIFS('Revised Proposal'!E$6:E$162,'Revised Proposal'!$S$6:$S$162,Categorised!$B199)</f>
        <v>9593.9230278080413</v>
      </c>
      <c r="D220" s="185">
        <f>SUMIFS('Revised Proposal'!F$6:F$162,'Revised Proposal'!$S$6:$S$162,Categorised!$B199)</f>
        <v>9593.9230278080413</v>
      </c>
      <c r="E220" s="185">
        <f>SUMIFS('Revised Proposal'!G$6:G$162,'Revised Proposal'!$S$6:$S$162,Categorised!$B199)</f>
        <v>9593.9230278080413</v>
      </c>
      <c r="F220" s="185">
        <f>SUMIFS('Revised Proposal'!H$6:H$162,'Revised Proposal'!$S$6:$S$162,Categorised!$B199)</f>
        <v>9593.9230278080413</v>
      </c>
      <c r="G220" s="185">
        <f>SUMIFS('Revised Proposal'!I$6:I$162,'Revised Proposal'!$S$6:$S$162,Categorised!$B199)</f>
        <v>9593.9230278080413</v>
      </c>
    </row>
    <row r="221" spans="1:13" ht="13.5" thickBot="1" x14ac:dyDescent="0.25">
      <c r="B221" s="180" t="s">
        <v>230</v>
      </c>
      <c r="C221" s="181">
        <f>+C218-C220</f>
        <v>0</v>
      </c>
      <c r="D221" s="181">
        <f>+D218-D220</f>
        <v>0</v>
      </c>
      <c r="E221" s="181">
        <f>+E218-E220</f>
        <v>0</v>
      </c>
      <c r="F221" s="181">
        <f>+F218-F220</f>
        <v>0</v>
      </c>
      <c r="G221" s="181">
        <f>+G218-G220</f>
        <v>0</v>
      </c>
    </row>
    <row r="223" spans="1:13" x14ac:dyDescent="0.2">
      <c r="A223" s="167" t="s">
        <v>301</v>
      </c>
      <c r="B223" s="174" t="s">
        <v>290</v>
      </c>
      <c r="C223" s="174"/>
      <c r="D223" s="174"/>
      <c r="E223" s="174"/>
      <c r="F223" s="174"/>
      <c r="G223" s="174"/>
      <c r="H223" s="170"/>
      <c r="I223" s="174"/>
      <c r="J223" s="174"/>
      <c r="K223" s="174"/>
      <c r="L223" s="174"/>
      <c r="M223" s="174"/>
    </row>
    <row r="224" spans="1:13" x14ac:dyDescent="0.2">
      <c r="B224" s="170" t="s">
        <v>276</v>
      </c>
      <c r="C224" s="185">
        <f>SUMIFS('Revised Proposal'!E$6:E$162,'Revised Proposal'!$S$6:$S$162,Categorised!$B223,'Revised Proposal'!$R$6:$R$162,Categorised!$B224)</f>
        <v>0</v>
      </c>
      <c r="D224" s="185">
        <f>SUMIFS('Revised Proposal'!F$6:F$162,'Revised Proposal'!$S$6:$S$162,Categorised!$B223,'Revised Proposal'!$R$6:$R$162,Categorised!$B224)</f>
        <v>0</v>
      </c>
      <c r="E224" s="185">
        <f>SUMIFS('Revised Proposal'!G$6:G$162,'Revised Proposal'!$S$6:$S$162,Categorised!$B223,'Revised Proposal'!$R$6:$R$162,Categorised!$B224)</f>
        <v>0</v>
      </c>
      <c r="F224" s="185">
        <f>SUMIFS('Revised Proposal'!H$6:H$162,'Revised Proposal'!$S$6:$S$162,Categorised!$B223,'Revised Proposal'!$R$6:$R$162,Categorised!$B224)</f>
        <v>0</v>
      </c>
      <c r="G224" s="185">
        <f>SUMIFS('Revised Proposal'!I$6:I$162,'Revised Proposal'!$S$6:$S$162,Categorised!$B223,'Revised Proposal'!$R$6:$R$162,Categorised!$B224)</f>
        <v>0</v>
      </c>
      <c r="H224" s="170"/>
      <c r="I224" s="176">
        <f>IF(C242=0,0,C224/C242)</f>
        <v>0</v>
      </c>
      <c r="J224" s="176">
        <f>IF(D242=0,0,D224/D242)</f>
        <v>0</v>
      </c>
      <c r="K224" s="176">
        <f>IF(E242=0,0,E224/E242)</f>
        <v>0</v>
      </c>
      <c r="L224" s="176">
        <f>IF(F242=0,0,F224/F242)</f>
        <v>0</v>
      </c>
      <c r="M224" s="176">
        <f>IF(G242=0,0,G224/G242)</f>
        <v>0</v>
      </c>
    </row>
    <row r="225" spans="2:19" x14ac:dyDescent="0.2">
      <c r="B225" s="170" t="s">
        <v>295</v>
      </c>
      <c r="C225" s="185">
        <f>SUMIFS('Revised Proposal'!E$6:E$162,'Revised Proposal'!$S$6:$S$162,Categorised!$B223,'Revised Proposal'!$R$6:$R$162,Categorised!$B225)</f>
        <v>0</v>
      </c>
      <c r="D225" s="185">
        <f>SUMIFS('Revised Proposal'!F$6:F$162,'Revised Proposal'!$S$6:$S$162,Categorised!$B223,'Revised Proposal'!$R$6:$R$162,Categorised!$B225)</f>
        <v>0</v>
      </c>
      <c r="E225" s="185">
        <f>SUMIFS('Revised Proposal'!G$6:G$162,'Revised Proposal'!$S$6:$S$162,Categorised!$B223,'Revised Proposal'!$R$6:$R$162,Categorised!$B225)</f>
        <v>0</v>
      </c>
      <c r="F225" s="185">
        <f>SUMIFS('Revised Proposal'!H$6:H$162,'Revised Proposal'!$S$6:$S$162,Categorised!$B223,'Revised Proposal'!$R$6:$R$162,Categorised!$B225)</f>
        <v>0</v>
      </c>
      <c r="G225" s="185">
        <f>SUMIFS('Revised Proposal'!I$6:I$162,'Revised Proposal'!$S$6:$S$162,Categorised!$B223,'Revised Proposal'!$R$6:$R$162,Categorised!$B225)</f>
        <v>0</v>
      </c>
      <c r="H225" s="170"/>
      <c r="I225" s="176">
        <f>IF(C242=0,0,C225/C242)</f>
        <v>0</v>
      </c>
      <c r="J225" s="176">
        <f>IF(D242=0,0,D225/D242)</f>
        <v>0</v>
      </c>
      <c r="K225" s="176">
        <f>IF(E242=0,0,E225/E242)</f>
        <v>0</v>
      </c>
      <c r="L225" s="176">
        <f>IF(F242=0,0,F225/F242)</f>
        <v>0</v>
      </c>
      <c r="M225" s="176">
        <f>IF(G242=0,0,G225/G242)</f>
        <v>0</v>
      </c>
    </row>
    <row r="226" spans="2:19" x14ac:dyDescent="0.2">
      <c r="B226" s="170" t="s">
        <v>274</v>
      </c>
      <c r="C226" s="185">
        <f>SUMIFS('Revised Proposal'!E$6:E$162,'Revised Proposal'!$S$6:$S$162,Categorised!$B223,'Revised Proposal'!$R$6:$R$162,Categorised!$B226)</f>
        <v>0</v>
      </c>
      <c r="D226" s="185">
        <f>SUMIFS('Revised Proposal'!F$6:F$162,'Revised Proposal'!$S$6:$S$162,Categorised!$B223,'Revised Proposal'!$R$6:$R$162,Categorised!$B226)</f>
        <v>0</v>
      </c>
      <c r="E226" s="185">
        <f>SUMIFS('Revised Proposal'!G$6:G$162,'Revised Proposal'!$S$6:$S$162,Categorised!$B223,'Revised Proposal'!$R$6:$R$162,Categorised!$B226)</f>
        <v>0</v>
      </c>
      <c r="F226" s="185">
        <f>SUMIFS('Revised Proposal'!H$6:H$162,'Revised Proposal'!$S$6:$S$162,Categorised!$B223,'Revised Proposal'!$R$6:$R$162,Categorised!$B226)</f>
        <v>0</v>
      </c>
      <c r="G226" s="185">
        <f>SUMIFS('Revised Proposal'!I$6:I$162,'Revised Proposal'!$S$6:$S$162,Categorised!$B223,'Revised Proposal'!$R$6:$R$162,Categorised!$B226)</f>
        <v>0</v>
      </c>
      <c r="H226" s="170"/>
      <c r="I226" s="176">
        <f>IF(C242=0,0,C226/C242)</f>
        <v>0</v>
      </c>
      <c r="J226" s="176">
        <f>IF(D242=0,0,D226/D242)</f>
        <v>0</v>
      </c>
      <c r="K226" s="176">
        <f>IF(E242=0,0,E226/E242)</f>
        <v>0</v>
      </c>
      <c r="L226" s="176">
        <f>IF(F242=0,0,F226/F242)</f>
        <v>0</v>
      </c>
      <c r="M226" s="176">
        <f>IF(G242=0,0,G226/G242)</f>
        <v>0</v>
      </c>
    </row>
    <row r="227" spans="2:19" x14ac:dyDescent="0.2">
      <c r="B227" s="170" t="s">
        <v>281</v>
      </c>
      <c r="C227" s="185">
        <f>SUMIFS('Revised Proposal'!E$6:E$162,'Revised Proposal'!$S$6:$S$162,Categorised!$B223,'Revised Proposal'!$R$6:$R$162,Categorised!$B227)</f>
        <v>0</v>
      </c>
      <c r="D227" s="185">
        <f>SUMIFS('Revised Proposal'!F$6:F$162,'Revised Proposal'!$S$6:$S$162,Categorised!$B223,'Revised Proposal'!$R$6:$R$162,Categorised!$B227)</f>
        <v>0</v>
      </c>
      <c r="E227" s="185">
        <f>SUMIFS('Revised Proposal'!G$6:G$162,'Revised Proposal'!$S$6:$S$162,Categorised!$B223,'Revised Proposal'!$R$6:$R$162,Categorised!$B227)</f>
        <v>0</v>
      </c>
      <c r="F227" s="185">
        <f>SUMIFS('Revised Proposal'!H$6:H$162,'Revised Proposal'!$S$6:$S$162,Categorised!$B223,'Revised Proposal'!$R$6:$R$162,Categorised!$B227)</f>
        <v>0</v>
      </c>
      <c r="G227" s="185">
        <f>SUMIFS('Revised Proposal'!I$6:I$162,'Revised Proposal'!$S$6:$S$162,Categorised!$B223,'Revised Proposal'!$R$6:$R$162,Categorised!$B227)</f>
        <v>0</v>
      </c>
      <c r="H227" s="170"/>
      <c r="I227" s="176">
        <f>IF(C242=0,0,C227/C242)</f>
        <v>0</v>
      </c>
      <c r="J227" s="176">
        <f>IF(D242=0,0,D227/D242)</f>
        <v>0</v>
      </c>
      <c r="K227" s="176">
        <f>IF(E242=0,0,E227/E242)</f>
        <v>0</v>
      </c>
      <c r="L227" s="176">
        <f>IF(F242=0,0,F227/F242)</f>
        <v>0</v>
      </c>
      <c r="M227" s="176">
        <f>IF(G242=0,0,G227/G242)</f>
        <v>0</v>
      </c>
    </row>
    <row r="228" spans="2:19" x14ac:dyDescent="0.2">
      <c r="B228" s="170" t="s">
        <v>275</v>
      </c>
      <c r="C228" s="185">
        <f>SUMIFS('Revised Proposal'!E$6:E$162,'Revised Proposal'!$S$6:$S$162,Categorised!$B223,'Revised Proposal'!$R$6:$R$162,Categorised!$B228)</f>
        <v>0</v>
      </c>
      <c r="D228" s="185">
        <f>SUMIFS('Revised Proposal'!F$6:F$162,'Revised Proposal'!$S$6:$S$162,Categorised!$B223,'Revised Proposal'!$R$6:$R$162,Categorised!$B228)</f>
        <v>0</v>
      </c>
      <c r="E228" s="185">
        <f>SUMIFS('Revised Proposal'!G$6:G$162,'Revised Proposal'!$S$6:$S$162,Categorised!$B223,'Revised Proposal'!$R$6:$R$162,Categorised!$B228)</f>
        <v>0</v>
      </c>
      <c r="F228" s="185">
        <f>SUMIFS('Revised Proposal'!H$6:H$162,'Revised Proposal'!$S$6:$S$162,Categorised!$B223,'Revised Proposal'!$R$6:$R$162,Categorised!$B228)</f>
        <v>0</v>
      </c>
      <c r="G228" s="185">
        <f>SUMIFS('Revised Proposal'!I$6:I$162,'Revised Proposal'!$S$6:$S$162,Categorised!$B223,'Revised Proposal'!$R$6:$R$162,Categorised!$B228)</f>
        <v>0</v>
      </c>
      <c r="H228" s="170"/>
      <c r="I228" s="176">
        <f>IF(C242=0,0,C228/C242)</f>
        <v>0</v>
      </c>
      <c r="J228" s="176">
        <f>IF(D242=0,0,D228/D242)</f>
        <v>0</v>
      </c>
      <c r="K228" s="176">
        <f>IF(E242=0,0,E228/E242)</f>
        <v>0</v>
      </c>
      <c r="L228" s="176">
        <f>IF(F242=0,0,F228/F242)</f>
        <v>0</v>
      </c>
      <c r="M228" s="176">
        <f>IF(G242=0,0,G228/G242)</f>
        <v>0</v>
      </c>
      <c r="O228" s="202">
        <v>0</v>
      </c>
      <c r="P228" s="202">
        <v>0</v>
      </c>
      <c r="Q228" s="202">
        <v>0</v>
      </c>
      <c r="R228" s="202">
        <v>0</v>
      </c>
      <c r="S228" s="202">
        <v>0</v>
      </c>
    </row>
    <row r="229" spans="2:19" x14ac:dyDescent="0.2">
      <c r="B229" s="170" t="s">
        <v>285</v>
      </c>
      <c r="C229" s="185">
        <f>SUMIFS('Revised Proposal'!E$6:E$162,'Revised Proposal'!$S$6:$S$162,Categorised!$B223,'Revised Proposal'!$R$6:$R$162,Categorised!$B229)</f>
        <v>0</v>
      </c>
      <c r="D229" s="185">
        <f>SUMIFS('Revised Proposal'!F$6:F$162,'Revised Proposal'!$S$6:$S$162,Categorised!$B223,'Revised Proposal'!$R$6:$R$162,Categorised!$B229)</f>
        <v>0</v>
      </c>
      <c r="E229" s="185">
        <f>SUMIFS('Revised Proposal'!G$6:G$162,'Revised Proposal'!$S$6:$S$162,Categorised!$B223,'Revised Proposal'!$R$6:$R$162,Categorised!$B229)</f>
        <v>0</v>
      </c>
      <c r="F229" s="185">
        <f>SUMIFS('Revised Proposal'!H$6:H$162,'Revised Proposal'!$S$6:$S$162,Categorised!$B223,'Revised Proposal'!$R$6:$R$162,Categorised!$B229)</f>
        <v>0</v>
      </c>
      <c r="G229" s="185">
        <f>SUMIFS('Revised Proposal'!I$6:I$162,'Revised Proposal'!$S$6:$S$162,Categorised!$B223,'Revised Proposal'!$R$6:$R$162,Categorised!$B229)</f>
        <v>0</v>
      </c>
      <c r="H229" s="170"/>
      <c r="I229" s="176">
        <f>IF(C242=0,0,C229/C242)</f>
        <v>0</v>
      </c>
      <c r="J229" s="176">
        <f>IF(D242=0,0,D229/D242)</f>
        <v>0</v>
      </c>
      <c r="K229" s="176">
        <f>IF(E242=0,0,E229/E242)</f>
        <v>0</v>
      </c>
      <c r="L229" s="176">
        <f>IF(F242=0,0,F229/F242)</f>
        <v>0</v>
      </c>
      <c r="M229" s="176">
        <f>IF(G242=0,0,G229/G242)</f>
        <v>0</v>
      </c>
    </row>
    <row r="230" spans="2:19" x14ac:dyDescent="0.2">
      <c r="B230" s="170" t="s">
        <v>273</v>
      </c>
      <c r="C230" s="185">
        <f>SUMIFS('Revised Proposal'!E$6:E$162,'Revised Proposal'!$S$6:$S$162,Categorised!$B223,'Revised Proposal'!$R$6:$R$162,Categorised!$B230)</f>
        <v>0</v>
      </c>
      <c r="D230" s="185">
        <f>SUMIFS('Revised Proposal'!F$6:F$162,'Revised Proposal'!$S$6:$S$162,Categorised!$B223,'Revised Proposal'!$R$6:$R$162,Categorised!$B230)</f>
        <v>0</v>
      </c>
      <c r="E230" s="185">
        <f>SUMIFS('Revised Proposal'!G$6:G$162,'Revised Proposal'!$S$6:$S$162,Categorised!$B223,'Revised Proposal'!$R$6:$R$162,Categorised!$B230)</f>
        <v>0</v>
      </c>
      <c r="F230" s="185">
        <f>SUMIFS('Revised Proposal'!H$6:H$162,'Revised Proposal'!$S$6:$S$162,Categorised!$B223,'Revised Proposal'!$R$6:$R$162,Categorised!$B230)</f>
        <v>0</v>
      </c>
      <c r="G230" s="185">
        <f>SUMIFS('Revised Proposal'!I$6:I$162,'Revised Proposal'!$S$6:$S$162,Categorised!$B223,'Revised Proposal'!$R$6:$R$162,Categorised!$B230)</f>
        <v>0</v>
      </c>
      <c r="H230" s="170"/>
      <c r="I230" s="176">
        <f>IF(C242=0,0,C230/C242)</f>
        <v>0</v>
      </c>
      <c r="J230" s="176">
        <f>IF(D242=0,0,D230/D242)</f>
        <v>0</v>
      </c>
      <c r="K230" s="176">
        <f>IF(E242=0,0,E230/E242)</f>
        <v>0</v>
      </c>
      <c r="L230" s="176">
        <f>IF(F242=0,0,F230/F242)</f>
        <v>0</v>
      </c>
      <c r="M230" s="176">
        <f>IF(G242=0,0,G230/G242)</f>
        <v>0</v>
      </c>
      <c r="O230" s="202">
        <v>0</v>
      </c>
      <c r="P230" s="202">
        <v>0</v>
      </c>
      <c r="Q230" s="202">
        <v>0</v>
      </c>
      <c r="R230" s="202">
        <v>0</v>
      </c>
      <c r="S230" s="202">
        <v>0</v>
      </c>
    </row>
    <row r="231" spans="2:19" x14ac:dyDescent="0.2">
      <c r="B231" s="170" t="s">
        <v>280</v>
      </c>
      <c r="C231" s="185">
        <f>SUMIFS('Revised Proposal'!E$6:E$162,'Revised Proposal'!$S$6:$S$162,Categorised!$B223,'Revised Proposal'!$R$6:$R$162,Categorised!$B231)</f>
        <v>0</v>
      </c>
      <c r="D231" s="185">
        <f>SUMIFS('Revised Proposal'!F$6:F$162,'Revised Proposal'!$S$6:$S$162,Categorised!$B223,'Revised Proposal'!$R$6:$R$162,Categorised!$B231)</f>
        <v>0</v>
      </c>
      <c r="E231" s="185">
        <f>SUMIFS('Revised Proposal'!G$6:G$162,'Revised Proposal'!$S$6:$S$162,Categorised!$B223,'Revised Proposal'!$R$6:$R$162,Categorised!$B231)</f>
        <v>0</v>
      </c>
      <c r="F231" s="185">
        <f>SUMIFS('Revised Proposal'!H$6:H$162,'Revised Proposal'!$S$6:$S$162,Categorised!$B223,'Revised Proposal'!$R$6:$R$162,Categorised!$B231)</f>
        <v>0</v>
      </c>
      <c r="G231" s="185">
        <f>SUMIFS('Revised Proposal'!I$6:I$162,'Revised Proposal'!$S$6:$S$162,Categorised!$B223,'Revised Proposal'!$R$6:$R$162,Categorised!$B231)</f>
        <v>0</v>
      </c>
      <c r="H231" s="170"/>
      <c r="I231" s="176">
        <f>IF(C242=0,0,C231/C242)</f>
        <v>0</v>
      </c>
      <c r="J231" s="176">
        <f>IF(D242=0,0,D231/D242)</f>
        <v>0</v>
      </c>
      <c r="K231" s="176">
        <f>IF(E242=0,0,E231/E242)</f>
        <v>0</v>
      </c>
      <c r="L231" s="176">
        <f>IF(F242=0,0,F231/F242)</f>
        <v>0</v>
      </c>
      <c r="M231" s="176">
        <f>IF(G242=0,0,G231/G242)</f>
        <v>0</v>
      </c>
      <c r="O231" s="202">
        <v>0</v>
      </c>
      <c r="P231" s="202">
        <v>0</v>
      </c>
      <c r="Q231" s="202">
        <v>0</v>
      </c>
      <c r="R231" s="202">
        <v>0</v>
      </c>
      <c r="S231" s="202">
        <v>0</v>
      </c>
    </row>
    <row r="232" spans="2:19" x14ac:dyDescent="0.2">
      <c r="B232" s="170" t="s">
        <v>286</v>
      </c>
      <c r="C232" s="185">
        <f>SUMIFS('Revised Proposal'!E$6:E$162,'Revised Proposal'!$S$6:$S$162,Categorised!$B223,'Revised Proposal'!$R$6:$R$162,Categorised!$B232)</f>
        <v>0</v>
      </c>
      <c r="D232" s="185">
        <f>SUMIFS('Revised Proposal'!F$6:F$162,'Revised Proposal'!$S$6:$S$162,Categorised!$B223,'Revised Proposal'!$R$6:$R$162,Categorised!$B232)</f>
        <v>0</v>
      </c>
      <c r="E232" s="185">
        <f>SUMIFS('Revised Proposal'!G$6:G$162,'Revised Proposal'!$S$6:$S$162,Categorised!$B223,'Revised Proposal'!$R$6:$R$162,Categorised!$B232)</f>
        <v>0</v>
      </c>
      <c r="F232" s="185">
        <f>SUMIFS('Revised Proposal'!H$6:H$162,'Revised Proposal'!$S$6:$S$162,Categorised!$B223,'Revised Proposal'!$R$6:$R$162,Categorised!$B232)</f>
        <v>0</v>
      </c>
      <c r="G232" s="185">
        <f>SUMIFS('Revised Proposal'!I$6:I$162,'Revised Proposal'!$S$6:$S$162,Categorised!$B223,'Revised Proposal'!$R$6:$R$162,Categorised!$B232)</f>
        <v>0</v>
      </c>
      <c r="H232" s="170"/>
      <c r="I232" s="176">
        <f>IF(C242=0,0,C232/C242)</f>
        <v>0</v>
      </c>
      <c r="J232" s="176">
        <f>IF(D242=0,0,D232/D242)</f>
        <v>0</v>
      </c>
      <c r="K232" s="176">
        <f>IF(E242=0,0,E232/E242)</f>
        <v>0</v>
      </c>
      <c r="L232" s="176">
        <f>IF(F242=0,0,F232/F242)</f>
        <v>0</v>
      </c>
      <c r="M232" s="176">
        <f>IF(G242=0,0,G232/G242)</f>
        <v>0</v>
      </c>
    </row>
    <row r="233" spans="2:19" x14ac:dyDescent="0.2">
      <c r="B233" s="170" t="s">
        <v>296</v>
      </c>
      <c r="C233" s="185">
        <f>SUMIFS('Revised Proposal'!E$6:E$162,'Revised Proposal'!$S$6:$S$162,Categorised!$B223,'Revised Proposal'!$R$6:$R$162,Categorised!$B233)</f>
        <v>0</v>
      </c>
      <c r="D233" s="185">
        <f>SUMIFS('Revised Proposal'!F$6:F$162,'Revised Proposal'!$S$6:$S$162,Categorised!$B223,'Revised Proposal'!$R$6:$R$162,Categorised!$B233)</f>
        <v>0</v>
      </c>
      <c r="E233" s="185">
        <f>SUMIFS('Revised Proposal'!G$6:G$162,'Revised Proposal'!$S$6:$S$162,Categorised!$B223,'Revised Proposal'!$R$6:$R$162,Categorised!$B233)</f>
        <v>0</v>
      </c>
      <c r="F233" s="185">
        <f>SUMIFS('Revised Proposal'!H$6:H$162,'Revised Proposal'!$S$6:$S$162,Categorised!$B223,'Revised Proposal'!$R$6:$R$162,Categorised!$B233)</f>
        <v>0</v>
      </c>
      <c r="G233" s="185">
        <f>SUMIFS('Revised Proposal'!I$6:I$162,'Revised Proposal'!$S$6:$S$162,Categorised!$B223,'Revised Proposal'!$R$6:$R$162,Categorised!$B233)</f>
        <v>0</v>
      </c>
      <c r="H233" s="170"/>
      <c r="I233" s="176">
        <f>IF(C242=0,0,C233/C242)</f>
        <v>0</v>
      </c>
      <c r="J233" s="176">
        <f>IF(D242=0,0,D233/D242)</f>
        <v>0</v>
      </c>
      <c r="K233" s="176">
        <f>IF(E242=0,0,E233/E242)</f>
        <v>0</v>
      </c>
      <c r="L233" s="176">
        <f>IF(F242=0,0,F233/F242)</f>
        <v>0</v>
      </c>
      <c r="M233" s="176">
        <f>IF(G242=0,0,G233/G242)</f>
        <v>0</v>
      </c>
    </row>
    <row r="234" spans="2:19" x14ac:dyDescent="0.2">
      <c r="B234" s="170" t="s">
        <v>29</v>
      </c>
      <c r="C234" s="185">
        <f>SUMIFS('Revised Proposal'!E$6:E$162,'Revised Proposal'!$S$6:$S$162,Categorised!$B223,'Revised Proposal'!$R$6:$R$162,Categorised!$B234)</f>
        <v>0</v>
      </c>
      <c r="D234" s="185">
        <f>SUMIFS('Revised Proposal'!F$6:F$162,'Revised Proposal'!$S$6:$S$162,Categorised!$B223,'Revised Proposal'!$R$6:$R$162,Categorised!$B234)</f>
        <v>0</v>
      </c>
      <c r="E234" s="185">
        <f>SUMIFS('Revised Proposal'!G$6:G$162,'Revised Proposal'!$S$6:$S$162,Categorised!$B223,'Revised Proposal'!$R$6:$R$162,Categorised!$B234)</f>
        <v>0</v>
      </c>
      <c r="F234" s="185">
        <f>SUMIFS('Revised Proposal'!H$6:H$162,'Revised Proposal'!$S$6:$S$162,Categorised!$B223,'Revised Proposal'!$R$6:$R$162,Categorised!$B234)</f>
        <v>0</v>
      </c>
      <c r="G234" s="185">
        <f>SUMIFS('Revised Proposal'!I$6:I$162,'Revised Proposal'!$S$6:$S$162,Categorised!$B223,'Revised Proposal'!$R$6:$R$162,Categorised!$B234)</f>
        <v>0</v>
      </c>
      <c r="H234" s="170"/>
      <c r="I234" s="176">
        <f>IF(C242=0,0,C234/C242)</f>
        <v>0</v>
      </c>
      <c r="J234" s="176">
        <f>IF(D242=0,0,D234/D242)</f>
        <v>0</v>
      </c>
      <c r="K234" s="176">
        <f>IF(E242=0,0,E234/E242)</f>
        <v>0</v>
      </c>
      <c r="L234" s="176">
        <f>IF(F242=0,0,F234/F242)</f>
        <v>0</v>
      </c>
      <c r="M234" s="176">
        <f>IF(G242=0,0,G234/G242)</f>
        <v>0</v>
      </c>
    </row>
    <row r="235" spans="2:19" x14ac:dyDescent="0.2">
      <c r="B235" s="170" t="s">
        <v>278</v>
      </c>
      <c r="C235" s="185">
        <f>SUMIFS('Revised Proposal'!E$6:E$162,'Revised Proposal'!$S$6:$S$162,Categorised!$B223,'Revised Proposal'!$R$6:$R$162,Categorised!$B235)</f>
        <v>0</v>
      </c>
      <c r="D235" s="185">
        <f>SUMIFS('Revised Proposal'!F$6:F$162,'Revised Proposal'!$S$6:$S$162,Categorised!$B223,'Revised Proposal'!$R$6:$R$162,Categorised!$B235)</f>
        <v>0</v>
      </c>
      <c r="E235" s="185">
        <f>SUMIFS('Revised Proposal'!G$6:G$162,'Revised Proposal'!$S$6:$S$162,Categorised!$B223,'Revised Proposal'!$R$6:$R$162,Categorised!$B235)</f>
        <v>0</v>
      </c>
      <c r="F235" s="185">
        <f>SUMIFS('Revised Proposal'!H$6:H$162,'Revised Proposal'!$S$6:$S$162,Categorised!$B223,'Revised Proposal'!$R$6:$R$162,Categorised!$B235)</f>
        <v>0</v>
      </c>
      <c r="G235" s="185">
        <f>SUMIFS('Revised Proposal'!I$6:I$162,'Revised Proposal'!$S$6:$S$162,Categorised!$B223,'Revised Proposal'!$R$6:$R$162,Categorised!$B235)</f>
        <v>0</v>
      </c>
      <c r="H235" s="170"/>
      <c r="I235" s="176">
        <f>IF(C242=0,0,C235/C242)</f>
        <v>0</v>
      </c>
      <c r="J235" s="176">
        <f>IF(D242=0,0,D235/D242)</f>
        <v>0</v>
      </c>
      <c r="K235" s="176">
        <f>IF(E242=0,0,E235/E242)</f>
        <v>0</v>
      </c>
      <c r="L235" s="176">
        <f>IF(F242=0,0,F235/F242)</f>
        <v>0</v>
      </c>
      <c r="M235" s="176">
        <f>IF(G242=0,0,G235/G242)</f>
        <v>0</v>
      </c>
    </row>
    <row r="236" spans="2:19" x14ac:dyDescent="0.2">
      <c r="B236" s="170" t="s">
        <v>297</v>
      </c>
      <c r="C236" s="185">
        <f>SUMIFS('Revised Proposal'!E$6:E$162,'Revised Proposal'!$S$6:$S$162,Categorised!$B223,'Revised Proposal'!$R$6:$R$162,Categorised!$B236)</f>
        <v>0</v>
      </c>
      <c r="D236" s="185">
        <f>SUMIFS('Revised Proposal'!F$6:F$162,'Revised Proposal'!$S$6:$S$162,Categorised!$B223,'Revised Proposal'!$R$6:$R$162,Categorised!$B236)</f>
        <v>0</v>
      </c>
      <c r="E236" s="185">
        <f>SUMIFS('Revised Proposal'!G$6:G$162,'Revised Proposal'!$S$6:$S$162,Categorised!$B223,'Revised Proposal'!$R$6:$R$162,Categorised!$B236)</f>
        <v>0</v>
      </c>
      <c r="F236" s="185">
        <f>SUMIFS('Revised Proposal'!H$6:H$162,'Revised Proposal'!$S$6:$S$162,Categorised!$B223,'Revised Proposal'!$R$6:$R$162,Categorised!$B236)</f>
        <v>0</v>
      </c>
      <c r="G236" s="185">
        <f>SUMIFS('Revised Proposal'!I$6:I$162,'Revised Proposal'!$S$6:$S$162,Categorised!$B223,'Revised Proposal'!$R$6:$R$162,Categorised!$B236)</f>
        <v>0</v>
      </c>
      <c r="H236" s="170"/>
      <c r="I236" s="176">
        <f>IF(C242=0,0,C236/C242)</f>
        <v>0</v>
      </c>
      <c r="J236" s="176">
        <f>IF(D242=0,0,D236/D242)</f>
        <v>0</v>
      </c>
      <c r="K236" s="176">
        <f>IF(E242=0,0,E236/E242)</f>
        <v>0</v>
      </c>
      <c r="L236" s="176">
        <f>IF(F242=0,0,F236/F242)</f>
        <v>0</v>
      </c>
      <c r="M236" s="176">
        <f>IF(G242=0,0,G236/G242)</f>
        <v>0</v>
      </c>
    </row>
    <row r="237" spans="2:19" x14ac:dyDescent="0.2">
      <c r="B237" s="170" t="s">
        <v>298</v>
      </c>
      <c r="C237" s="185">
        <f>SUMIFS('Revised Proposal'!E$6:E$162,'Revised Proposal'!$S$6:$S$162,Categorised!$B223,'Revised Proposal'!$R$6:$R$162,Categorised!$B237)</f>
        <v>0</v>
      </c>
      <c r="D237" s="185">
        <f>SUMIFS('Revised Proposal'!F$6:F$162,'Revised Proposal'!$S$6:$S$162,Categorised!$B223,'Revised Proposal'!$R$6:$R$162,Categorised!$B237)</f>
        <v>0</v>
      </c>
      <c r="E237" s="185">
        <f>SUMIFS('Revised Proposal'!G$6:G$162,'Revised Proposal'!$S$6:$S$162,Categorised!$B223,'Revised Proposal'!$R$6:$R$162,Categorised!$B237)</f>
        <v>0</v>
      </c>
      <c r="F237" s="185">
        <f>SUMIFS('Revised Proposal'!H$6:H$162,'Revised Proposal'!$S$6:$S$162,Categorised!$B223,'Revised Proposal'!$R$6:$R$162,Categorised!$B237)</f>
        <v>0</v>
      </c>
      <c r="G237" s="185">
        <f>SUMIFS('Revised Proposal'!I$6:I$162,'Revised Proposal'!$S$6:$S$162,Categorised!$B223,'Revised Proposal'!$R$6:$R$162,Categorised!$B237)</f>
        <v>0</v>
      </c>
      <c r="H237" s="170"/>
      <c r="I237" s="176">
        <f>IF(C242=0,0,C237/C242)</f>
        <v>0</v>
      </c>
      <c r="J237" s="176">
        <f>IF(D242=0,0,D237/D242)</f>
        <v>0</v>
      </c>
      <c r="K237" s="176">
        <f>IF(E242=0,0,E237/E242)</f>
        <v>0</v>
      </c>
      <c r="L237" s="176">
        <f>IF(F242=0,0,F237/F242)</f>
        <v>0</v>
      </c>
      <c r="M237" s="176">
        <f>IF(G242=0,0,G237/G242)</f>
        <v>0</v>
      </c>
    </row>
    <row r="238" spans="2:19" x14ac:dyDescent="0.2">
      <c r="B238" s="170" t="s">
        <v>282</v>
      </c>
      <c r="C238" s="185">
        <f>SUMIFS('Revised Proposal'!E$6:E$162,'Revised Proposal'!$S$6:$S$162,Categorised!$B223,'Revised Proposal'!$R$6:$R$162,Categorised!$B238)</f>
        <v>0</v>
      </c>
      <c r="D238" s="185">
        <f>SUMIFS('Revised Proposal'!F$6:F$162,'Revised Proposal'!$S$6:$S$162,Categorised!$B223,'Revised Proposal'!$R$6:$R$162,Categorised!$B238)</f>
        <v>0</v>
      </c>
      <c r="E238" s="185">
        <f>SUMIFS('Revised Proposal'!G$6:G$162,'Revised Proposal'!$S$6:$S$162,Categorised!$B223,'Revised Proposal'!$R$6:$R$162,Categorised!$B238)</f>
        <v>0</v>
      </c>
      <c r="F238" s="185">
        <f>SUMIFS('Revised Proposal'!H$6:H$162,'Revised Proposal'!$S$6:$S$162,Categorised!$B223,'Revised Proposal'!$R$6:$R$162,Categorised!$B238)</f>
        <v>0</v>
      </c>
      <c r="G238" s="185">
        <f>SUMIFS('Revised Proposal'!I$6:I$162,'Revised Proposal'!$S$6:$S$162,Categorised!$B223,'Revised Proposal'!$R$6:$R$162,Categorised!$B238)</f>
        <v>0</v>
      </c>
      <c r="H238" s="170"/>
      <c r="I238" s="176">
        <f>IF(C242=0,0,C238/C242)</f>
        <v>0</v>
      </c>
      <c r="J238" s="176">
        <f>IF(D242=0,0,D238/D242)</f>
        <v>0</v>
      </c>
      <c r="K238" s="176">
        <f>IF(E242=0,0,E238/E242)</f>
        <v>0</v>
      </c>
      <c r="L238" s="176">
        <f>IF(F242=0,0,F238/F242)</f>
        <v>0</v>
      </c>
      <c r="M238" s="176">
        <f>IF(G242=0,0,G238/G242)</f>
        <v>0</v>
      </c>
    </row>
    <row r="239" spans="2:19" x14ac:dyDescent="0.2">
      <c r="B239" s="167" t="s">
        <v>277</v>
      </c>
      <c r="C239" s="185">
        <f>SUMIFS('Revised Proposal'!E$6:E$162,'Revised Proposal'!$S$6:$S$162,Categorised!$B223,'Revised Proposal'!$R$6:$R$162,Categorised!$B239)</f>
        <v>0</v>
      </c>
      <c r="D239" s="185">
        <f>SUMIFS('Revised Proposal'!F$6:F$162,'Revised Proposal'!$S$6:$S$162,Categorised!$B223,'Revised Proposal'!$R$6:$R$162,Categorised!$B239)</f>
        <v>0</v>
      </c>
      <c r="E239" s="185">
        <f>SUMIFS('Revised Proposal'!G$6:G$162,'Revised Proposal'!$S$6:$S$162,Categorised!$B223,'Revised Proposal'!$R$6:$R$162,Categorised!$B239)</f>
        <v>0</v>
      </c>
      <c r="F239" s="185">
        <f>SUMIFS('Revised Proposal'!H$6:H$162,'Revised Proposal'!$S$6:$S$162,Categorised!$B223,'Revised Proposal'!$R$6:$R$162,Categorised!$B239)</f>
        <v>0</v>
      </c>
      <c r="G239" s="185">
        <f>SUMIFS('Revised Proposal'!I$6:I$162,'Revised Proposal'!$S$6:$S$162,Categorised!$B223,'Revised Proposal'!$R$6:$R$162,Categorised!$B239)</f>
        <v>0</v>
      </c>
      <c r="H239" s="170"/>
      <c r="I239" s="176">
        <f>IF(C242=0,0,C239/C242)</f>
        <v>0</v>
      </c>
      <c r="J239" s="176">
        <f>IF(D242=0,0,D239/D242)</f>
        <v>0</v>
      </c>
      <c r="K239" s="176">
        <f>IF(E242=0,0,E239/E242)</f>
        <v>0</v>
      </c>
      <c r="L239" s="176">
        <f>IF(F242=0,0,F239/F242)</f>
        <v>0</v>
      </c>
      <c r="M239" s="176">
        <f>IF(G242=0,0,G239/G242)</f>
        <v>0</v>
      </c>
    </row>
    <row r="240" spans="2:19" x14ac:dyDescent="0.2">
      <c r="B240" s="170" t="s">
        <v>279</v>
      </c>
      <c r="C240" s="185">
        <f>SUMIFS('Revised Proposal'!E$6:E$162,'Revised Proposal'!$S$6:$S$162,Categorised!$B223,'Revised Proposal'!$R$6:$R$162,Categorised!$B240)</f>
        <v>0</v>
      </c>
      <c r="D240" s="185">
        <f>SUMIFS('Revised Proposal'!F$6:F$162,'Revised Proposal'!$S$6:$S$162,Categorised!$B223,'Revised Proposal'!$R$6:$R$162,Categorised!$B240)</f>
        <v>0</v>
      </c>
      <c r="E240" s="185">
        <f>SUMIFS('Revised Proposal'!G$6:G$162,'Revised Proposal'!$S$6:$S$162,Categorised!$B223,'Revised Proposal'!$R$6:$R$162,Categorised!$B240)</f>
        <v>0</v>
      </c>
      <c r="F240" s="185">
        <f>SUMIFS('Revised Proposal'!H$6:H$162,'Revised Proposal'!$S$6:$S$162,Categorised!$B223,'Revised Proposal'!$R$6:$R$162,Categorised!$B240)</f>
        <v>0</v>
      </c>
      <c r="G240" s="185">
        <f>SUMIFS('Revised Proposal'!I$6:I$162,'Revised Proposal'!$S$6:$S$162,Categorised!$B223,'Revised Proposal'!$R$6:$R$162,Categorised!$B240)</f>
        <v>0</v>
      </c>
      <c r="H240" s="170"/>
      <c r="I240" s="176">
        <f>IF(C242=0,0,C240/C242)</f>
        <v>0</v>
      </c>
      <c r="J240" s="176">
        <f>IF(D242=0,0,D240/D242)</f>
        <v>0</v>
      </c>
      <c r="K240" s="176">
        <f>IF(E242=0,0,E240/E242)</f>
        <v>0</v>
      </c>
      <c r="L240" s="176">
        <f>IF(F242=0,0,F240/F242)</f>
        <v>0</v>
      </c>
      <c r="M240" s="176">
        <f>IF(G242=0,0,G240/G242)</f>
        <v>0</v>
      </c>
    </row>
    <row r="241" spans="1:19" x14ac:dyDescent="0.2">
      <c r="B241" s="170"/>
      <c r="C241" s="175"/>
      <c r="D241" s="175"/>
      <c r="E241" s="175"/>
      <c r="F241" s="175"/>
      <c r="G241" s="175"/>
      <c r="H241" s="170"/>
      <c r="I241" s="176"/>
      <c r="J241" s="176"/>
      <c r="K241" s="176"/>
      <c r="L241" s="176"/>
      <c r="M241" s="176"/>
    </row>
    <row r="242" spans="1:19" x14ac:dyDescent="0.2">
      <c r="B242" s="177" t="s">
        <v>299</v>
      </c>
      <c r="C242" s="178">
        <f>SUM(C224:C241)</f>
        <v>0</v>
      </c>
      <c r="D242" s="178">
        <f>SUM(D224:D241)</f>
        <v>0</v>
      </c>
      <c r="E242" s="178">
        <f>SUM(E224:E241)</f>
        <v>0</v>
      </c>
      <c r="F242" s="178">
        <f>SUM(F224:F241)</f>
        <v>0</v>
      </c>
      <c r="G242" s="178">
        <f>SUM(G224:G241)</f>
        <v>0</v>
      </c>
      <c r="H242" s="170"/>
      <c r="I242" s="179">
        <f>SUM(I224:I241)</f>
        <v>0</v>
      </c>
      <c r="J242" s="179">
        <f>SUM(J224:J241)</f>
        <v>0</v>
      </c>
      <c r="K242" s="179">
        <f>SUM(K224:K241)</f>
        <v>0</v>
      </c>
      <c r="L242" s="179">
        <f>SUM(L224:L241)</f>
        <v>0</v>
      </c>
      <c r="M242" s="179">
        <f>SUM(M224:M241)</f>
        <v>0</v>
      </c>
    </row>
    <row r="244" spans="1:19" ht="13.5" thickBot="1" x14ac:dyDescent="0.25">
      <c r="B244" s="167" t="s">
        <v>300</v>
      </c>
      <c r="C244" s="185">
        <f>SUMIFS('Revised Proposal'!E$6:E$162,'Revised Proposal'!$S$6:$S$162,Categorised!$B223)</f>
        <v>0</v>
      </c>
      <c r="D244" s="185">
        <f>SUMIFS('Revised Proposal'!F$6:F$162,'Revised Proposal'!$S$6:$S$162,Categorised!$B223)</f>
        <v>0</v>
      </c>
      <c r="E244" s="185">
        <f>SUMIFS('Revised Proposal'!G$6:G$162,'Revised Proposal'!$S$6:$S$162,Categorised!$B223)</f>
        <v>0</v>
      </c>
      <c r="F244" s="185">
        <f>SUMIFS('Revised Proposal'!H$6:H$162,'Revised Proposal'!$S$6:$S$162,Categorised!$B223)</f>
        <v>0</v>
      </c>
      <c r="G244" s="185">
        <f>SUMIFS('Revised Proposal'!I$6:I$162,'Revised Proposal'!$S$6:$S$162,Categorised!$B223)</f>
        <v>0</v>
      </c>
    </row>
    <row r="245" spans="1:19" ht="13.5" thickBot="1" x14ac:dyDescent="0.25">
      <c r="B245" s="180" t="s">
        <v>230</v>
      </c>
      <c r="C245" s="181">
        <f>+C242-C244</f>
        <v>0</v>
      </c>
      <c r="D245" s="181">
        <f>+D242-D244</f>
        <v>0</v>
      </c>
      <c r="E245" s="181">
        <f>+E242-E244</f>
        <v>0</v>
      </c>
      <c r="F245" s="181">
        <f>+F242-F244</f>
        <v>0</v>
      </c>
      <c r="G245" s="181">
        <f>+G242-G244</f>
        <v>0</v>
      </c>
    </row>
    <row r="247" spans="1:19" x14ac:dyDescent="0.2">
      <c r="A247" s="167" t="s">
        <v>204</v>
      </c>
      <c r="B247" s="174" t="s">
        <v>291</v>
      </c>
      <c r="C247" s="174"/>
      <c r="D247" s="174"/>
      <c r="E247" s="174"/>
      <c r="F247" s="174"/>
      <c r="G247" s="174"/>
      <c r="H247" s="170"/>
      <c r="I247" s="174"/>
      <c r="J247" s="174"/>
      <c r="K247" s="174"/>
      <c r="L247" s="174"/>
      <c r="M247" s="174"/>
    </row>
    <row r="248" spans="1:19" x14ac:dyDescent="0.2">
      <c r="B248" s="170" t="s">
        <v>276</v>
      </c>
      <c r="C248" s="185">
        <f>SUMIFS('Revised Proposal'!E$6:E$162,'Revised Proposal'!$S$6:$S$162,Categorised!$B247,'Revised Proposal'!$R$6:$R$162,Categorised!$B248)</f>
        <v>0</v>
      </c>
      <c r="D248" s="185">
        <f>SUMIFS('Revised Proposal'!F$6:F$162,'Revised Proposal'!$S$6:$S$162,Categorised!$B247,'Revised Proposal'!$R$6:$R$162,Categorised!$B248)</f>
        <v>0</v>
      </c>
      <c r="E248" s="185">
        <f>SUMIFS('Revised Proposal'!G$6:G$162,'Revised Proposal'!$S$6:$S$162,Categorised!$B247,'Revised Proposal'!$R$6:$R$162,Categorised!$B248)</f>
        <v>0</v>
      </c>
      <c r="F248" s="185">
        <f>SUMIFS('Revised Proposal'!H$6:H$162,'Revised Proposal'!$S$6:$S$162,Categorised!$B247,'Revised Proposal'!$R$6:$R$162,Categorised!$B248)</f>
        <v>0</v>
      </c>
      <c r="G248" s="185">
        <f>SUMIFS('Revised Proposal'!I$6:I$162,'Revised Proposal'!$S$6:$S$162,Categorised!$B247,'Revised Proposal'!$R$6:$R$162,Categorised!$B248)</f>
        <v>0</v>
      </c>
      <c r="H248" s="170"/>
      <c r="I248" s="176">
        <f>IF(C266=0,0,C248/C266)</f>
        <v>0</v>
      </c>
      <c r="J248" s="176">
        <f>IF(D266=0,0,D248/D266)</f>
        <v>0</v>
      </c>
      <c r="K248" s="176">
        <f>IF(E266=0,0,E248/E266)</f>
        <v>0</v>
      </c>
      <c r="L248" s="176">
        <f>IF(F266=0,0,F248/F266)</f>
        <v>0</v>
      </c>
      <c r="M248" s="176">
        <f>IF(G266=0,0,G248/G266)</f>
        <v>0</v>
      </c>
    </row>
    <row r="249" spans="1:19" x14ac:dyDescent="0.2">
      <c r="B249" s="170" t="s">
        <v>295</v>
      </c>
      <c r="C249" s="185">
        <f>SUMIFS('Revised Proposal'!E$6:E$162,'Revised Proposal'!$S$6:$S$162,Categorised!$B247,'Revised Proposal'!$R$6:$R$162,Categorised!$B249)</f>
        <v>0</v>
      </c>
      <c r="D249" s="185">
        <f>SUMIFS('Revised Proposal'!F$6:F$162,'Revised Proposal'!$S$6:$S$162,Categorised!$B247,'Revised Proposal'!$R$6:$R$162,Categorised!$B249)</f>
        <v>0</v>
      </c>
      <c r="E249" s="185">
        <f>SUMIFS('Revised Proposal'!G$6:G$162,'Revised Proposal'!$S$6:$S$162,Categorised!$B247,'Revised Proposal'!$R$6:$R$162,Categorised!$B249)</f>
        <v>0</v>
      </c>
      <c r="F249" s="185">
        <f>SUMIFS('Revised Proposal'!H$6:H$162,'Revised Proposal'!$S$6:$S$162,Categorised!$B247,'Revised Proposal'!$R$6:$R$162,Categorised!$B249)</f>
        <v>0</v>
      </c>
      <c r="G249" s="185">
        <f>SUMIFS('Revised Proposal'!I$6:I$162,'Revised Proposal'!$S$6:$S$162,Categorised!$B247,'Revised Proposal'!$R$6:$R$162,Categorised!$B249)</f>
        <v>0</v>
      </c>
      <c r="H249" s="170"/>
      <c r="I249" s="176">
        <f>IF(C266=0,0,C249/C266)</f>
        <v>0</v>
      </c>
      <c r="J249" s="176">
        <f>IF(D266=0,0,D249/D266)</f>
        <v>0</v>
      </c>
      <c r="K249" s="176">
        <f>IF(E266=0,0,E249/E266)</f>
        <v>0</v>
      </c>
      <c r="L249" s="176">
        <f>IF(F266=0,0,F249/F266)</f>
        <v>0</v>
      </c>
      <c r="M249" s="176">
        <f>IF(G266=0,0,G249/G266)</f>
        <v>0</v>
      </c>
    </row>
    <row r="250" spans="1:19" x14ac:dyDescent="0.2">
      <c r="B250" s="170" t="s">
        <v>274</v>
      </c>
      <c r="C250" s="185">
        <f>SUMIFS('Revised Proposal'!E$6:E$162,'Revised Proposal'!$S$6:$S$162,Categorised!$B247,'Revised Proposal'!$R$6:$R$162,Categorised!$B250)</f>
        <v>0</v>
      </c>
      <c r="D250" s="185">
        <f>SUMIFS('Revised Proposal'!F$6:F$162,'Revised Proposal'!$S$6:$S$162,Categorised!$B247,'Revised Proposal'!$R$6:$R$162,Categorised!$B250)</f>
        <v>0</v>
      </c>
      <c r="E250" s="185">
        <f>SUMIFS('Revised Proposal'!G$6:G$162,'Revised Proposal'!$S$6:$S$162,Categorised!$B247,'Revised Proposal'!$R$6:$R$162,Categorised!$B250)</f>
        <v>0</v>
      </c>
      <c r="F250" s="185">
        <f>SUMIFS('Revised Proposal'!H$6:H$162,'Revised Proposal'!$S$6:$S$162,Categorised!$B247,'Revised Proposal'!$R$6:$R$162,Categorised!$B250)</f>
        <v>0</v>
      </c>
      <c r="G250" s="185">
        <f>SUMIFS('Revised Proposal'!I$6:I$162,'Revised Proposal'!$S$6:$S$162,Categorised!$B247,'Revised Proposal'!$R$6:$R$162,Categorised!$B250)</f>
        <v>0</v>
      </c>
      <c r="H250" s="170"/>
      <c r="I250" s="176">
        <f>IF(C266=0,0,C250/C266)</f>
        <v>0</v>
      </c>
      <c r="J250" s="176">
        <f>IF(D266=0,0,D250/D266)</f>
        <v>0</v>
      </c>
      <c r="K250" s="176">
        <f>IF(E266=0,0,E250/E266)</f>
        <v>0</v>
      </c>
      <c r="L250" s="176">
        <f>IF(F266=0,0,F250/F266)</f>
        <v>0</v>
      </c>
      <c r="M250" s="176">
        <f>IF(G266=0,0,G250/G266)</f>
        <v>0</v>
      </c>
    </row>
    <row r="251" spans="1:19" x14ac:dyDescent="0.2">
      <c r="B251" s="170" t="s">
        <v>281</v>
      </c>
      <c r="C251" s="185">
        <f>SUMIFS('Revised Proposal'!E$6:E$162,'Revised Proposal'!$S$6:$S$162,Categorised!$B247,'Revised Proposal'!$R$6:$R$162,Categorised!$B251)</f>
        <v>0</v>
      </c>
      <c r="D251" s="185">
        <f>SUMIFS('Revised Proposal'!F$6:F$162,'Revised Proposal'!$S$6:$S$162,Categorised!$B247,'Revised Proposal'!$R$6:$R$162,Categorised!$B251)</f>
        <v>0</v>
      </c>
      <c r="E251" s="185">
        <f>SUMIFS('Revised Proposal'!G$6:G$162,'Revised Proposal'!$S$6:$S$162,Categorised!$B247,'Revised Proposal'!$R$6:$R$162,Categorised!$B251)</f>
        <v>0</v>
      </c>
      <c r="F251" s="185">
        <f>SUMIFS('Revised Proposal'!H$6:H$162,'Revised Proposal'!$S$6:$S$162,Categorised!$B247,'Revised Proposal'!$R$6:$R$162,Categorised!$B251)</f>
        <v>0</v>
      </c>
      <c r="G251" s="185">
        <f>SUMIFS('Revised Proposal'!I$6:I$162,'Revised Proposal'!$S$6:$S$162,Categorised!$B247,'Revised Proposal'!$R$6:$R$162,Categorised!$B251)</f>
        <v>0</v>
      </c>
      <c r="H251" s="170"/>
      <c r="I251" s="176">
        <f>IF(C266=0,0,C251/C266)</f>
        <v>0</v>
      </c>
      <c r="J251" s="176">
        <f>IF(D266=0,0,D251/D266)</f>
        <v>0</v>
      </c>
      <c r="K251" s="176">
        <f>IF(E266=0,0,E251/E266)</f>
        <v>0</v>
      </c>
      <c r="L251" s="176">
        <f>IF(F266=0,0,F251/F266)</f>
        <v>0</v>
      </c>
      <c r="M251" s="176">
        <f>IF(G266=0,0,G251/G266)</f>
        <v>0</v>
      </c>
    </row>
    <row r="252" spans="1:19" x14ac:dyDescent="0.2">
      <c r="B252" s="170" t="s">
        <v>275</v>
      </c>
      <c r="C252" s="185">
        <f>SUMIFS('Revised Proposal'!E$6:E$162,'Revised Proposal'!$S$6:$S$162,Categorised!$B247,'Revised Proposal'!$R$6:$R$162,Categorised!$B252)</f>
        <v>750.82875869802069</v>
      </c>
      <c r="D252" s="185">
        <f>SUMIFS('Revised Proposal'!F$6:F$162,'Revised Proposal'!$S$6:$S$162,Categorised!$B247,'Revised Proposal'!$R$6:$R$162,Categorised!$B252)</f>
        <v>750.82875869802069</v>
      </c>
      <c r="E252" s="185">
        <f>SUMIFS('Revised Proposal'!G$6:G$162,'Revised Proposal'!$S$6:$S$162,Categorised!$B247,'Revised Proposal'!$R$6:$R$162,Categorised!$B252)</f>
        <v>750.82875869802069</v>
      </c>
      <c r="F252" s="185">
        <f>SUMIFS('Revised Proposal'!H$6:H$162,'Revised Proposal'!$S$6:$S$162,Categorised!$B247,'Revised Proposal'!$R$6:$R$162,Categorised!$B252)</f>
        <v>750.82875869802069</v>
      </c>
      <c r="G252" s="185">
        <f>SUMIFS('Revised Proposal'!I$6:I$162,'Revised Proposal'!$S$6:$S$162,Categorised!$B247,'Revised Proposal'!$R$6:$R$162,Categorised!$B252)</f>
        <v>750.82875869802069</v>
      </c>
      <c r="H252" s="170"/>
      <c r="I252" s="176">
        <f>IF(C266=0,0,C252/C266)</f>
        <v>7.7036833145659914E-2</v>
      </c>
      <c r="J252" s="176">
        <f>IF(D266=0,0,D252/D266)</f>
        <v>7.7748165227908436E-2</v>
      </c>
      <c r="K252" s="176">
        <f>IF(E266=0,0,E252/E266)</f>
        <v>9.9180276492570801E-2</v>
      </c>
      <c r="L252" s="176">
        <f>IF(F266=0,0,F252/F266)</f>
        <v>7.5572035002769281E-2</v>
      </c>
      <c r="M252" s="176">
        <f>IF(G266=0,0,G252/G266)</f>
        <v>7.8106674589833447E-2</v>
      </c>
      <c r="O252" s="202">
        <v>0.58474667932203162</v>
      </c>
      <c r="P252" s="202">
        <v>0.84355271741295745</v>
      </c>
      <c r="Q252" s="202">
        <v>0.84952608893000614</v>
      </c>
      <c r="R252" s="202">
        <v>0.59011188019851113</v>
      </c>
      <c r="S252" s="202">
        <v>0.44570779025557983</v>
      </c>
    </row>
    <row r="253" spans="1:19" x14ac:dyDescent="0.2">
      <c r="B253" s="170" t="s">
        <v>285</v>
      </c>
      <c r="C253" s="185">
        <f>SUMIFS('Revised Proposal'!E$6:E$162,'Revised Proposal'!$S$6:$S$162,Categorised!$B247,'Revised Proposal'!$R$6:$R$162,Categorised!$B253)</f>
        <v>0</v>
      </c>
      <c r="D253" s="185">
        <f>SUMIFS('Revised Proposal'!F$6:F$162,'Revised Proposal'!$S$6:$S$162,Categorised!$B247,'Revised Proposal'!$R$6:$R$162,Categorised!$B253)</f>
        <v>0</v>
      </c>
      <c r="E253" s="185">
        <f>SUMIFS('Revised Proposal'!G$6:G$162,'Revised Proposal'!$S$6:$S$162,Categorised!$B247,'Revised Proposal'!$R$6:$R$162,Categorised!$B253)</f>
        <v>0</v>
      </c>
      <c r="F253" s="185">
        <f>SUMIFS('Revised Proposal'!H$6:H$162,'Revised Proposal'!$S$6:$S$162,Categorised!$B247,'Revised Proposal'!$R$6:$R$162,Categorised!$B253)</f>
        <v>0</v>
      </c>
      <c r="G253" s="185">
        <f>SUMIFS('Revised Proposal'!I$6:I$162,'Revised Proposal'!$S$6:$S$162,Categorised!$B247,'Revised Proposal'!$R$6:$R$162,Categorised!$B253)</f>
        <v>0</v>
      </c>
      <c r="H253" s="170"/>
      <c r="I253" s="176">
        <f>IF(C266=0,0,C253/C266)</f>
        <v>0</v>
      </c>
      <c r="J253" s="176">
        <f>IF(D266=0,0,D253/D266)</f>
        <v>0</v>
      </c>
      <c r="K253" s="176">
        <f>IF(E266=0,0,E253/E266)</f>
        <v>0</v>
      </c>
      <c r="L253" s="176">
        <f>IF(F266=0,0,F253/F266)</f>
        <v>0</v>
      </c>
      <c r="M253" s="176">
        <f>IF(G266=0,0,G253/G266)</f>
        <v>0</v>
      </c>
    </row>
    <row r="254" spans="1:19" x14ac:dyDescent="0.2">
      <c r="B254" s="170" t="s">
        <v>273</v>
      </c>
      <c r="C254" s="185">
        <f>SUMIFS('Revised Proposal'!E$6:E$162,'Revised Proposal'!$S$6:$S$162,Categorised!$B247,'Revised Proposal'!$R$6:$R$162,Categorised!$B254)</f>
        <v>0</v>
      </c>
      <c r="D254" s="185">
        <f>SUMIFS('Revised Proposal'!F$6:F$162,'Revised Proposal'!$S$6:$S$162,Categorised!$B247,'Revised Proposal'!$R$6:$R$162,Categorised!$B254)</f>
        <v>0</v>
      </c>
      <c r="E254" s="185">
        <f>SUMIFS('Revised Proposal'!G$6:G$162,'Revised Proposal'!$S$6:$S$162,Categorised!$B247,'Revised Proposal'!$R$6:$R$162,Categorised!$B254)</f>
        <v>0</v>
      </c>
      <c r="F254" s="185">
        <f>SUMIFS('Revised Proposal'!H$6:H$162,'Revised Proposal'!$S$6:$S$162,Categorised!$B247,'Revised Proposal'!$R$6:$R$162,Categorised!$B254)</f>
        <v>0</v>
      </c>
      <c r="G254" s="185">
        <f>SUMIFS('Revised Proposal'!I$6:I$162,'Revised Proposal'!$S$6:$S$162,Categorised!$B247,'Revised Proposal'!$R$6:$R$162,Categorised!$B254)</f>
        <v>0</v>
      </c>
      <c r="H254" s="170"/>
      <c r="I254" s="176">
        <f>IF(C266=0,0,C254/C266)</f>
        <v>0</v>
      </c>
      <c r="J254" s="176">
        <f>IF(D266=0,0,D254/D266)</f>
        <v>0</v>
      </c>
      <c r="K254" s="176">
        <f>IF(E266=0,0,E254/E266)</f>
        <v>0</v>
      </c>
      <c r="L254" s="176">
        <f>IF(F266=0,0,F254/F266)</f>
        <v>0</v>
      </c>
      <c r="M254" s="176">
        <f>IF(G266=0,0,G254/G266)</f>
        <v>0</v>
      </c>
      <c r="O254" s="202">
        <v>0</v>
      </c>
      <c r="P254" s="202">
        <v>0</v>
      </c>
      <c r="Q254" s="202">
        <v>0</v>
      </c>
      <c r="R254" s="202">
        <v>0</v>
      </c>
      <c r="S254" s="202">
        <v>0</v>
      </c>
    </row>
    <row r="255" spans="1:19" x14ac:dyDescent="0.2">
      <c r="B255" s="170" t="s">
        <v>280</v>
      </c>
      <c r="C255" s="185">
        <f>SUMIFS('Revised Proposal'!E$6:E$162,'Revised Proposal'!$S$6:$S$162,Categorised!$B247,'Revised Proposal'!$R$6:$R$162,Categorised!$B255)</f>
        <v>0</v>
      </c>
      <c r="D255" s="185">
        <f>SUMIFS('Revised Proposal'!F$6:F$162,'Revised Proposal'!$S$6:$S$162,Categorised!$B247,'Revised Proposal'!$R$6:$R$162,Categorised!$B255)</f>
        <v>0</v>
      </c>
      <c r="E255" s="185">
        <f>SUMIFS('Revised Proposal'!G$6:G$162,'Revised Proposal'!$S$6:$S$162,Categorised!$B247,'Revised Proposal'!$R$6:$R$162,Categorised!$B255)</f>
        <v>0</v>
      </c>
      <c r="F255" s="185">
        <f>SUMIFS('Revised Proposal'!H$6:H$162,'Revised Proposal'!$S$6:$S$162,Categorised!$B247,'Revised Proposal'!$R$6:$R$162,Categorised!$B255)</f>
        <v>0</v>
      </c>
      <c r="G255" s="185">
        <f>SUMIFS('Revised Proposal'!I$6:I$162,'Revised Proposal'!$S$6:$S$162,Categorised!$B247,'Revised Proposal'!$R$6:$R$162,Categorised!$B255)</f>
        <v>0</v>
      </c>
      <c r="H255" s="170"/>
      <c r="I255" s="176">
        <f>IF(C266=0,0,C255/C266)</f>
        <v>0</v>
      </c>
      <c r="J255" s="176">
        <f>IF(D266=0,0,D255/D266)</f>
        <v>0</v>
      </c>
      <c r="K255" s="176">
        <f>IF(E266=0,0,E255/E266)</f>
        <v>0</v>
      </c>
      <c r="L255" s="176">
        <f>IF(F266=0,0,F255/F266)</f>
        <v>0</v>
      </c>
      <c r="M255" s="176">
        <f>IF(G266=0,0,G255/G266)</f>
        <v>0</v>
      </c>
      <c r="O255" s="202">
        <v>0</v>
      </c>
      <c r="P255" s="202">
        <v>0</v>
      </c>
      <c r="Q255" s="202">
        <v>0</v>
      </c>
      <c r="R255" s="202">
        <v>0</v>
      </c>
      <c r="S255" s="202">
        <v>0</v>
      </c>
    </row>
    <row r="256" spans="1:19" x14ac:dyDescent="0.2">
      <c r="B256" s="170" t="s">
        <v>286</v>
      </c>
      <c r="C256" s="185">
        <f>SUMIFS('Revised Proposal'!E$6:E$162,'Revised Proposal'!$S$6:$S$162,Categorised!$B247,'Revised Proposal'!$R$6:$R$162,Categorised!$B256)</f>
        <v>2955.8403385458687</v>
      </c>
      <c r="D256" s="185">
        <f>SUMIFS('Revised Proposal'!F$6:F$162,'Revised Proposal'!$S$6:$S$162,Categorised!$B247,'Revised Proposal'!$R$6:$R$162,Categorised!$B256)</f>
        <v>10.075297276679569</v>
      </c>
      <c r="E256" s="185">
        <f>SUMIFS('Revised Proposal'!G$6:G$162,'Revised Proposal'!$S$6:$S$162,Categorised!$B247,'Revised Proposal'!$R$6:$R$162,Categorised!$B256)</f>
        <v>10.075297276679569</v>
      </c>
      <c r="F256" s="185">
        <f>SUMIFS('Revised Proposal'!H$6:H$162,'Revised Proposal'!$S$6:$S$162,Categorised!$B247,'Revised Proposal'!$R$6:$R$162,Categorised!$B256)</f>
        <v>3108.2292098556472</v>
      </c>
      <c r="G256" s="185">
        <f>SUMIFS('Revised Proposal'!I$6:I$162,'Revised Proposal'!$S$6:$S$162,Categorised!$B247,'Revised Proposal'!$R$6:$R$162,Categorised!$B256)</f>
        <v>4659.8249904643008</v>
      </c>
      <c r="H256" s="170"/>
      <c r="I256" s="176">
        <f>IF(C266=0,0,C256/C266)</f>
        <v>0.30327631477599298</v>
      </c>
      <c r="J256" s="176">
        <f>IF(D266=0,0,D256/D266)</f>
        <v>1.0432949834605796E-3</v>
      </c>
      <c r="K256" s="176">
        <f>IF(E266=0,0,E256/E266)</f>
        <v>1.3308903768932839E-3</v>
      </c>
      <c r="L256" s="176">
        <f>IF(F266=0,0,F256/F266)</f>
        <v>0.31284790829158216</v>
      </c>
      <c r="M256" s="176">
        <f>IF(G266=0,0,G256/G266)</f>
        <v>0.48474892571630046</v>
      </c>
    </row>
    <row r="257" spans="1:13" x14ac:dyDescent="0.2">
      <c r="B257" s="170" t="s">
        <v>296</v>
      </c>
      <c r="C257" s="185">
        <f>SUMIFS('Revised Proposal'!E$6:E$162,'Revised Proposal'!$S$6:$S$162,Categorised!$B247,'Revised Proposal'!$R$6:$R$162,Categorised!$B257)</f>
        <v>0</v>
      </c>
      <c r="D257" s="185">
        <f>SUMIFS('Revised Proposal'!F$6:F$162,'Revised Proposal'!$S$6:$S$162,Categorised!$B247,'Revised Proposal'!$R$6:$R$162,Categorised!$B257)</f>
        <v>0</v>
      </c>
      <c r="E257" s="185">
        <f>SUMIFS('Revised Proposal'!G$6:G$162,'Revised Proposal'!$S$6:$S$162,Categorised!$B247,'Revised Proposal'!$R$6:$R$162,Categorised!$B257)</f>
        <v>0</v>
      </c>
      <c r="F257" s="185">
        <f>SUMIFS('Revised Proposal'!H$6:H$162,'Revised Proposal'!$S$6:$S$162,Categorised!$B247,'Revised Proposal'!$R$6:$R$162,Categorised!$B257)</f>
        <v>0</v>
      </c>
      <c r="G257" s="185">
        <f>SUMIFS('Revised Proposal'!I$6:I$162,'Revised Proposal'!$S$6:$S$162,Categorised!$B247,'Revised Proposal'!$R$6:$R$162,Categorised!$B257)</f>
        <v>0</v>
      </c>
      <c r="H257" s="170"/>
      <c r="I257" s="176">
        <f>IF(C266=0,0,C257/C266)</f>
        <v>0</v>
      </c>
      <c r="J257" s="176">
        <f>IF(D266=0,0,D257/D266)</f>
        <v>0</v>
      </c>
      <c r="K257" s="176">
        <f>IF(E266=0,0,E257/E266)</f>
        <v>0</v>
      </c>
      <c r="L257" s="176">
        <f>IF(F266=0,0,F257/F266)</f>
        <v>0</v>
      </c>
      <c r="M257" s="176">
        <f>IF(G266=0,0,G257/G266)</f>
        <v>0</v>
      </c>
    </row>
    <row r="258" spans="1:13" x14ac:dyDescent="0.2">
      <c r="B258" s="170" t="s">
        <v>29</v>
      </c>
      <c r="C258" s="185">
        <f>SUMIFS('Revised Proposal'!E$6:E$162,'Revised Proposal'!$S$6:$S$162,Categorised!$B247,'Revised Proposal'!$R$6:$R$162,Categorised!$B258)</f>
        <v>0</v>
      </c>
      <c r="D258" s="185">
        <f>SUMIFS('Revised Proposal'!F$6:F$162,'Revised Proposal'!$S$6:$S$162,Categorised!$B247,'Revised Proposal'!$R$6:$R$162,Categorised!$B258)</f>
        <v>0</v>
      </c>
      <c r="E258" s="185">
        <f>SUMIFS('Revised Proposal'!G$6:G$162,'Revised Proposal'!$S$6:$S$162,Categorised!$B247,'Revised Proposal'!$R$6:$R$162,Categorised!$B258)</f>
        <v>0</v>
      </c>
      <c r="F258" s="185">
        <f>SUMIFS('Revised Proposal'!H$6:H$162,'Revised Proposal'!$S$6:$S$162,Categorised!$B247,'Revised Proposal'!$R$6:$R$162,Categorised!$B258)</f>
        <v>0</v>
      </c>
      <c r="G258" s="185">
        <f>SUMIFS('Revised Proposal'!I$6:I$162,'Revised Proposal'!$S$6:$S$162,Categorised!$B247,'Revised Proposal'!$R$6:$R$162,Categorised!$B258)</f>
        <v>0</v>
      </c>
      <c r="H258" s="170"/>
      <c r="I258" s="176">
        <f>IF(C266=0,0,C258/C266)</f>
        <v>0</v>
      </c>
      <c r="J258" s="176">
        <f>IF(D266=0,0,D258/D266)</f>
        <v>0</v>
      </c>
      <c r="K258" s="176">
        <f>IF(E266=0,0,E258/E266)</f>
        <v>0</v>
      </c>
      <c r="L258" s="176">
        <f>IF(F266=0,0,F258/F266)</f>
        <v>0</v>
      </c>
      <c r="M258" s="176">
        <f>IF(G266=0,0,G258/G266)</f>
        <v>0</v>
      </c>
    </row>
    <row r="259" spans="1:13" x14ac:dyDescent="0.2">
      <c r="B259" s="170" t="s">
        <v>278</v>
      </c>
      <c r="C259" s="185">
        <f>SUMIFS('Revised Proposal'!E$6:E$162,'Revised Proposal'!$S$6:$S$162,Categorised!$B247,'Revised Proposal'!$R$6:$R$162,Categorised!$B259)</f>
        <v>0</v>
      </c>
      <c r="D259" s="185">
        <f>SUMIFS('Revised Proposal'!F$6:F$162,'Revised Proposal'!$S$6:$S$162,Categorised!$B247,'Revised Proposal'!$R$6:$R$162,Categorised!$B259)</f>
        <v>0</v>
      </c>
      <c r="E259" s="185">
        <f>SUMIFS('Revised Proposal'!G$6:G$162,'Revised Proposal'!$S$6:$S$162,Categorised!$B247,'Revised Proposal'!$R$6:$R$162,Categorised!$B259)</f>
        <v>0</v>
      </c>
      <c r="F259" s="185">
        <f>SUMIFS('Revised Proposal'!H$6:H$162,'Revised Proposal'!$S$6:$S$162,Categorised!$B247,'Revised Proposal'!$R$6:$R$162,Categorised!$B259)</f>
        <v>0</v>
      </c>
      <c r="G259" s="185">
        <f>SUMIFS('Revised Proposal'!I$6:I$162,'Revised Proposal'!$S$6:$S$162,Categorised!$B247,'Revised Proposal'!$R$6:$R$162,Categorised!$B259)</f>
        <v>0</v>
      </c>
      <c r="H259" s="170"/>
      <c r="I259" s="176">
        <f>IF(C266=0,0,C259/C266)</f>
        <v>0</v>
      </c>
      <c r="J259" s="176">
        <f>IF(D266=0,0,D259/D266)</f>
        <v>0</v>
      </c>
      <c r="K259" s="176">
        <f>IF(E266=0,0,E259/E266)</f>
        <v>0</v>
      </c>
      <c r="L259" s="176">
        <f>IF(F266=0,0,F259/F266)</f>
        <v>0</v>
      </c>
      <c r="M259" s="176">
        <f>IF(G266=0,0,G259/G266)</f>
        <v>0</v>
      </c>
    </row>
    <row r="260" spans="1:13" x14ac:dyDescent="0.2">
      <c r="B260" s="170" t="s">
        <v>297</v>
      </c>
      <c r="C260" s="185">
        <f>SUMIFS('Revised Proposal'!E$6:E$162,'Revised Proposal'!$S$6:$S$162,Categorised!$B247,'Revised Proposal'!$R$6:$R$162,Categorised!$B260)</f>
        <v>0</v>
      </c>
      <c r="D260" s="185">
        <f>SUMIFS('Revised Proposal'!F$6:F$162,'Revised Proposal'!$S$6:$S$162,Categorised!$B247,'Revised Proposal'!$R$6:$R$162,Categorised!$B260)</f>
        <v>0</v>
      </c>
      <c r="E260" s="185">
        <f>SUMIFS('Revised Proposal'!G$6:G$162,'Revised Proposal'!$S$6:$S$162,Categorised!$B247,'Revised Proposal'!$R$6:$R$162,Categorised!$B260)</f>
        <v>0</v>
      </c>
      <c r="F260" s="185">
        <f>SUMIFS('Revised Proposal'!H$6:H$162,'Revised Proposal'!$S$6:$S$162,Categorised!$B247,'Revised Proposal'!$R$6:$R$162,Categorised!$B260)</f>
        <v>0</v>
      </c>
      <c r="G260" s="185">
        <f>SUMIFS('Revised Proposal'!I$6:I$162,'Revised Proposal'!$S$6:$S$162,Categorised!$B247,'Revised Proposal'!$R$6:$R$162,Categorised!$B260)</f>
        <v>0</v>
      </c>
      <c r="H260" s="170"/>
      <c r="I260" s="176">
        <f>IF(C266=0,0,C260/C266)</f>
        <v>0</v>
      </c>
      <c r="J260" s="176">
        <f>IF(D266=0,0,D260/D266)</f>
        <v>0</v>
      </c>
      <c r="K260" s="176">
        <f>IF(E266=0,0,E260/E266)</f>
        <v>0</v>
      </c>
      <c r="L260" s="176">
        <f>IF(F266=0,0,F260/F266)</f>
        <v>0</v>
      </c>
      <c r="M260" s="176">
        <f>IF(G266=0,0,G260/G266)</f>
        <v>0</v>
      </c>
    </row>
    <row r="261" spans="1:13" x14ac:dyDescent="0.2">
      <c r="B261" s="170" t="s">
        <v>298</v>
      </c>
      <c r="C261" s="185">
        <f>SUMIFS('Revised Proposal'!E$6:E$162,'Revised Proposal'!$S$6:$S$162,Categorised!$B247,'Revised Proposal'!$R$6:$R$162,Categorised!$B261)</f>
        <v>0</v>
      </c>
      <c r="D261" s="185">
        <f>SUMIFS('Revised Proposal'!F$6:F$162,'Revised Proposal'!$S$6:$S$162,Categorised!$B247,'Revised Proposal'!$R$6:$R$162,Categorised!$B261)</f>
        <v>0</v>
      </c>
      <c r="E261" s="185">
        <f>SUMIFS('Revised Proposal'!G$6:G$162,'Revised Proposal'!$S$6:$S$162,Categorised!$B247,'Revised Proposal'!$R$6:$R$162,Categorised!$B261)</f>
        <v>0</v>
      </c>
      <c r="F261" s="185">
        <f>SUMIFS('Revised Proposal'!H$6:H$162,'Revised Proposal'!$S$6:$S$162,Categorised!$B247,'Revised Proposal'!$R$6:$R$162,Categorised!$B261)</f>
        <v>0</v>
      </c>
      <c r="G261" s="185">
        <f>SUMIFS('Revised Proposal'!I$6:I$162,'Revised Proposal'!$S$6:$S$162,Categorised!$B247,'Revised Proposal'!$R$6:$R$162,Categorised!$B261)</f>
        <v>0</v>
      </c>
      <c r="H261" s="170"/>
      <c r="I261" s="176">
        <f>IF(C266=0,0,C261/C266)</f>
        <v>0</v>
      </c>
      <c r="J261" s="176">
        <f>IF(D266=0,0,D261/D266)</f>
        <v>0</v>
      </c>
      <c r="K261" s="176">
        <f>IF(E266=0,0,E261/E266)</f>
        <v>0</v>
      </c>
      <c r="L261" s="176">
        <f>IF(F266=0,0,F261/F266)</f>
        <v>0</v>
      </c>
      <c r="M261" s="176">
        <f>IF(G266=0,0,G261/G266)</f>
        <v>0</v>
      </c>
    </row>
    <row r="262" spans="1:13" x14ac:dyDescent="0.2">
      <c r="B262" s="170" t="s">
        <v>282</v>
      </c>
      <c r="C262" s="185">
        <f>SUMIFS('Revised Proposal'!E$6:E$162,'Revised Proposal'!$S$6:$S$162,Categorised!$B247,'Revised Proposal'!$R$6:$R$162,Categorised!$B262)</f>
        <v>0</v>
      </c>
      <c r="D262" s="185">
        <f>SUMIFS('Revised Proposal'!F$6:F$162,'Revised Proposal'!$S$6:$S$162,Categorised!$B247,'Revised Proposal'!$R$6:$R$162,Categorised!$B262)</f>
        <v>0</v>
      </c>
      <c r="E262" s="185">
        <f>SUMIFS('Revised Proposal'!G$6:G$162,'Revised Proposal'!$S$6:$S$162,Categorised!$B247,'Revised Proposal'!$R$6:$R$162,Categorised!$B262)</f>
        <v>0</v>
      </c>
      <c r="F262" s="185">
        <f>SUMIFS('Revised Proposal'!H$6:H$162,'Revised Proposal'!$S$6:$S$162,Categorised!$B247,'Revised Proposal'!$R$6:$R$162,Categorised!$B262)</f>
        <v>0</v>
      </c>
      <c r="G262" s="185">
        <f>SUMIFS('Revised Proposal'!I$6:I$162,'Revised Proposal'!$S$6:$S$162,Categorised!$B247,'Revised Proposal'!$R$6:$R$162,Categorised!$B262)</f>
        <v>0</v>
      </c>
      <c r="H262" s="170"/>
      <c r="I262" s="176">
        <f>IF(C266=0,0,C262/C266)</f>
        <v>0</v>
      </c>
      <c r="J262" s="176">
        <f>IF(D266=0,0,D262/D266)</f>
        <v>0</v>
      </c>
      <c r="K262" s="176">
        <f>IF(E266=0,0,E262/E266)</f>
        <v>0</v>
      </c>
      <c r="L262" s="176">
        <f>IF(F266=0,0,F262/F266)</f>
        <v>0</v>
      </c>
      <c r="M262" s="176">
        <f>IF(G266=0,0,G262/G266)</f>
        <v>0</v>
      </c>
    </row>
    <row r="263" spans="1:13" x14ac:dyDescent="0.2">
      <c r="B263" s="167" t="s">
        <v>277</v>
      </c>
      <c r="C263" s="185">
        <f>SUMIFS('Revised Proposal'!E$6:E$162,'Revised Proposal'!$S$6:$S$162,Categorised!$B247,'Revised Proposal'!$R$6:$R$162,Categorised!$B263)</f>
        <v>0</v>
      </c>
      <c r="D263" s="185">
        <f>SUMIFS('Revised Proposal'!F$6:F$162,'Revised Proposal'!$S$6:$S$162,Categorised!$B247,'Revised Proposal'!$R$6:$R$162,Categorised!$B263)</f>
        <v>0</v>
      </c>
      <c r="E263" s="185">
        <f>SUMIFS('Revised Proposal'!G$6:G$162,'Revised Proposal'!$S$6:$S$162,Categorised!$B247,'Revised Proposal'!$R$6:$R$162,Categorised!$B263)</f>
        <v>0</v>
      </c>
      <c r="F263" s="185">
        <f>SUMIFS('Revised Proposal'!H$6:H$162,'Revised Proposal'!$S$6:$S$162,Categorised!$B247,'Revised Proposal'!$R$6:$R$162,Categorised!$B263)</f>
        <v>0</v>
      </c>
      <c r="G263" s="185">
        <f>SUMIFS('Revised Proposal'!I$6:I$162,'Revised Proposal'!$S$6:$S$162,Categorised!$B247,'Revised Proposal'!$R$6:$R$162,Categorised!$B263)</f>
        <v>0</v>
      </c>
      <c r="H263" s="170"/>
      <c r="I263" s="176">
        <f>IF(C266=0,0,C263/C266)</f>
        <v>0</v>
      </c>
      <c r="J263" s="176">
        <f>IF(D266=0,0,D263/D266)</f>
        <v>0</v>
      </c>
      <c r="K263" s="176">
        <f>IF(E266=0,0,E263/E266)</f>
        <v>0</v>
      </c>
      <c r="L263" s="176">
        <f>IF(F266=0,0,F263/F266)</f>
        <v>0</v>
      </c>
      <c r="M263" s="176">
        <f>IF(G266=0,0,G263/G266)</f>
        <v>0</v>
      </c>
    </row>
    <row r="264" spans="1:13" x14ac:dyDescent="0.2">
      <c r="B264" s="170" t="s">
        <v>279</v>
      </c>
      <c r="C264" s="185">
        <f>SUMIFS('Revised Proposal'!E$6:E$162,'Revised Proposal'!$S$6:$S$162,Categorised!$B247,'Revised Proposal'!$R$6:$R$162,Categorised!$B264)</f>
        <v>6039.6915466102873</v>
      </c>
      <c r="D264" s="185">
        <f>SUMIFS('Revised Proposal'!F$6:F$162,'Revised Proposal'!$S$6:$S$162,Categorised!$B247,'Revised Proposal'!$R$6:$R$162,Categorised!$B264)</f>
        <v>8896.2853644709867</v>
      </c>
      <c r="E264" s="185">
        <f>SUMIFS('Revised Proposal'!G$6:G$162,'Revised Proposal'!$S$6:$S$162,Categorised!$B247,'Revised Proposal'!$R$6:$R$162,Categorised!$B264)</f>
        <v>6809.4394160387328</v>
      </c>
      <c r="F264" s="185">
        <f>SUMIFS('Revised Proposal'!H$6:H$162,'Revised Proposal'!$S$6:$S$162,Categorised!$B247,'Revised Proposal'!$R$6:$R$162,Categorised!$B264)</f>
        <v>6076.2144992382491</v>
      </c>
      <c r="G264" s="185">
        <f>SUMIFS('Revised Proposal'!I$6:I$162,'Revised Proposal'!$S$6:$S$162,Categorised!$B247,'Revised Proposal'!$R$6:$R$162,Categorised!$B264)</f>
        <v>4202.2092057758509</v>
      </c>
      <c r="H264" s="170"/>
      <c r="I264" s="176">
        <f>IF(C266=0,0,C264/C266)</f>
        <v>0.61968685207834717</v>
      </c>
      <c r="J264" s="176">
        <f>IF(D266=0,0,D264/D266)</f>
        <v>0.92120853978863093</v>
      </c>
      <c r="K264" s="176">
        <f>IF(E266=0,0,E264/E266)</f>
        <v>0.89948883313053596</v>
      </c>
      <c r="L264" s="176">
        <f>IF(F266=0,0,F264/F266)</f>
        <v>0.61158005670564852</v>
      </c>
      <c r="M264" s="176">
        <f>IF(G266=0,0,G264/G266)</f>
        <v>0.43714439969386604</v>
      </c>
    </row>
    <row r="265" spans="1:13" x14ac:dyDescent="0.2">
      <c r="B265" s="167" t="s">
        <v>302</v>
      </c>
      <c r="C265" s="175"/>
      <c r="D265" s="175"/>
      <c r="E265" s="175"/>
      <c r="F265" s="175"/>
      <c r="G265" s="175"/>
      <c r="H265" s="170"/>
      <c r="I265" s="176">
        <f>IF(C266=0,0,C265/C266)</f>
        <v>0</v>
      </c>
      <c r="J265" s="176">
        <f t="shared" ref="J265:M265" si="3">IF(D266=0,0,D265/D266)</f>
        <v>0</v>
      </c>
      <c r="K265" s="176">
        <f t="shared" si="3"/>
        <v>0</v>
      </c>
      <c r="L265" s="176">
        <f t="shared" si="3"/>
        <v>0</v>
      </c>
      <c r="M265" s="176">
        <f t="shared" si="3"/>
        <v>0</v>
      </c>
    </row>
    <row r="266" spans="1:13" x14ac:dyDescent="0.2">
      <c r="B266" s="177" t="s">
        <v>299</v>
      </c>
      <c r="C266" s="178">
        <f>SUM(C248:C265)</f>
        <v>9746.3606438541756</v>
      </c>
      <c r="D266" s="178">
        <f>SUM(D248:D265)</f>
        <v>9657.1894204456876</v>
      </c>
      <c r="E266" s="178">
        <f>SUM(E248:E265)</f>
        <v>7570.3434720134328</v>
      </c>
      <c r="F266" s="178">
        <f>SUM(F248:F265)</f>
        <v>9935.2724677919177</v>
      </c>
      <c r="G266" s="178">
        <f>SUM(G248:G265)</f>
        <v>9612.8629549381731</v>
      </c>
      <c r="H266" s="170"/>
      <c r="I266" s="179">
        <f>SUM(I248:I265)</f>
        <v>1</v>
      </c>
      <c r="J266" s="179">
        <f>SUM(J248:J265)</f>
        <v>1</v>
      </c>
      <c r="K266" s="179">
        <f>SUM(K248:K265)</f>
        <v>1</v>
      </c>
      <c r="L266" s="179">
        <f>SUM(L248:L265)</f>
        <v>1</v>
      </c>
      <c r="M266" s="179">
        <f>SUM(M248:M265)</f>
        <v>1</v>
      </c>
    </row>
    <row r="268" spans="1:13" ht="13.5" thickBot="1" x14ac:dyDescent="0.25">
      <c r="B268" s="167" t="s">
        <v>300</v>
      </c>
      <c r="C268" s="185">
        <f>SUMIFS('Revised Proposal'!E$6:E$162,'Revised Proposal'!$S$6:$S$162,Categorised!$B247)</f>
        <v>9746.3606438541756</v>
      </c>
      <c r="D268" s="185">
        <f>SUMIFS('Revised Proposal'!F$6:F$162,'Revised Proposal'!$S$6:$S$162,Categorised!$B247)</f>
        <v>9657.1894204456894</v>
      </c>
      <c r="E268" s="185">
        <f>SUMIFS('Revised Proposal'!G$6:G$162,'Revised Proposal'!$S$6:$S$162,Categorised!$B247)</f>
        <v>7570.3434720134328</v>
      </c>
      <c r="F268" s="185">
        <f>SUMIFS('Revised Proposal'!H$6:H$162,'Revised Proposal'!$S$6:$S$162,Categorised!$B247)</f>
        <v>9935.2724677919177</v>
      </c>
      <c r="G268" s="185">
        <f>SUMIFS('Revised Proposal'!I$6:I$162,'Revised Proposal'!$S$6:$S$162,Categorised!$B247)</f>
        <v>9612.8629549381731</v>
      </c>
    </row>
    <row r="269" spans="1:13" ht="13.5" thickBot="1" x14ac:dyDescent="0.25">
      <c r="B269" s="180" t="s">
        <v>230</v>
      </c>
      <c r="C269" s="181">
        <f>+C266-C268</f>
        <v>0</v>
      </c>
      <c r="D269" s="181">
        <f>+D266-D268</f>
        <v>0</v>
      </c>
      <c r="E269" s="181">
        <f>+E266-E268</f>
        <v>0</v>
      </c>
      <c r="F269" s="181">
        <f>+F266-F268</f>
        <v>0</v>
      </c>
      <c r="G269" s="181">
        <f>+G266-G268</f>
        <v>0</v>
      </c>
    </row>
    <row r="271" spans="1:13" x14ac:dyDescent="0.2">
      <c r="A271" s="167" t="s">
        <v>197</v>
      </c>
      <c r="B271" s="174" t="s">
        <v>194</v>
      </c>
      <c r="C271" s="174"/>
      <c r="D271" s="174"/>
      <c r="E271" s="174"/>
      <c r="F271" s="174"/>
      <c r="G271" s="174"/>
      <c r="H271" s="170"/>
      <c r="I271" s="174"/>
      <c r="J271" s="174"/>
      <c r="K271" s="174"/>
      <c r="L271" s="174"/>
      <c r="M271" s="174"/>
    </row>
    <row r="272" spans="1:13" x14ac:dyDescent="0.2">
      <c r="B272" s="170" t="s">
        <v>276</v>
      </c>
      <c r="C272" s="185">
        <f>SUMIFS('Revised Proposal'!E$6:E$162,'Revised Proposal'!$S$6:$S$162,Categorised!$B271,'Revised Proposal'!$R$6:$R$162,Categorised!$B272)</f>
        <v>0</v>
      </c>
      <c r="D272" s="185">
        <f>SUMIFS('Revised Proposal'!F$6:F$162,'Revised Proposal'!$S$6:$S$162,Categorised!$B271,'Revised Proposal'!$R$6:$R$162,Categorised!$B272)</f>
        <v>0</v>
      </c>
      <c r="E272" s="185">
        <f>SUMIFS('Revised Proposal'!G$6:G$162,'Revised Proposal'!$S$6:$S$162,Categorised!$B271,'Revised Proposal'!$R$6:$R$162,Categorised!$B272)</f>
        <v>0</v>
      </c>
      <c r="F272" s="185">
        <f>SUMIFS('Revised Proposal'!H$6:H$162,'Revised Proposal'!$S$6:$S$162,Categorised!$B271,'Revised Proposal'!$R$6:$R$162,Categorised!$B272)</f>
        <v>0</v>
      </c>
      <c r="G272" s="185">
        <f>SUMIFS('Revised Proposal'!I$6:I$162,'Revised Proposal'!$S$6:$S$162,Categorised!$B271,'Revised Proposal'!$R$6:$R$162,Categorised!$B272)</f>
        <v>0</v>
      </c>
      <c r="H272" s="170"/>
      <c r="I272" s="176">
        <f>IF(C290=0,0,C272/C290)</f>
        <v>0</v>
      </c>
      <c r="J272" s="176">
        <f>IF(D290=0,0,D272/D290)</f>
        <v>0</v>
      </c>
      <c r="K272" s="176">
        <f>IF(E290=0,0,E272/E290)</f>
        <v>0</v>
      </c>
      <c r="L272" s="176">
        <f>IF(F290=0,0,F272/F290)</f>
        <v>0</v>
      </c>
      <c r="M272" s="176">
        <f>IF(G290=0,0,G272/G290)</f>
        <v>0</v>
      </c>
    </row>
    <row r="273" spans="2:19" x14ac:dyDescent="0.2">
      <c r="B273" s="170" t="s">
        <v>295</v>
      </c>
      <c r="C273" s="185">
        <f>SUMIFS('Revised Proposal'!E$6:E$162,'Revised Proposal'!$S$6:$S$162,Categorised!$B271,'Revised Proposal'!$R$6:$R$162,Categorised!$B273)</f>
        <v>0</v>
      </c>
      <c r="D273" s="185">
        <f>SUMIFS('Revised Proposal'!F$6:F$162,'Revised Proposal'!$S$6:$S$162,Categorised!$B271,'Revised Proposal'!$R$6:$R$162,Categorised!$B273)</f>
        <v>0</v>
      </c>
      <c r="E273" s="185">
        <f>SUMIFS('Revised Proposal'!G$6:G$162,'Revised Proposal'!$S$6:$S$162,Categorised!$B271,'Revised Proposal'!$R$6:$R$162,Categorised!$B273)</f>
        <v>0</v>
      </c>
      <c r="F273" s="185">
        <f>SUMIFS('Revised Proposal'!H$6:H$162,'Revised Proposal'!$S$6:$S$162,Categorised!$B271,'Revised Proposal'!$R$6:$R$162,Categorised!$B273)</f>
        <v>0</v>
      </c>
      <c r="G273" s="185">
        <f>SUMIFS('Revised Proposal'!I$6:I$162,'Revised Proposal'!$S$6:$S$162,Categorised!$B271,'Revised Proposal'!$R$6:$R$162,Categorised!$B273)</f>
        <v>0</v>
      </c>
      <c r="H273" s="170"/>
      <c r="I273" s="176">
        <f>IF(C290=0,0,C273/C290)</f>
        <v>0</v>
      </c>
      <c r="J273" s="176">
        <f>IF(D290=0,0,D273/D290)</f>
        <v>0</v>
      </c>
      <c r="K273" s="176">
        <f>IF(E290=0,0,E273/E290)</f>
        <v>0</v>
      </c>
      <c r="L273" s="176">
        <f>IF(F290=0,0,F273/F290)</f>
        <v>0</v>
      </c>
      <c r="M273" s="176">
        <f>IF(G290=0,0,G273/G290)</f>
        <v>0</v>
      </c>
    </row>
    <row r="274" spans="2:19" x14ac:dyDescent="0.2">
      <c r="B274" s="170" t="s">
        <v>274</v>
      </c>
      <c r="C274" s="185">
        <f>SUMIFS('Revised Proposal'!E$6:E$162,'Revised Proposal'!$S$6:$S$162,Categorised!$B271,'Revised Proposal'!$R$6:$R$162,Categorised!$B274)</f>
        <v>0</v>
      </c>
      <c r="D274" s="185">
        <f>SUMIFS('Revised Proposal'!F$6:F$162,'Revised Proposal'!$S$6:$S$162,Categorised!$B271,'Revised Proposal'!$R$6:$R$162,Categorised!$B274)</f>
        <v>0</v>
      </c>
      <c r="E274" s="185">
        <f>SUMIFS('Revised Proposal'!G$6:G$162,'Revised Proposal'!$S$6:$S$162,Categorised!$B271,'Revised Proposal'!$R$6:$R$162,Categorised!$B274)</f>
        <v>0</v>
      </c>
      <c r="F274" s="185">
        <f>SUMIFS('Revised Proposal'!H$6:H$162,'Revised Proposal'!$S$6:$S$162,Categorised!$B271,'Revised Proposal'!$R$6:$R$162,Categorised!$B274)</f>
        <v>0</v>
      </c>
      <c r="G274" s="185">
        <f>SUMIFS('Revised Proposal'!I$6:I$162,'Revised Proposal'!$S$6:$S$162,Categorised!$B271,'Revised Proposal'!$R$6:$R$162,Categorised!$B274)</f>
        <v>0</v>
      </c>
      <c r="H274" s="170"/>
      <c r="I274" s="176">
        <f>IF(C290=0,0,C274/C290)</f>
        <v>0</v>
      </c>
      <c r="J274" s="176">
        <f>IF(D290=0,0,D274/D290)</f>
        <v>0</v>
      </c>
      <c r="K274" s="176">
        <f>IF(E290=0,0,E274/E290)</f>
        <v>0</v>
      </c>
      <c r="L274" s="176">
        <f>IF(F290=0,0,F274/F290)</f>
        <v>0</v>
      </c>
      <c r="M274" s="176">
        <f>IF(G290=0,0,G274/G290)</f>
        <v>0</v>
      </c>
    </row>
    <row r="275" spans="2:19" x14ac:dyDescent="0.2">
      <c r="B275" s="170" t="s">
        <v>281</v>
      </c>
      <c r="C275" s="185">
        <f>SUMIFS('Revised Proposal'!E$6:E$162,'Revised Proposal'!$S$6:$S$162,Categorised!$B271,'Revised Proposal'!$R$6:$R$162,Categorised!$B275)</f>
        <v>0</v>
      </c>
      <c r="D275" s="185">
        <f>SUMIFS('Revised Proposal'!F$6:F$162,'Revised Proposal'!$S$6:$S$162,Categorised!$B271,'Revised Proposal'!$R$6:$R$162,Categorised!$B275)</f>
        <v>0</v>
      </c>
      <c r="E275" s="185">
        <f>SUMIFS('Revised Proposal'!G$6:G$162,'Revised Proposal'!$S$6:$S$162,Categorised!$B271,'Revised Proposal'!$R$6:$R$162,Categorised!$B275)</f>
        <v>0</v>
      </c>
      <c r="F275" s="185">
        <f>SUMIFS('Revised Proposal'!H$6:H$162,'Revised Proposal'!$S$6:$S$162,Categorised!$B271,'Revised Proposal'!$R$6:$R$162,Categorised!$B275)</f>
        <v>0</v>
      </c>
      <c r="G275" s="185">
        <f>SUMIFS('Revised Proposal'!I$6:I$162,'Revised Proposal'!$S$6:$S$162,Categorised!$B271,'Revised Proposal'!$R$6:$R$162,Categorised!$B275)</f>
        <v>0</v>
      </c>
      <c r="H275" s="170"/>
      <c r="I275" s="176">
        <f>IF(C290=0,0,C275/C290)</f>
        <v>0</v>
      </c>
      <c r="J275" s="176">
        <f>IF(D290=0,0,D275/D290)</f>
        <v>0</v>
      </c>
      <c r="K275" s="176">
        <f>IF(E290=0,0,E275/E290)</f>
        <v>0</v>
      </c>
      <c r="L275" s="176">
        <f>IF(F290=0,0,F275/F290)</f>
        <v>0</v>
      </c>
      <c r="M275" s="176">
        <f>IF(G290=0,0,G275/G290)</f>
        <v>0</v>
      </c>
    </row>
    <row r="276" spans="2:19" x14ac:dyDescent="0.2">
      <c r="B276" s="170" t="s">
        <v>275</v>
      </c>
      <c r="C276" s="185">
        <f>SUMIFS('Revised Proposal'!E$6:E$162,'Revised Proposal'!$S$6:$S$162,Categorised!$B271,'Revised Proposal'!$R$6:$R$162,Categorised!$B276)</f>
        <v>0</v>
      </c>
      <c r="D276" s="185">
        <f>SUMIFS('Revised Proposal'!F$6:F$162,'Revised Proposal'!$S$6:$S$162,Categorised!$B271,'Revised Proposal'!$R$6:$R$162,Categorised!$B276)</f>
        <v>0</v>
      </c>
      <c r="E276" s="185">
        <f>SUMIFS('Revised Proposal'!G$6:G$162,'Revised Proposal'!$S$6:$S$162,Categorised!$B271,'Revised Proposal'!$R$6:$R$162,Categorised!$B276)</f>
        <v>0</v>
      </c>
      <c r="F276" s="185">
        <f>SUMIFS('Revised Proposal'!H$6:H$162,'Revised Proposal'!$S$6:$S$162,Categorised!$B271,'Revised Proposal'!$R$6:$R$162,Categorised!$B276)</f>
        <v>0</v>
      </c>
      <c r="G276" s="185">
        <f>SUMIFS('Revised Proposal'!I$6:I$162,'Revised Proposal'!$S$6:$S$162,Categorised!$B271,'Revised Proposal'!$R$6:$R$162,Categorised!$B276)</f>
        <v>0</v>
      </c>
      <c r="H276" s="170"/>
      <c r="I276" s="176">
        <f>IF(C290=0,0,C276/C290)</f>
        <v>0</v>
      </c>
      <c r="J276" s="176">
        <f>IF(D290=0,0,D276/D290)</f>
        <v>0</v>
      </c>
      <c r="K276" s="176">
        <f>IF(E290=0,0,E276/E290)</f>
        <v>0</v>
      </c>
      <c r="L276" s="176">
        <f>IF(F290=0,0,F276/F290)</f>
        <v>0</v>
      </c>
      <c r="M276" s="176">
        <f>IF(G290=0,0,G276/G290)</f>
        <v>0</v>
      </c>
      <c r="O276" s="202">
        <v>0</v>
      </c>
      <c r="P276" s="202">
        <v>0</v>
      </c>
      <c r="Q276" s="202">
        <v>0</v>
      </c>
      <c r="R276" s="202">
        <v>0</v>
      </c>
      <c r="S276" s="202">
        <v>0</v>
      </c>
    </row>
    <row r="277" spans="2:19" x14ac:dyDescent="0.2">
      <c r="B277" s="170" t="s">
        <v>285</v>
      </c>
      <c r="C277" s="185">
        <f>SUMIFS('Revised Proposal'!E$6:E$162,'Revised Proposal'!$S$6:$S$162,Categorised!$B271,'Revised Proposal'!$R$6:$R$162,Categorised!$B277)</f>
        <v>0</v>
      </c>
      <c r="D277" s="185">
        <f>SUMIFS('Revised Proposal'!F$6:F$162,'Revised Proposal'!$S$6:$S$162,Categorised!$B271,'Revised Proposal'!$R$6:$R$162,Categorised!$B277)</f>
        <v>0</v>
      </c>
      <c r="E277" s="185">
        <f>SUMIFS('Revised Proposal'!G$6:G$162,'Revised Proposal'!$S$6:$S$162,Categorised!$B271,'Revised Proposal'!$R$6:$R$162,Categorised!$B277)</f>
        <v>0</v>
      </c>
      <c r="F277" s="185">
        <f>SUMIFS('Revised Proposal'!H$6:H$162,'Revised Proposal'!$S$6:$S$162,Categorised!$B271,'Revised Proposal'!$R$6:$R$162,Categorised!$B277)</f>
        <v>0</v>
      </c>
      <c r="G277" s="185">
        <f>SUMIFS('Revised Proposal'!I$6:I$162,'Revised Proposal'!$S$6:$S$162,Categorised!$B271,'Revised Proposal'!$R$6:$R$162,Categorised!$B277)</f>
        <v>0</v>
      </c>
      <c r="H277" s="170"/>
      <c r="I277" s="176">
        <f>IF(C290=0,0,C277/C290)</f>
        <v>0</v>
      </c>
      <c r="J277" s="176">
        <f>IF(D290=0,0,D277/D290)</f>
        <v>0</v>
      </c>
      <c r="K277" s="176">
        <f>IF(E290=0,0,E277/E290)</f>
        <v>0</v>
      </c>
      <c r="L277" s="176">
        <f>IF(F290=0,0,F277/F290)</f>
        <v>0</v>
      </c>
      <c r="M277" s="176">
        <f>IF(G290=0,0,G277/G290)</f>
        <v>0</v>
      </c>
    </row>
    <row r="278" spans="2:19" x14ac:dyDescent="0.2">
      <c r="B278" s="170" t="s">
        <v>273</v>
      </c>
      <c r="C278" s="185">
        <f>SUMIFS('Revised Proposal'!E$6:E$162,'Revised Proposal'!$S$6:$S$162,Categorised!$B271,'Revised Proposal'!$R$6:$R$162,Categorised!$B278)</f>
        <v>0</v>
      </c>
      <c r="D278" s="185">
        <f>SUMIFS('Revised Proposal'!F$6:F$162,'Revised Proposal'!$S$6:$S$162,Categorised!$B271,'Revised Proposal'!$R$6:$R$162,Categorised!$B278)</f>
        <v>0</v>
      </c>
      <c r="E278" s="185">
        <f>SUMIFS('Revised Proposal'!G$6:G$162,'Revised Proposal'!$S$6:$S$162,Categorised!$B271,'Revised Proposal'!$R$6:$R$162,Categorised!$B278)</f>
        <v>0</v>
      </c>
      <c r="F278" s="185">
        <f>SUMIFS('Revised Proposal'!H$6:H$162,'Revised Proposal'!$S$6:$S$162,Categorised!$B271,'Revised Proposal'!$R$6:$R$162,Categorised!$B278)</f>
        <v>0</v>
      </c>
      <c r="G278" s="185">
        <f>SUMIFS('Revised Proposal'!I$6:I$162,'Revised Proposal'!$S$6:$S$162,Categorised!$B271,'Revised Proposal'!$R$6:$R$162,Categorised!$B278)</f>
        <v>0</v>
      </c>
      <c r="H278" s="170"/>
      <c r="I278" s="176">
        <f>IF(C290=0,0,C278/C290)</f>
        <v>0</v>
      </c>
      <c r="J278" s="176">
        <f>IF(D290=0,0,D278/D290)</f>
        <v>0</v>
      </c>
      <c r="K278" s="176">
        <f>IF(E290=0,0,E278/E290)</f>
        <v>0</v>
      </c>
      <c r="L278" s="176">
        <f>IF(F290=0,0,F278/F290)</f>
        <v>0</v>
      </c>
      <c r="M278" s="176">
        <f>IF(G290=0,0,G278/G290)</f>
        <v>0</v>
      </c>
      <c r="O278" s="202">
        <v>0</v>
      </c>
      <c r="P278" s="202">
        <v>0</v>
      </c>
      <c r="Q278" s="202">
        <v>0</v>
      </c>
      <c r="R278" s="202">
        <v>0</v>
      </c>
      <c r="S278" s="202">
        <v>0</v>
      </c>
    </row>
    <row r="279" spans="2:19" x14ac:dyDescent="0.2">
      <c r="B279" s="170" t="s">
        <v>280</v>
      </c>
      <c r="C279" s="185">
        <f>SUMIFS('Revised Proposal'!E$6:E$162,'Revised Proposal'!$S$6:$S$162,Categorised!$B271,'Revised Proposal'!$R$6:$R$162,Categorised!$B279)</f>
        <v>0</v>
      </c>
      <c r="D279" s="185">
        <f>SUMIFS('Revised Proposal'!F$6:F$162,'Revised Proposal'!$S$6:$S$162,Categorised!$B271,'Revised Proposal'!$R$6:$R$162,Categorised!$B279)</f>
        <v>0</v>
      </c>
      <c r="E279" s="185">
        <f>SUMIFS('Revised Proposal'!G$6:G$162,'Revised Proposal'!$S$6:$S$162,Categorised!$B271,'Revised Proposal'!$R$6:$R$162,Categorised!$B279)</f>
        <v>0</v>
      </c>
      <c r="F279" s="185">
        <f>SUMIFS('Revised Proposal'!H$6:H$162,'Revised Proposal'!$S$6:$S$162,Categorised!$B271,'Revised Proposal'!$R$6:$R$162,Categorised!$B279)</f>
        <v>0</v>
      </c>
      <c r="G279" s="185">
        <f>SUMIFS('Revised Proposal'!I$6:I$162,'Revised Proposal'!$S$6:$S$162,Categorised!$B271,'Revised Proposal'!$R$6:$R$162,Categorised!$B279)</f>
        <v>0</v>
      </c>
      <c r="H279" s="170"/>
      <c r="I279" s="176">
        <f>IF(C290=0,0,C279/C290)</f>
        <v>0</v>
      </c>
      <c r="J279" s="176">
        <f>IF(D290=0,0,D279/D290)</f>
        <v>0</v>
      </c>
      <c r="K279" s="176">
        <f>IF(E290=0,0,E279/E290)</f>
        <v>0</v>
      </c>
      <c r="L279" s="176">
        <f>IF(F290=0,0,F279/F290)</f>
        <v>0</v>
      </c>
      <c r="M279" s="176">
        <f>IF(G290=0,0,G279/G290)</f>
        <v>0</v>
      </c>
      <c r="O279" s="202">
        <v>0</v>
      </c>
      <c r="P279" s="202">
        <v>0</v>
      </c>
      <c r="Q279" s="202">
        <v>0</v>
      </c>
      <c r="R279" s="202">
        <v>0</v>
      </c>
      <c r="S279" s="202">
        <v>0</v>
      </c>
    </row>
    <row r="280" spans="2:19" x14ac:dyDescent="0.2">
      <c r="B280" s="170" t="s">
        <v>286</v>
      </c>
      <c r="C280" s="185">
        <f>SUMIFS('Revised Proposal'!E$6:E$162,'Revised Proposal'!$S$6:$S$162,Categorised!$B271,'Revised Proposal'!$R$6:$R$162,Categorised!$B280)</f>
        <v>0</v>
      </c>
      <c r="D280" s="185">
        <f>SUMIFS('Revised Proposal'!F$6:F$162,'Revised Proposal'!$S$6:$S$162,Categorised!$B271,'Revised Proposal'!$R$6:$R$162,Categorised!$B280)</f>
        <v>0</v>
      </c>
      <c r="E280" s="185">
        <f>SUMIFS('Revised Proposal'!G$6:G$162,'Revised Proposal'!$S$6:$S$162,Categorised!$B271,'Revised Proposal'!$R$6:$R$162,Categorised!$B280)</f>
        <v>0</v>
      </c>
      <c r="F280" s="185">
        <f>SUMIFS('Revised Proposal'!H$6:H$162,'Revised Proposal'!$S$6:$S$162,Categorised!$B271,'Revised Proposal'!$R$6:$R$162,Categorised!$B280)</f>
        <v>0</v>
      </c>
      <c r="G280" s="185">
        <f>SUMIFS('Revised Proposal'!I$6:I$162,'Revised Proposal'!$S$6:$S$162,Categorised!$B271,'Revised Proposal'!$R$6:$R$162,Categorised!$B280)</f>
        <v>0</v>
      </c>
      <c r="H280" s="170"/>
      <c r="I280" s="176">
        <f>IF(C290=0,0,C280/C290)</f>
        <v>0</v>
      </c>
      <c r="J280" s="176">
        <f>IF(D290=0,0,D280/D290)</f>
        <v>0</v>
      </c>
      <c r="K280" s="176">
        <f>IF(E290=0,0,E280/E290)</f>
        <v>0</v>
      </c>
      <c r="L280" s="176">
        <f>IF(F290=0,0,F280/F290)</f>
        <v>0</v>
      </c>
      <c r="M280" s="176">
        <f>IF(G290=0,0,G280/G290)</f>
        <v>0</v>
      </c>
    </row>
    <row r="281" spans="2:19" x14ac:dyDescent="0.2">
      <c r="B281" s="170" t="s">
        <v>296</v>
      </c>
      <c r="C281" s="185">
        <f>SUMIFS('Revised Proposal'!E$6:E$162,'Revised Proposal'!$S$6:$S$162,Categorised!$B271,'Revised Proposal'!$R$6:$R$162,Categorised!$B281)</f>
        <v>0</v>
      </c>
      <c r="D281" s="185">
        <f>SUMIFS('Revised Proposal'!F$6:F$162,'Revised Proposal'!$S$6:$S$162,Categorised!$B271,'Revised Proposal'!$R$6:$R$162,Categorised!$B281)</f>
        <v>0</v>
      </c>
      <c r="E281" s="185">
        <f>SUMIFS('Revised Proposal'!G$6:G$162,'Revised Proposal'!$S$6:$S$162,Categorised!$B271,'Revised Proposal'!$R$6:$R$162,Categorised!$B281)</f>
        <v>0</v>
      </c>
      <c r="F281" s="185">
        <f>SUMIFS('Revised Proposal'!H$6:H$162,'Revised Proposal'!$S$6:$S$162,Categorised!$B271,'Revised Proposal'!$R$6:$R$162,Categorised!$B281)</f>
        <v>0</v>
      </c>
      <c r="G281" s="185">
        <f>SUMIFS('Revised Proposal'!I$6:I$162,'Revised Proposal'!$S$6:$S$162,Categorised!$B271,'Revised Proposal'!$R$6:$R$162,Categorised!$B281)</f>
        <v>0</v>
      </c>
      <c r="H281" s="170"/>
      <c r="I281" s="176">
        <f>IF(C290=0,0,C281/C290)</f>
        <v>0</v>
      </c>
      <c r="J281" s="176">
        <f>IF(D290=0,0,D281/D290)</f>
        <v>0</v>
      </c>
      <c r="K281" s="176">
        <f>IF(E290=0,0,E281/E290)</f>
        <v>0</v>
      </c>
      <c r="L281" s="176">
        <f>IF(F290=0,0,F281/F290)</f>
        <v>0</v>
      </c>
      <c r="M281" s="176">
        <f>IF(G290=0,0,G281/G290)</f>
        <v>0</v>
      </c>
    </row>
    <row r="282" spans="2:19" x14ac:dyDescent="0.2">
      <c r="B282" s="170" t="s">
        <v>29</v>
      </c>
      <c r="C282" s="185">
        <f>SUMIFS('Revised Proposal'!E$6:E$162,'Revised Proposal'!$S$6:$S$162,Categorised!$B271,'Revised Proposal'!$R$6:$R$162,Categorised!$B282)</f>
        <v>0</v>
      </c>
      <c r="D282" s="185">
        <f>SUMIFS('Revised Proposal'!F$6:F$162,'Revised Proposal'!$S$6:$S$162,Categorised!$B271,'Revised Proposal'!$R$6:$R$162,Categorised!$B282)</f>
        <v>0</v>
      </c>
      <c r="E282" s="185">
        <f>SUMIFS('Revised Proposal'!G$6:G$162,'Revised Proposal'!$S$6:$S$162,Categorised!$B271,'Revised Proposal'!$R$6:$R$162,Categorised!$B282)</f>
        <v>0</v>
      </c>
      <c r="F282" s="185">
        <f>SUMIFS('Revised Proposal'!H$6:H$162,'Revised Proposal'!$S$6:$S$162,Categorised!$B271,'Revised Proposal'!$R$6:$R$162,Categorised!$B282)</f>
        <v>0</v>
      </c>
      <c r="G282" s="185">
        <f>SUMIFS('Revised Proposal'!I$6:I$162,'Revised Proposal'!$S$6:$S$162,Categorised!$B271,'Revised Proposal'!$R$6:$R$162,Categorised!$B282)</f>
        <v>0</v>
      </c>
      <c r="H282" s="170"/>
      <c r="I282" s="176">
        <f>IF(C290=0,0,C282/C290)</f>
        <v>0</v>
      </c>
      <c r="J282" s="176">
        <f>IF(D290=0,0,D282/D290)</f>
        <v>0</v>
      </c>
      <c r="K282" s="176">
        <f>IF(E290=0,0,E282/E290)</f>
        <v>0</v>
      </c>
      <c r="L282" s="176">
        <f>IF(F290=0,0,F282/F290)</f>
        <v>0</v>
      </c>
      <c r="M282" s="176">
        <f>IF(G290=0,0,G282/G290)</f>
        <v>0</v>
      </c>
    </row>
    <row r="283" spans="2:19" x14ac:dyDescent="0.2">
      <c r="B283" s="170" t="s">
        <v>278</v>
      </c>
      <c r="C283" s="185">
        <f>SUMIFS('Revised Proposal'!E$6:E$162,'Revised Proposal'!$S$6:$S$162,Categorised!$B271,'Revised Proposal'!$R$6:$R$162,Categorised!$B283)</f>
        <v>0</v>
      </c>
      <c r="D283" s="185">
        <f>SUMIFS('Revised Proposal'!F$6:F$162,'Revised Proposal'!$S$6:$S$162,Categorised!$B271,'Revised Proposal'!$R$6:$R$162,Categorised!$B283)</f>
        <v>0</v>
      </c>
      <c r="E283" s="185">
        <f>SUMIFS('Revised Proposal'!G$6:G$162,'Revised Proposal'!$S$6:$S$162,Categorised!$B271,'Revised Proposal'!$R$6:$R$162,Categorised!$B283)</f>
        <v>0</v>
      </c>
      <c r="F283" s="185">
        <f>SUMIFS('Revised Proposal'!H$6:H$162,'Revised Proposal'!$S$6:$S$162,Categorised!$B271,'Revised Proposal'!$R$6:$R$162,Categorised!$B283)</f>
        <v>0</v>
      </c>
      <c r="G283" s="185">
        <f>SUMIFS('Revised Proposal'!I$6:I$162,'Revised Proposal'!$S$6:$S$162,Categorised!$B271,'Revised Proposal'!$R$6:$R$162,Categorised!$B283)</f>
        <v>0</v>
      </c>
      <c r="H283" s="170"/>
      <c r="I283" s="176">
        <f>IF(C290=0,0,C283/C290)</f>
        <v>0</v>
      </c>
      <c r="J283" s="176">
        <f>IF(D290=0,0,D283/D290)</f>
        <v>0</v>
      </c>
      <c r="K283" s="176">
        <f>IF(E290=0,0,E283/E290)</f>
        <v>0</v>
      </c>
      <c r="L283" s="176">
        <f>IF(F290=0,0,F283/F290)</f>
        <v>0</v>
      </c>
      <c r="M283" s="176">
        <f>IF(G290=0,0,G283/G290)</f>
        <v>0</v>
      </c>
    </row>
    <row r="284" spans="2:19" x14ac:dyDescent="0.2">
      <c r="B284" s="170" t="s">
        <v>297</v>
      </c>
      <c r="C284" s="185">
        <f>SUMIFS('Revised Proposal'!E$6:E$162,'Revised Proposal'!$S$6:$S$162,Categorised!$B271,'Revised Proposal'!$R$6:$R$162,Categorised!$B284)</f>
        <v>0</v>
      </c>
      <c r="D284" s="185">
        <f>SUMIFS('Revised Proposal'!F$6:F$162,'Revised Proposal'!$S$6:$S$162,Categorised!$B271,'Revised Proposal'!$R$6:$R$162,Categorised!$B284)</f>
        <v>0</v>
      </c>
      <c r="E284" s="185">
        <f>SUMIFS('Revised Proposal'!G$6:G$162,'Revised Proposal'!$S$6:$S$162,Categorised!$B271,'Revised Proposal'!$R$6:$R$162,Categorised!$B284)</f>
        <v>0</v>
      </c>
      <c r="F284" s="185">
        <f>SUMIFS('Revised Proposal'!H$6:H$162,'Revised Proposal'!$S$6:$S$162,Categorised!$B271,'Revised Proposal'!$R$6:$R$162,Categorised!$B284)</f>
        <v>0</v>
      </c>
      <c r="G284" s="185">
        <f>SUMIFS('Revised Proposal'!I$6:I$162,'Revised Proposal'!$S$6:$S$162,Categorised!$B271,'Revised Proposal'!$R$6:$R$162,Categorised!$B284)</f>
        <v>0</v>
      </c>
      <c r="H284" s="170"/>
      <c r="I284" s="176">
        <f>IF(C290=0,0,C284/C290)</f>
        <v>0</v>
      </c>
      <c r="J284" s="176">
        <f>IF(D290=0,0,D284/D290)</f>
        <v>0</v>
      </c>
      <c r="K284" s="176">
        <f>IF(E290=0,0,E284/E290)</f>
        <v>0</v>
      </c>
      <c r="L284" s="176">
        <f>IF(F290=0,0,F284/F290)</f>
        <v>0</v>
      </c>
      <c r="M284" s="176">
        <f>IF(G290=0,0,G284/G290)</f>
        <v>0</v>
      </c>
    </row>
    <row r="285" spans="2:19" x14ac:dyDescent="0.2">
      <c r="B285" s="170" t="s">
        <v>298</v>
      </c>
      <c r="C285" s="185">
        <f>SUMIFS('Revised Proposal'!E$6:E$162,'Revised Proposal'!$S$6:$S$162,Categorised!$B271,'Revised Proposal'!$R$6:$R$162,Categorised!$B285)</f>
        <v>0</v>
      </c>
      <c r="D285" s="185">
        <f>SUMIFS('Revised Proposal'!F$6:F$162,'Revised Proposal'!$S$6:$S$162,Categorised!$B271,'Revised Proposal'!$R$6:$R$162,Categorised!$B285)</f>
        <v>0</v>
      </c>
      <c r="E285" s="185">
        <f>SUMIFS('Revised Proposal'!G$6:G$162,'Revised Proposal'!$S$6:$S$162,Categorised!$B271,'Revised Proposal'!$R$6:$R$162,Categorised!$B285)</f>
        <v>0</v>
      </c>
      <c r="F285" s="185">
        <f>SUMIFS('Revised Proposal'!H$6:H$162,'Revised Proposal'!$S$6:$S$162,Categorised!$B271,'Revised Proposal'!$R$6:$R$162,Categorised!$B285)</f>
        <v>0</v>
      </c>
      <c r="G285" s="185">
        <f>SUMIFS('Revised Proposal'!I$6:I$162,'Revised Proposal'!$S$6:$S$162,Categorised!$B271,'Revised Proposal'!$R$6:$R$162,Categorised!$B285)</f>
        <v>0</v>
      </c>
      <c r="H285" s="170"/>
      <c r="I285" s="176">
        <f>IF(C290=0,0,C285/C290)</f>
        <v>0</v>
      </c>
      <c r="J285" s="176">
        <f>IF(D290=0,0,D285/D290)</f>
        <v>0</v>
      </c>
      <c r="K285" s="176">
        <f>IF(E290=0,0,E285/E290)</f>
        <v>0</v>
      </c>
      <c r="L285" s="176">
        <f>IF(F290=0,0,F285/F290)</f>
        <v>0</v>
      </c>
      <c r="M285" s="176">
        <f>IF(G290=0,0,G285/G290)</f>
        <v>0</v>
      </c>
    </row>
    <row r="286" spans="2:19" x14ac:dyDescent="0.2">
      <c r="B286" s="170" t="s">
        <v>282</v>
      </c>
      <c r="C286" s="185">
        <f>SUMIFS('Revised Proposal'!E$6:E$162,'Revised Proposal'!$S$6:$S$162,Categorised!$B271,'Revised Proposal'!$R$6:$R$162,Categorised!$B286)</f>
        <v>2031.4089193663115</v>
      </c>
      <c r="D286" s="185">
        <f>SUMIFS('Revised Proposal'!F$6:F$162,'Revised Proposal'!$S$6:$S$162,Categorised!$B271,'Revised Proposal'!$R$6:$R$162,Categorised!$B286)</f>
        <v>2000.1243877538939</v>
      </c>
      <c r="E286" s="185">
        <f>SUMIFS('Revised Proposal'!G$6:G$162,'Revised Proposal'!$S$6:$S$162,Categorised!$B271,'Revised Proposal'!$R$6:$R$162,Categorised!$B286)</f>
        <v>2018.8951067213445</v>
      </c>
      <c r="F286" s="185">
        <f>SUMIFS('Revised Proposal'!H$6:H$162,'Revised Proposal'!$S$6:$S$162,Categorised!$B271,'Revised Proposal'!$R$6:$R$162,Categorised!$B286)</f>
        <v>1993.8674814314106</v>
      </c>
      <c r="G286" s="185">
        <f>SUMIFS('Revised Proposal'!I$6:I$162,'Revised Proposal'!$S$6:$S$162,Categorised!$B271,'Revised Proposal'!$R$6:$R$162,Categorised!$B286)</f>
        <v>1981.3536687864437</v>
      </c>
      <c r="H286" s="170"/>
      <c r="I286" s="176">
        <f>IF(C290=0,0,C286/C290)</f>
        <v>1</v>
      </c>
      <c r="J286" s="176">
        <f>IF(D290=0,0,D286/D290)</f>
        <v>1</v>
      </c>
      <c r="K286" s="176">
        <f>IF(E290=0,0,E286/E290)</f>
        <v>1</v>
      </c>
      <c r="L286" s="176">
        <f>IF(F290=0,0,F286/F290)</f>
        <v>1</v>
      </c>
      <c r="M286" s="176">
        <f>IF(G290=0,0,G286/G290)</f>
        <v>1</v>
      </c>
    </row>
    <row r="287" spans="2:19" x14ac:dyDescent="0.2">
      <c r="B287" s="167" t="s">
        <v>277</v>
      </c>
      <c r="C287" s="185">
        <f>SUMIFS('Revised Proposal'!E$6:E$162,'Revised Proposal'!$S$6:$S$162,Categorised!$B271,'Revised Proposal'!$R$6:$R$162,Categorised!$B287)</f>
        <v>0</v>
      </c>
      <c r="D287" s="185">
        <f>SUMIFS('Revised Proposal'!F$6:F$162,'Revised Proposal'!$S$6:$S$162,Categorised!$B271,'Revised Proposal'!$R$6:$R$162,Categorised!$B287)</f>
        <v>0</v>
      </c>
      <c r="E287" s="185">
        <f>SUMIFS('Revised Proposal'!G$6:G$162,'Revised Proposal'!$S$6:$S$162,Categorised!$B271,'Revised Proposal'!$R$6:$R$162,Categorised!$B287)</f>
        <v>0</v>
      </c>
      <c r="F287" s="185">
        <f>SUMIFS('Revised Proposal'!H$6:H$162,'Revised Proposal'!$S$6:$S$162,Categorised!$B271,'Revised Proposal'!$R$6:$R$162,Categorised!$B287)</f>
        <v>0</v>
      </c>
      <c r="G287" s="185">
        <f>SUMIFS('Revised Proposal'!I$6:I$162,'Revised Proposal'!$S$6:$S$162,Categorised!$B271,'Revised Proposal'!$R$6:$R$162,Categorised!$B287)</f>
        <v>0</v>
      </c>
      <c r="H287" s="170"/>
      <c r="I287" s="176">
        <f>IF(C290=0,0,C287/C290)</f>
        <v>0</v>
      </c>
      <c r="J287" s="176">
        <f>IF(D290=0,0,D287/D290)</f>
        <v>0</v>
      </c>
      <c r="K287" s="176">
        <f>IF(E290=0,0,E287/E290)</f>
        <v>0</v>
      </c>
      <c r="L287" s="176">
        <f>IF(F290=0,0,F287/F290)</f>
        <v>0</v>
      </c>
      <c r="M287" s="176">
        <f>IF(G290=0,0,G287/G290)</f>
        <v>0</v>
      </c>
    </row>
    <row r="288" spans="2:19" x14ac:dyDescent="0.2">
      <c r="B288" s="170" t="s">
        <v>279</v>
      </c>
      <c r="C288" s="185">
        <f>SUMIFS('Revised Proposal'!E$6:E$162,'Revised Proposal'!$S$6:$S$162,Categorised!$B271,'Revised Proposal'!$R$6:$R$162,Categorised!$B288)</f>
        <v>0</v>
      </c>
      <c r="D288" s="185">
        <f>SUMIFS('Revised Proposal'!F$6:F$162,'Revised Proposal'!$S$6:$S$162,Categorised!$B271,'Revised Proposal'!$R$6:$R$162,Categorised!$B288)</f>
        <v>0</v>
      </c>
      <c r="E288" s="185">
        <f>SUMIFS('Revised Proposal'!G$6:G$162,'Revised Proposal'!$S$6:$S$162,Categorised!$B271,'Revised Proposal'!$R$6:$R$162,Categorised!$B288)</f>
        <v>0</v>
      </c>
      <c r="F288" s="185">
        <f>SUMIFS('Revised Proposal'!H$6:H$162,'Revised Proposal'!$S$6:$S$162,Categorised!$B271,'Revised Proposal'!$R$6:$R$162,Categorised!$B288)</f>
        <v>0</v>
      </c>
      <c r="G288" s="185">
        <f>SUMIFS('Revised Proposal'!I$6:I$162,'Revised Proposal'!$S$6:$S$162,Categorised!$B271,'Revised Proposal'!$R$6:$R$162,Categorised!$B288)</f>
        <v>0</v>
      </c>
      <c r="H288" s="170"/>
      <c r="I288" s="176">
        <f>IF(C290=0,0,C288/C290)</f>
        <v>0</v>
      </c>
      <c r="J288" s="176">
        <f>IF(D290=0,0,D288/D290)</f>
        <v>0</v>
      </c>
      <c r="K288" s="176">
        <f>IF(E290=0,0,E288/E290)</f>
        <v>0</v>
      </c>
      <c r="L288" s="176">
        <f>IF(F290=0,0,F288/F290)</f>
        <v>0</v>
      </c>
      <c r="M288" s="176">
        <f>IF(G290=0,0,G288/G290)</f>
        <v>0</v>
      </c>
    </row>
    <row r="289" spans="1:19" x14ac:dyDescent="0.2">
      <c r="B289" s="170"/>
      <c r="C289" s="175"/>
      <c r="D289" s="175"/>
      <c r="E289" s="175"/>
      <c r="F289" s="175"/>
      <c r="G289" s="175"/>
      <c r="H289" s="170"/>
      <c r="I289" s="176"/>
      <c r="J289" s="176"/>
      <c r="K289" s="176"/>
      <c r="L289" s="176"/>
      <c r="M289" s="176"/>
    </row>
    <row r="290" spans="1:19" x14ac:dyDescent="0.2">
      <c r="B290" s="177" t="s">
        <v>299</v>
      </c>
      <c r="C290" s="178">
        <f>SUM(C272:C289)</f>
        <v>2031.4089193663115</v>
      </c>
      <c r="D290" s="178">
        <f>SUM(D272:D289)</f>
        <v>2000.1243877538939</v>
      </c>
      <c r="E290" s="178">
        <f>SUM(E272:E289)</f>
        <v>2018.8951067213445</v>
      </c>
      <c r="F290" s="178">
        <f>SUM(F272:F289)</f>
        <v>1993.8674814314106</v>
      </c>
      <c r="G290" s="178">
        <f>SUM(G272:G289)</f>
        <v>1981.3536687864437</v>
      </c>
      <c r="H290" s="170"/>
      <c r="I290" s="179">
        <f>SUM(I272:I289)</f>
        <v>1</v>
      </c>
      <c r="J290" s="179">
        <f>SUM(J272:J289)</f>
        <v>1</v>
      </c>
      <c r="K290" s="179">
        <f>SUM(K272:K289)</f>
        <v>1</v>
      </c>
      <c r="L290" s="179">
        <f>SUM(L272:L289)</f>
        <v>1</v>
      </c>
      <c r="M290" s="179">
        <f>SUM(M272:M289)</f>
        <v>1</v>
      </c>
    </row>
    <row r="292" spans="1:19" ht="13.5" thickBot="1" x14ac:dyDescent="0.25">
      <c r="B292" s="167" t="s">
        <v>300</v>
      </c>
      <c r="C292" s="185">
        <f>SUMIFS('Revised Proposal'!E$6:E$162,'Revised Proposal'!$S$6:$S$162,Categorised!$B271)</f>
        <v>2031.4089193663115</v>
      </c>
      <c r="D292" s="185">
        <f>SUMIFS('Revised Proposal'!F$6:F$162,'Revised Proposal'!$S$6:$S$162,Categorised!$B271)</f>
        <v>2000.1243877538939</v>
      </c>
      <c r="E292" s="185">
        <f>SUMIFS('Revised Proposal'!G$6:G$162,'Revised Proposal'!$S$6:$S$162,Categorised!$B271)</f>
        <v>2018.8951067213445</v>
      </c>
      <c r="F292" s="185">
        <f>SUMIFS('Revised Proposal'!H$6:H$162,'Revised Proposal'!$S$6:$S$162,Categorised!$B271)</f>
        <v>1993.8674814314106</v>
      </c>
      <c r="G292" s="185">
        <f>SUMIFS('Revised Proposal'!I$6:I$162,'Revised Proposal'!$S$6:$S$162,Categorised!$B271)</f>
        <v>1981.3536687864437</v>
      </c>
    </row>
    <row r="293" spans="1:19" ht="13.5" thickBot="1" x14ac:dyDescent="0.25">
      <c r="B293" s="180" t="s">
        <v>230</v>
      </c>
      <c r="C293" s="181">
        <f>+C290-C292</f>
        <v>0</v>
      </c>
      <c r="D293" s="181">
        <f>+D290-D292</f>
        <v>0</v>
      </c>
      <c r="E293" s="181">
        <f>+E290-E292</f>
        <v>0</v>
      </c>
      <c r="F293" s="181">
        <f>+F290-F292</f>
        <v>0</v>
      </c>
      <c r="G293" s="181">
        <f>+G290-G292</f>
        <v>0</v>
      </c>
    </row>
    <row r="295" spans="1:19" x14ac:dyDescent="0.2">
      <c r="A295" s="167" t="s">
        <v>248</v>
      </c>
      <c r="B295" s="174" t="s">
        <v>303</v>
      </c>
      <c r="C295" s="174"/>
      <c r="D295" s="174"/>
      <c r="E295" s="174"/>
      <c r="F295" s="174"/>
      <c r="G295" s="174"/>
      <c r="H295" s="170"/>
      <c r="I295" s="174"/>
      <c r="J295" s="174"/>
      <c r="K295" s="174"/>
      <c r="L295" s="174"/>
      <c r="M295" s="174"/>
    </row>
    <row r="296" spans="1:19" x14ac:dyDescent="0.2">
      <c r="B296" s="170" t="s">
        <v>276</v>
      </c>
      <c r="C296" s="185">
        <f>SUMIFS('Revised Proposal'!E$6:E$162,'Revised Proposal'!$S$6:$S$162,Categorised!$B295,'Revised Proposal'!$R$6:$R$162,Categorised!$B296)</f>
        <v>0</v>
      </c>
      <c r="D296" s="185">
        <f>SUMIFS('Revised Proposal'!F$6:F$162,'Revised Proposal'!$S$6:$S$162,Categorised!$B295,'Revised Proposal'!$R$6:$R$162,Categorised!$B296)</f>
        <v>0</v>
      </c>
      <c r="E296" s="185">
        <f>SUMIFS('Revised Proposal'!G$6:G$162,'Revised Proposal'!$S$6:$S$162,Categorised!$B295,'Revised Proposal'!$R$6:$R$162,Categorised!$B296)</f>
        <v>0</v>
      </c>
      <c r="F296" s="185">
        <f>SUMIFS('Revised Proposal'!H$6:H$162,'Revised Proposal'!$S$6:$S$162,Categorised!$B295,'Revised Proposal'!$R$6:$R$162,Categorised!$B296)</f>
        <v>0</v>
      </c>
      <c r="G296" s="185">
        <f>SUMIFS('Revised Proposal'!I$6:I$162,'Revised Proposal'!$S$6:$S$162,Categorised!$B295,'Revised Proposal'!$R$6:$R$162,Categorised!$B296)</f>
        <v>0</v>
      </c>
      <c r="H296" s="170"/>
      <c r="I296" s="176">
        <f>IF(C314=0,0,C296/C314)</f>
        <v>0</v>
      </c>
      <c r="J296" s="176">
        <f>IF(D314=0,0,D296/D314)</f>
        <v>0</v>
      </c>
      <c r="K296" s="176">
        <f>IF(E314=0,0,E296/E314)</f>
        <v>0</v>
      </c>
      <c r="L296" s="176">
        <f>IF(F314=0,0,F296/F314)</f>
        <v>0</v>
      </c>
      <c r="M296" s="176">
        <f>IF(G314=0,0,G296/G314)</f>
        <v>0</v>
      </c>
    </row>
    <row r="297" spans="1:19" x14ac:dyDescent="0.2">
      <c r="B297" s="170" t="s">
        <v>295</v>
      </c>
      <c r="C297" s="185">
        <f>SUMIFS('Revised Proposal'!E$6:E$162,'Revised Proposal'!$S$6:$S$162,Categorised!$B295,'Revised Proposal'!$R$6:$R$162,Categorised!$B297)</f>
        <v>0</v>
      </c>
      <c r="D297" s="185">
        <f>SUMIFS('Revised Proposal'!F$6:F$162,'Revised Proposal'!$S$6:$S$162,Categorised!$B295,'Revised Proposal'!$R$6:$R$162,Categorised!$B297)</f>
        <v>0</v>
      </c>
      <c r="E297" s="185">
        <f>SUMIFS('Revised Proposal'!G$6:G$162,'Revised Proposal'!$S$6:$S$162,Categorised!$B295,'Revised Proposal'!$R$6:$R$162,Categorised!$B297)</f>
        <v>0</v>
      </c>
      <c r="F297" s="185">
        <f>SUMIFS('Revised Proposal'!H$6:H$162,'Revised Proposal'!$S$6:$S$162,Categorised!$B295,'Revised Proposal'!$R$6:$R$162,Categorised!$B297)</f>
        <v>0</v>
      </c>
      <c r="G297" s="185">
        <f>SUMIFS('Revised Proposal'!I$6:I$162,'Revised Proposal'!$S$6:$S$162,Categorised!$B295,'Revised Proposal'!$R$6:$R$162,Categorised!$B297)</f>
        <v>0</v>
      </c>
      <c r="H297" s="170"/>
      <c r="I297" s="176">
        <f>IF(C314=0,0,C297/C314)</f>
        <v>0</v>
      </c>
      <c r="J297" s="176">
        <f>IF(D314=0,0,D297/D314)</f>
        <v>0</v>
      </c>
      <c r="K297" s="176">
        <f>IF(E314=0,0,E297/E314)</f>
        <v>0</v>
      </c>
      <c r="L297" s="176">
        <f>IF(F314=0,0,F297/F314)</f>
        <v>0</v>
      </c>
      <c r="M297" s="176">
        <f>IF(G314=0,0,G297/G314)</f>
        <v>0</v>
      </c>
    </row>
    <row r="298" spans="1:19" x14ac:dyDescent="0.2">
      <c r="B298" s="170" t="s">
        <v>274</v>
      </c>
      <c r="C298" s="185">
        <f>SUMIFS('Revised Proposal'!E$6:E$162,'Revised Proposal'!$S$6:$S$162,Categorised!$B295,'Revised Proposal'!$R$6:$R$162,Categorised!$B298)</f>
        <v>0</v>
      </c>
      <c r="D298" s="185">
        <f>SUMIFS('Revised Proposal'!F$6:F$162,'Revised Proposal'!$S$6:$S$162,Categorised!$B295,'Revised Proposal'!$R$6:$R$162,Categorised!$B298)</f>
        <v>0</v>
      </c>
      <c r="E298" s="185">
        <f>SUMIFS('Revised Proposal'!G$6:G$162,'Revised Proposal'!$S$6:$S$162,Categorised!$B295,'Revised Proposal'!$R$6:$R$162,Categorised!$B298)</f>
        <v>0</v>
      </c>
      <c r="F298" s="185">
        <f>SUMIFS('Revised Proposal'!H$6:H$162,'Revised Proposal'!$S$6:$S$162,Categorised!$B295,'Revised Proposal'!$R$6:$R$162,Categorised!$B298)</f>
        <v>0</v>
      </c>
      <c r="G298" s="185">
        <f>SUMIFS('Revised Proposal'!I$6:I$162,'Revised Proposal'!$S$6:$S$162,Categorised!$B295,'Revised Proposal'!$R$6:$R$162,Categorised!$B298)</f>
        <v>0</v>
      </c>
      <c r="H298" s="170"/>
      <c r="I298" s="176">
        <f>IF(C314=0,0,C298/C314)</f>
        <v>0</v>
      </c>
      <c r="J298" s="176">
        <f>IF(D314=0,0,D298/D314)</f>
        <v>0</v>
      </c>
      <c r="K298" s="176">
        <f>IF(E314=0,0,E298/E314)</f>
        <v>0</v>
      </c>
      <c r="L298" s="176">
        <f>IF(F314=0,0,F298/F314)</f>
        <v>0</v>
      </c>
      <c r="M298" s="176">
        <f>IF(G314=0,0,G298/G314)</f>
        <v>0</v>
      </c>
    </row>
    <row r="299" spans="1:19" x14ac:dyDescent="0.2">
      <c r="B299" s="170" t="s">
        <v>281</v>
      </c>
      <c r="C299" s="185">
        <f>SUMIFS('Revised Proposal'!E$6:E$162,'Revised Proposal'!$S$6:$S$162,Categorised!$B295,'Revised Proposal'!$R$6:$R$162,Categorised!$B299)</f>
        <v>0</v>
      </c>
      <c r="D299" s="185">
        <f>SUMIFS('Revised Proposal'!F$6:F$162,'Revised Proposal'!$S$6:$S$162,Categorised!$B295,'Revised Proposal'!$R$6:$R$162,Categorised!$B299)</f>
        <v>0</v>
      </c>
      <c r="E299" s="185">
        <f>SUMIFS('Revised Proposal'!G$6:G$162,'Revised Proposal'!$S$6:$S$162,Categorised!$B295,'Revised Proposal'!$R$6:$R$162,Categorised!$B299)</f>
        <v>0</v>
      </c>
      <c r="F299" s="185">
        <f>SUMIFS('Revised Proposal'!H$6:H$162,'Revised Proposal'!$S$6:$S$162,Categorised!$B295,'Revised Proposal'!$R$6:$R$162,Categorised!$B299)</f>
        <v>0</v>
      </c>
      <c r="G299" s="185">
        <f>SUMIFS('Revised Proposal'!I$6:I$162,'Revised Proposal'!$S$6:$S$162,Categorised!$B295,'Revised Proposal'!$R$6:$R$162,Categorised!$B299)</f>
        <v>0</v>
      </c>
      <c r="H299" s="170"/>
      <c r="I299" s="176">
        <f>IF(C314=0,0,C299/C314)</f>
        <v>0</v>
      </c>
      <c r="J299" s="176">
        <f>IF(D314=0,0,D299/D314)</f>
        <v>0</v>
      </c>
      <c r="K299" s="176">
        <f>IF(E314=0,0,E299/E314)</f>
        <v>0</v>
      </c>
      <c r="L299" s="176">
        <f>IF(F314=0,0,F299/F314)</f>
        <v>0</v>
      </c>
      <c r="M299" s="176">
        <f>IF(G314=0,0,G299/G314)</f>
        <v>0</v>
      </c>
    </row>
    <row r="300" spans="1:19" x14ac:dyDescent="0.2">
      <c r="B300" s="170" t="s">
        <v>275</v>
      </c>
      <c r="C300" s="185">
        <f>SUMIFS('Revised Proposal'!E$6:E$162,'Revised Proposal'!$S$6:$S$162,Categorised!$B295,'Revised Proposal'!$R$6:$R$162,Categorised!$B300)</f>
        <v>0</v>
      </c>
      <c r="D300" s="185">
        <f>SUMIFS('Revised Proposal'!F$6:F$162,'Revised Proposal'!$S$6:$S$162,Categorised!$B295,'Revised Proposal'!$R$6:$R$162,Categorised!$B300)</f>
        <v>0</v>
      </c>
      <c r="E300" s="185">
        <f>SUMIFS('Revised Proposal'!G$6:G$162,'Revised Proposal'!$S$6:$S$162,Categorised!$B295,'Revised Proposal'!$R$6:$R$162,Categorised!$B300)</f>
        <v>0</v>
      </c>
      <c r="F300" s="185">
        <f>SUMIFS('Revised Proposal'!H$6:H$162,'Revised Proposal'!$S$6:$S$162,Categorised!$B295,'Revised Proposal'!$R$6:$R$162,Categorised!$B300)</f>
        <v>0</v>
      </c>
      <c r="G300" s="185">
        <f>SUMIFS('Revised Proposal'!I$6:I$162,'Revised Proposal'!$S$6:$S$162,Categorised!$B295,'Revised Proposal'!$R$6:$R$162,Categorised!$B300)</f>
        <v>0</v>
      </c>
      <c r="H300" s="170"/>
      <c r="I300" s="176">
        <f>IF(C314=0,0,C300/C314)</f>
        <v>0</v>
      </c>
      <c r="J300" s="176">
        <f>IF(D314=0,0,D300/D314)</f>
        <v>0</v>
      </c>
      <c r="K300" s="176">
        <f>IF(E314=0,0,E300/E314)</f>
        <v>0</v>
      </c>
      <c r="L300" s="176">
        <f>IF(F314=0,0,F300/F314)</f>
        <v>0</v>
      </c>
      <c r="M300" s="176">
        <f>IF(G314=0,0,G300/G314)</f>
        <v>0</v>
      </c>
      <c r="O300" s="202">
        <v>0</v>
      </c>
      <c r="P300" s="202">
        <v>0</v>
      </c>
      <c r="Q300" s="202">
        <v>0</v>
      </c>
      <c r="R300" s="202">
        <v>0</v>
      </c>
      <c r="S300" s="202">
        <v>0</v>
      </c>
    </row>
    <row r="301" spans="1:19" x14ac:dyDescent="0.2">
      <c r="B301" s="170" t="s">
        <v>285</v>
      </c>
      <c r="C301" s="185">
        <f>SUMIFS('Revised Proposal'!E$6:E$162,'Revised Proposal'!$S$6:$S$162,Categorised!$B295,'Revised Proposal'!$R$6:$R$162,Categorised!$B301)</f>
        <v>0</v>
      </c>
      <c r="D301" s="185">
        <f>SUMIFS('Revised Proposal'!F$6:F$162,'Revised Proposal'!$S$6:$S$162,Categorised!$B295,'Revised Proposal'!$R$6:$R$162,Categorised!$B301)</f>
        <v>0</v>
      </c>
      <c r="E301" s="185">
        <f>SUMIFS('Revised Proposal'!G$6:G$162,'Revised Proposal'!$S$6:$S$162,Categorised!$B295,'Revised Proposal'!$R$6:$R$162,Categorised!$B301)</f>
        <v>0</v>
      </c>
      <c r="F301" s="185">
        <f>SUMIFS('Revised Proposal'!H$6:H$162,'Revised Proposal'!$S$6:$S$162,Categorised!$B295,'Revised Proposal'!$R$6:$R$162,Categorised!$B301)</f>
        <v>0</v>
      </c>
      <c r="G301" s="185">
        <f>SUMIFS('Revised Proposal'!I$6:I$162,'Revised Proposal'!$S$6:$S$162,Categorised!$B295,'Revised Proposal'!$R$6:$R$162,Categorised!$B301)</f>
        <v>0</v>
      </c>
      <c r="H301" s="170"/>
      <c r="I301" s="176">
        <f>IF(C314=0,0,C301/C314)</f>
        <v>0</v>
      </c>
      <c r="J301" s="176">
        <f>IF(D314=0,0,D301/D314)</f>
        <v>0</v>
      </c>
      <c r="K301" s="176">
        <f>IF(E314=0,0,E301/E314)</f>
        <v>0</v>
      </c>
      <c r="L301" s="176">
        <f>IF(F314=0,0,F301/F314)</f>
        <v>0</v>
      </c>
      <c r="M301" s="176">
        <f>IF(G314=0,0,G301/G314)</f>
        <v>0</v>
      </c>
    </row>
    <row r="302" spans="1:19" x14ac:dyDescent="0.2">
      <c r="B302" s="170" t="s">
        <v>273</v>
      </c>
      <c r="C302" s="185">
        <f>SUMIFS('Revised Proposal'!E$6:E$162,'Revised Proposal'!$S$6:$S$162,Categorised!$B295,'Revised Proposal'!$R$6:$R$162,Categorised!$B302)</f>
        <v>0</v>
      </c>
      <c r="D302" s="185">
        <f>SUMIFS('Revised Proposal'!F$6:F$162,'Revised Proposal'!$S$6:$S$162,Categorised!$B295,'Revised Proposal'!$R$6:$R$162,Categorised!$B302)</f>
        <v>0</v>
      </c>
      <c r="E302" s="185">
        <f>SUMIFS('Revised Proposal'!G$6:G$162,'Revised Proposal'!$S$6:$S$162,Categorised!$B295,'Revised Proposal'!$R$6:$R$162,Categorised!$B302)</f>
        <v>0</v>
      </c>
      <c r="F302" s="185">
        <f>SUMIFS('Revised Proposal'!H$6:H$162,'Revised Proposal'!$S$6:$S$162,Categorised!$B295,'Revised Proposal'!$R$6:$R$162,Categorised!$B302)</f>
        <v>0</v>
      </c>
      <c r="G302" s="185">
        <f>SUMIFS('Revised Proposal'!I$6:I$162,'Revised Proposal'!$S$6:$S$162,Categorised!$B295,'Revised Proposal'!$R$6:$R$162,Categorised!$B302)</f>
        <v>0</v>
      </c>
      <c r="H302" s="170"/>
      <c r="I302" s="176">
        <f>IF(C314=0,0,C302/C314)</f>
        <v>0</v>
      </c>
      <c r="J302" s="176">
        <f>IF(D314=0,0,D302/D314)</f>
        <v>0</v>
      </c>
      <c r="K302" s="176">
        <f>IF(E314=0,0,E302/E314)</f>
        <v>0</v>
      </c>
      <c r="L302" s="176">
        <f>IF(F314=0,0,F302/F314)</f>
        <v>0</v>
      </c>
      <c r="M302" s="176">
        <f>IF(G314=0,0,G302/G314)</f>
        <v>0</v>
      </c>
      <c r="O302" s="202">
        <v>0</v>
      </c>
      <c r="P302" s="202">
        <v>0</v>
      </c>
      <c r="Q302" s="202">
        <v>0</v>
      </c>
      <c r="R302" s="202">
        <v>0</v>
      </c>
      <c r="S302" s="202">
        <v>0</v>
      </c>
    </row>
    <row r="303" spans="1:19" x14ac:dyDescent="0.2">
      <c r="B303" s="170" t="s">
        <v>280</v>
      </c>
      <c r="C303" s="185">
        <f>SUMIFS('Revised Proposal'!E$6:E$162,'Revised Proposal'!$S$6:$S$162,Categorised!$B295,'Revised Proposal'!$R$6:$R$162,Categorised!$B303)</f>
        <v>0</v>
      </c>
      <c r="D303" s="185">
        <f>SUMIFS('Revised Proposal'!F$6:F$162,'Revised Proposal'!$S$6:$S$162,Categorised!$B295,'Revised Proposal'!$R$6:$R$162,Categorised!$B303)</f>
        <v>0</v>
      </c>
      <c r="E303" s="185">
        <f>SUMIFS('Revised Proposal'!G$6:G$162,'Revised Proposal'!$S$6:$S$162,Categorised!$B295,'Revised Proposal'!$R$6:$R$162,Categorised!$B303)</f>
        <v>0</v>
      </c>
      <c r="F303" s="185">
        <f>SUMIFS('Revised Proposal'!H$6:H$162,'Revised Proposal'!$S$6:$S$162,Categorised!$B295,'Revised Proposal'!$R$6:$R$162,Categorised!$B303)</f>
        <v>0</v>
      </c>
      <c r="G303" s="185">
        <f>SUMIFS('Revised Proposal'!I$6:I$162,'Revised Proposal'!$S$6:$S$162,Categorised!$B295,'Revised Proposal'!$R$6:$R$162,Categorised!$B303)</f>
        <v>0</v>
      </c>
      <c r="H303" s="170"/>
      <c r="I303" s="176">
        <f>IF(C314=0,0,C303/C314)</f>
        <v>0</v>
      </c>
      <c r="J303" s="176">
        <f>IF(D314=0,0,D303/D314)</f>
        <v>0</v>
      </c>
      <c r="K303" s="176">
        <f>IF(E314=0,0,E303/E314)</f>
        <v>0</v>
      </c>
      <c r="L303" s="176">
        <f>IF(F314=0,0,F303/F314)</f>
        <v>0</v>
      </c>
      <c r="M303" s="176">
        <f>IF(G314=0,0,G303/G314)</f>
        <v>0</v>
      </c>
      <c r="O303" s="202">
        <v>0</v>
      </c>
      <c r="P303" s="202">
        <v>0</v>
      </c>
      <c r="Q303" s="202">
        <v>0</v>
      </c>
      <c r="R303" s="202">
        <v>0</v>
      </c>
      <c r="S303" s="202">
        <v>0</v>
      </c>
    </row>
    <row r="304" spans="1:19" x14ac:dyDescent="0.2">
      <c r="B304" s="170" t="s">
        <v>286</v>
      </c>
      <c r="C304" s="185">
        <f>SUMIFS('Revised Proposal'!E$6:E$162,'Revised Proposal'!$S$6:$S$162,Categorised!$B295,'Revised Proposal'!$R$6:$R$162,Categorised!$B304)</f>
        <v>0</v>
      </c>
      <c r="D304" s="185">
        <f>SUMIFS('Revised Proposal'!F$6:F$162,'Revised Proposal'!$S$6:$S$162,Categorised!$B295,'Revised Proposal'!$R$6:$R$162,Categorised!$B304)</f>
        <v>0</v>
      </c>
      <c r="E304" s="185">
        <f>SUMIFS('Revised Proposal'!G$6:G$162,'Revised Proposal'!$S$6:$S$162,Categorised!$B295,'Revised Proposal'!$R$6:$R$162,Categorised!$B304)</f>
        <v>0</v>
      </c>
      <c r="F304" s="185">
        <f>SUMIFS('Revised Proposal'!H$6:H$162,'Revised Proposal'!$S$6:$S$162,Categorised!$B295,'Revised Proposal'!$R$6:$R$162,Categorised!$B304)</f>
        <v>0</v>
      </c>
      <c r="G304" s="185">
        <f>SUMIFS('Revised Proposal'!I$6:I$162,'Revised Proposal'!$S$6:$S$162,Categorised!$B295,'Revised Proposal'!$R$6:$R$162,Categorised!$B304)</f>
        <v>0</v>
      </c>
      <c r="H304" s="170"/>
      <c r="I304" s="176">
        <f>IF(C314=0,0,C304/C314)</f>
        <v>0</v>
      </c>
      <c r="J304" s="176">
        <f>IF(D314=0,0,D304/D314)</f>
        <v>0</v>
      </c>
      <c r="K304" s="176">
        <f>IF(E314=0,0,E304/E314)</f>
        <v>0</v>
      </c>
      <c r="L304" s="176">
        <f>IF(F314=0,0,F304/F314)</f>
        <v>0</v>
      </c>
      <c r="M304" s="176">
        <f>IF(G314=0,0,G304/G314)</f>
        <v>0</v>
      </c>
    </row>
    <row r="305" spans="2:13" x14ac:dyDescent="0.2">
      <c r="B305" s="170" t="s">
        <v>296</v>
      </c>
      <c r="C305" s="185">
        <f>SUMIFS('Revised Proposal'!E$6:E$162,'Revised Proposal'!$S$6:$S$162,Categorised!$B295,'Revised Proposal'!$R$6:$R$162,Categorised!$B305)</f>
        <v>0</v>
      </c>
      <c r="D305" s="185">
        <f>SUMIFS('Revised Proposal'!F$6:F$162,'Revised Proposal'!$S$6:$S$162,Categorised!$B295,'Revised Proposal'!$R$6:$R$162,Categorised!$B305)</f>
        <v>0</v>
      </c>
      <c r="E305" s="185">
        <f>SUMIFS('Revised Proposal'!G$6:G$162,'Revised Proposal'!$S$6:$S$162,Categorised!$B295,'Revised Proposal'!$R$6:$R$162,Categorised!$B305)</f>
        <v>0</v>
      </c>
      <c r="F305" s="185">
        <f>SUMIFS('Revised Proposal'!H$6:H$162,'Revised Proposal'!$S$6:$S$162,Categorised!$B295,'Revised Proposal'!$R$6:$R$162,Categorised!$B305)</f>
        <v>0</v>
      </c>
      <c r="G305" s="185">
        <f>SUMIFS('Revised Proposal'!I$6:I$162,'Revised Proposal'!$S$6:$S$162,Categorised!$B295,'Revised Proposal'!$R$6:$R$162,Categorised!$B305)</f>
        <v>0</v>
      </c>
      <c r="H305" s="170"/>
      <c r="I305" s="176">
        <f>IF(C314=0,0,C305/C314)</f>
        <v>0</v>
      </c>
      <c r="J305" s="176">
        <f>IF(D314=0,0,D305/D314)</f>
        <v>0</v>
      </c>
      <c r="K305" s="176">
        <f>IF(E314=0,0,E305/E314)</f>
        <v>0</v>
      </c>
      <c r="L305" s="176">
        <f>IF(F314=0,0,F305/F314)</f>
        <v>0</v>
      </c>
      <c r="M305" s="176">
        <f>IF(G314=0,0,G305/G314)</f>
        <v>0</v>
      </c>
    </row>
    <row r="306" spans="2:13" x14ac:dyDescent="0.2">
      <c r="B306" s="170" t="s">
        <v>29</v>
      </c>
      <c r="C306" s="185">
        <f>SUMIFS('Revised Proposal'!E$6:E$162,'Revised Proposal'!$S$6:$S$162,Categorised!$B295,'Revised Proposal'!$R$6:$R$162,Categorised!$B306)</f>
        <v>0</v>
      </c>
      <c r="D306" s="185">
        <f>SUMIFS('Revised Proposal'!F$6:F$162,'Revised Proposal'!$S$6:$S$162,Categorised!$B295,'Revised Proposal'!$R$6:$R$162,Categorised!$B306)</f>
        <v>0</v>
      </c>
      <c r="E306" s="185">
        <f>SUMIFS('Revised Proposal'!G$6:G$162,'Revised Proposal'!$S$6:$S$162,Categorised!$B295,'Revised Proposal'!$R$6:$R$162,Categorised!$B306)</f>
        <v>0</v>
      </c>
      <c r="F306" s="185">
        <f>SUMIFS('Revised Proposal'!H$6:H$162,'Revised Proposal'!$S$6:$S$162,Categorised!$B295,'Revised Proposal'!$R$6:$R$162,Categorised!$B306)</f>
        <v>0</v>
      </c>
      <c r="G306" s="185">
        <f>SUMIFS('Revised Proposal'!I$6:I$162,'Revised Proposal'!$S$6:$S$162,Categorised!$B295,'Revised Proposal'!$R$6:$R$162,Categorised!$B306)</f>
        <v>0</v>
      </c>
      <c r="H306" s="170"/>
      <c r="I306" s="176">
        <f>IF(C314=0,0,C306/C314)</f>
        <v>0</v>
      </c>
      <c r="J306" s="176">
        <f>IF(D314=0,0,D306/D314)</f>
        <v>0</v>
      </c>
      <c r="K306" s="176">
        <f>IF(E314=0,0,E306/E314)</f>
        <v>0</v>
      </c>
      <c r="L306" s="176">
        <f>IF(F314=0,0,F306/F314)</f>
        <v>0</v>
      </c>
      <c r="M306" s="176">
        <f>IF(G314=0,0,G306/G314)</f>
        <v>0</v>
      </c>
    </row>
    <row r="307" spans="2:13" x14ac:dyDescent="0.2">
      <c r="B307" s="170" t="s">
        <v>278</v>
      </c>
      <c r="C307" s="185">
        <f>SUMIFS('Revised Proposal'!E$6:E$162,'Revised Proposal'!$S$6:$S$162,Categorised!$B295,'Revised Proposal'!$R$6:$R$162,Categorised!$B307)</f>
        <v>0</v>
      </c>
      <c r="D307" s="185">
        <f>SUMIFS('Revised Proposal'!F$6:F$162,'Revised Proposal'!$S$6:$S$162,Categorised!$B295,'Revised Proposal'!$R$6:$R$162,Categorised!$B307)</f>
        <v>0</v>
      </c>
      <c r="E307" s="185">
        <f>SUMIFS('Revised Proposal'!G$6:G$162,'Revised Proposal'!$S$6:$S$162,Categorised!$B295,'Revised Proposal'!$R$6:$R$162,Categorised!$B307)</f>
        <v>0</v>
      </c>
      <c r="F307" s="185">
        <f>SUMIFS('Revised Proposal'!H$6:H$162,'Revised Proposal'!$S$6:$S$162,Categorised!$B295,'Revised Proposal'!$R$6:$R$162,Categorised!$B307)</f>
        <v>0</v>
      </c>
      <c r="G307" s="185">
        <f>SUMIFS('Revised Proposal'!I$6:I$162,'Revised Proposal'!$S$6:$S$162,Categorised!$B295,'Revised Proposal'!$R$6:$R$162,Categorised!$B307)</f>
        <v>0</v>
      </c>
      <c r="H307" s="170"/>
      <c r="I307" s="176">
        <f>IF(C314=0,0,C307/C314)</f>
        <v>0</v>
      </c>
      <c r="J307" s="176">
        <f>IF(D314=0,0,D307/D314)</f>
        <v>0</v>
      </c>
      <c r="K307" s="176">
        <f>IF(E314=0,0,E307/E314)</f>
        <v>0</v>
      </c>
      <c r="L307" s="176">
        <f>IF(F314=0,0,F307/F314)</f>
        <v>0</v>
      </c>
      <c r="M307" s="176">
        <f>IF(G314=0,0,G307/G314)</f>
        <v>0</v>
      </c>
    </row>
    <row r="308" spans="2:13" x14ac:dyDescent="0.2">
      <c r="B308" s="170" t="s">
        <v>297</v>
      </c>
      <c r="C308" s="185">
        <f>SUMIFS('Revised Proposal'!E$6:E$162,'Revised Proposal'!$S$6:$S$162,Categorised!$B295,'Revised Proposal'!$R$6:$R$162,Categorised!$B308)</f>
        <v>0</v>
      </c>
      <c r="D308" s="185">
        <f>SUMIFS('Revised Proposal'!F$6:F$162,'Revised Proposal'!$S$6:$S$162,Categorised!$B295,'Revised Proposal'!$R$6:$R$162,Categorised!$B308)</f>
        <v>0</v>
      </c>
      <c r="E308" s="185">
        <f>SUMIFS('Revised Proposal'!G$6:G$162,'Revised Proposal'!$S$6:$S$162,Categorised!$B295,'Revised Proposal'!$R$6:$R$162,Categorised!$B308)</f>
        <v>0</v>
      </c>
      <c r="F308" s="185">
        <f>SUMIFS('Revised Proposal'!H$6:H$162,'Revised Proposal'!$S$6:$S$162,Categorised!$B295,'Revised Proposal'!$R$6:$R$162,Categorised!$B308)</f>
        <v>0</v>
      </c>
      <c r="G308" s="185">
        <f>SUMIFS('Revised Proposal'!I$6:I$162,'Revised Proposal'!$S$6:$S$162,Categorised!$B295,'Revised Proposal'!$R$6:$R$162,Categorised!$B308)</f>
        <v>0</v>
      </c>
      <c r="H308" s="170"/>
      <c r="I308" s="176">
        <f>IF(C314=0,0,C308/C314)</f>
        <v>0</v>
      </c>
      <c r="J308" s="176">
        <f>IF(D314=0,0,D308/D314)</f>
        <v>0</v>
      </c>
      <c r="K308" s="176">
        <f>IF(E314=0,0,E308/E314)</f>
        <v>0</v>
      </c>
      <c r="L308" s="176">
        <f>IF(F314=0,0,F308/F314)</f>
        <v>0</v>
      </c>
      <c r="M308" s="176">
        <f>IF(G314=0,0,G308/G314)</f>
        <v>0</v>
      </c>
    </row>
    <row r="309" spans="2:13" x14ac:dyDescent="0.2">
      <c r="B309" s="170" t="s">
        <v>298</v>
      </c>
      <c r="C309" s="185">
        <f>SUMIFS('Revised Proposal'!E$6:E$162,'Revised Proposal'!$S$6:$S$162,Categorised!$B295,'Revised Proposal'!$R$6:$R$162,Categorised!$B309)</f>
        <v>0</v>
      </c>
      <c r="D309" s="185">
        <f>SUMIFS('Revised Proposal'!F$6:F$162,'Revised Proposal'!$S$6:$S$162,Categorised!$B295,'Revised Proposal'!$R$6:$R$162,Categorised!$B309)</f>
        <v>0</v>
      </c>
      <c r="E309" s="185">
        <f>SUMIFS('Revised Proposal'!G$6:G$162,'Revised Proposal'!$S$6:$S$162,Categorised!$B295,'Revised Proposal'!$R$6:$R$162,Categorised!$B309)</f>
        <v>0</v>
      </c>
      <c r="F309" s="185">
        <f>SUMIFS('Revised Proposal'!H$6:H$162,'Revised Proposal'!$S$6:$S$162,Categorised!$B295,'Revised Proposal'!$R$6:$R$162,Categorised!$B309)</f>
        <v>0</v>
      </c>
      <c r="G309" s="185">
        <f>SUMIFS('Revised Proposal'!I$6:I$162,'Revised Proposal'!$S$6:$S$162,Categorised!$B295,'Revised Proposal'!$R$6:$R$162,Categorised!$B309)</f>
        <v>0</v>
      </c>
      <c r="H309" s="170"/>
      <c r="I309" s="176">
        <f>IF(C314=0,0,C309/C314)</f>
        <v>0</v>
      </c>
      <c r="J309" s="176">
        <f>IF(D314=0,0,D309/D314)</f>
        <v>0</v>
      </c>
      <c r="K309" s="176">
        <f>IF(E314=0,0,E309/E314)</f>
        <v>0</v>
      </c>
      <c r="L309" s="176">
        <f>IF(F314=0,0,F309/F314)</f>
        <v>0</v>
      </c>
      <c r="M309" s="176">
        <f>IF(G314=0,0,G309/G314)</f>
        <v>0</v>
      </c>
    </row>
    <row r="310" spans="2:13" x14ac:dyDescent="0.2">
      <c r="B310" s="170" t="s">
        <v>282</v>
      </c>
      <c r="C310" s="185">
        <f>SUMIFS('Revised Proposal'!E$6:E$162,'Revised Proposal'!$S$6:$S$162,Categorised!$B295,'Revised Proposal'!$R$6:$R$162,Categorised!$B310)</f>
        <v>0</v>
      </c>
      <c r="D310" s="185">
        <f>SUMIFS('Revised Proposal'!F$6:F$162,'Revised Proposal'!$S$6:$S$162,Categorised!$B295,'Revised Proposal'!$R$6:$R$162,Categorised!$B310)</f>
        <v>0</v>
      </c>
      <c r="E310" s="185">
        <f>SUMIFS('Revised Proposal'!G$6:G$162,'Revised Proposal'!$S$6:$S$162,Categorised!$B295,'Revised Proposal'!$R$6:$R$162,Categorised!$B310)</f>
        <v>0</v>
      </c>
      <c r="F310" s="185">
        <f>SUMIFS('Revised Proposal'!H$6:H$162,'Revised Proposal'!$S$6:$S$162,Categorised!$B295,'Revised Proposal'!$R$6:$R$162,Categorised!$B310)</f>
        <v>0</v>
      </c>
      <c r="G310" s="185">
        <f>SUMIFS('Revised Proposal'!I$6:I$162,'Revised Proposal'!$S$6:$S$162,Categorised!$B295,'Revised Proposal'!$R$6:$R$162,Categorised!$B310)</f>
        <v>0</v>
      </c>
      <c r="H310" s="170"/>
      <c r="I310" s="176">
        <f>IF(C314=0,0,C310/C314)</f>
        <v>0</v>
      </c>
      <c r="J310" s="176">
        <f>IF(D314=0,0,D310/D314)</f>
        <v>0</v>
      </c>
      <c r="K310" s="176">
        <f>IF(E314=0,0,E310/E314)</f>
        <v>0</v>
      </c>
      <c r="L310" s="176">
        <f>IF(F314=0,0,F310/F314)</f>
        <v>0</v>
      </c>
      <c r="M310" s="176">
        <f>IF(G314=0,0,G310/G314)</f>
        <v>0</v>
      </c>
    </row>
    <row r="311" spans="2:13" x14ac:dyDescent="0.2">
      <c r="B311" s="167" t="s">
        <v>277</v>
      </c>
      <c r="C311" s="185">
        <f>SUMIFS('Revised Proposal'!E$6:E$162,'Revised Proposal'!$S$6:$S$162,Categorised!$B295,'Revised Proposal'!$R$6:$R$162,Categorised!$B311)</f>
        <v>0</v>
      </c>
      <c r="D311" s="185">
        <f>SUMIFS('Revised Proposal'!F$6:F$162,'Revised Proposal'!$S$6:$S$162,Categorised!$B295,'Revised Proposal'!$R$6:$R$162,Categorised!$B311)</f>
        <v>0</v>
      </c>
      <c r="E311" s="185">
        <f>SUMIFS('Revised Proposal'!G$6:G$162,'Revised Proposal'!$S$6:$S$162,Categorised!$B295,'Revised Proposal'!$R$6:$R$162,Categorised!$B311)</f>
        <v>0</v>
      </c>
      <c r="F311" s="185">
        <f>SUMIFS('Revised Proposal'!H$6:H$162,'Revised Proposal'!$S$6:$S$162,Categorised!$B295,'Revised Proposal'!$R$6:$R$162,Categorised!$B311)</f>
        <v>0</v>
      </c>
      <c r="G311" s="185">
        <f>SUMIFS('Revised Proposal'!I$6:I$162,'Revised Proposal'!$S$6:$S$162,Categorised!$B295,'Revised Proposal'!$R$6:$R$162,Categorised!$B311)</f>
        <v>0</v>
      </c>
      <c r="H311" s="170"/>
      <c r="I311" s="176">
        <f>IF(C314=0,0,C311/C314)</f>
        <v>0</v>
      </c>
      <c r="J311" s="176">
        <f>IF(D314=0,0,D311/D314)</f>
        <v>0</v>
      </c>
      <c r="K311" s="176">
        <f>IF(E314=0,0,E311/E314)</f>
        <v>0</v>
      </c>
      <c r="L311" s="176">
        <f>IF(F314=0,0,F311/F314)</f>
        <v>0</v>
      </c>
      <c r="M311" s="176">
        <f>IF(G314=0,0,G311/G314)</f>
        <v>0</v>
      </c>
    </row>
    <row r="312" spans="2:13" x14ac:dyDescent="0.2">
      <c r="B312" s="170" t="s">
        <v>279</v>
      </c>
      <c r="C312" s="185">
        <f>SUMIFS('Revised Proposal'!E$6:E$162,'Revised Proposal'!$S$6:$S$162,Categorised!$B295,'Revised Proposal'!$R$6:$R$162,Categorised!$B312)</f>
        <v>0</v>
      </c>
      <c r="D312" s="185">
        <f>SUMIFS('Revised Proposal'!F$6:F$162,'Revised Proposal'!$S$6:$S$162,Categorised!$B295,'Revised Proposal'!$R$6:$R$162,Categorised!$B312)</f>
        <v>0</v>
      </c>
      <c r="E312" s="185">
        <f>SUMIFS('Revised Proposal'!G$6:G$162,'Revised Proposal'!$S$6:$S$162,Categorised!$B295,'Revised Proposal'!$R$6:$R$162,Categorised!$B312)</f>
        <v>0</v>
      </c>
      <c r="F312" s="185">
        <f>SUMIFS('Revised Proposal'!H$6:H$162,'Revised Proposal'!$S$6:$S$162,Categorised!$B295,'Revised Proposal'!$R$6:$R$162,Categorised!$B312)</f>
        <v>0</v>
      </c>
      <c r="G312" s="185">
        <f>SUMIFS('Revised Proposal'!I$6:I$162,'Revised Proposal'!$S$6:$S$162,Categorised!$B295,'Revised Proposal'!$R$6:$R$162,Categorised!$B312)</f>
        <v>0</v>
      </c>
      <c r="H312" s="170"/>
      <c r="I312" s="176">
        <f>IF(C314=0,0,C312/C314)</f>
        <v>0</v>
      </c>
      <c r="J312" s="176">
        <f>IF(D314=0,0,D312/D314)</f>
        <v>0</v>
      </c>
      <c r="K312" s="176">
        <f>IF(E314=0,0,E312/E314)</f>
        <v>0</v>
      </c>
      <c r="L312" s="176">
        <f>IF(F314=0,0,F312/F314)</f>
        <v>0</v>
      </c>
      <c r="M312" s="176">
        <f>IF(G314=0,0,G312/G314)</f>
        <v>0</v>
      </c>
    </row>
    <row r="313" spans="2:13" x14ac:dyDescent="0.2">
      <c r="B313" s="170"/>
      <c r="C313" s="175"/>
      <c r="D313" s="175"/>
      <c r="E313" s="175"/>
      <c r="F313" s="175"/>
      <c r="G313" s="175"/>
      <c r="H313" s="170"/>
      <c r="I313" s="176"/>
      <c r="J313" s="176"/>
      <c r="K313" s="176"/>
      <c r="L313" s="176"/>
      <c r="M313" s="176"/>
    </row>
    <row r="314" spans="2:13" x14ac:dyDescent="0.2">
      <c r="B314" s="177" t="s">
        <v>299</v>
      </c>
      <c r="C314" s="178">
        <f>SUM(C296:C313)</f>
        <v>0</v>
      </c>
      <c r="D314" s="178">
        <f>SUM(D296:D313)</f>
        <v>0</v>
      </c>
      <c r="E314" s="178">
        <f>SUM(E296:E313)</f>
        <v>0</v>
      </c>
      <c r="F314" s="178">
        <f>SUM(F296:F313)</f>
        <v>0</v>
      </c>
      <c r="G314" s="178">
        <f>SUM(G296:G313)</f>
        <v>0</v>
      </c>
      <c r="H314" s="170"/>
      <c r="I314" s="179">
        <f>SUM(I296:I313)</f>
        <v>0</v>
      </c>
      <c r="J314" s="179">
        <f>SUM(J296:J313)</f>
        <v>0</v>
      </c>
      <c r="K314" s="179">
        <f>SUM(K296:K313)</f>
        <v>0</v>
      </c>
      <c r="L314" s="179">
        <f>SUM(L296:L313)</f>
        <v>0</v>
      </c>
      <c r="M314" s="179">
        <f>SUM(M296:M313)</f>
        <v>0</v>
      </c>
    </row>
    <row r="316" spans="2:13" ht="13.5" thickBot="1" x14ac:dyDescent="0.25">
      <c r="B316" s="167" t="s">
        <v>300</v>
      </c>
      <c r="C316" s="185">
        <f>SUMIFS('Revised Proposal'!E$6:E$162,'Revised Proposal'!$S$6:$S$162,Categorised!$B295)</f>
        <v>0</v>
      </c>
      <c r="D316" s="185">
        <f>SUMIFS('Revised Proposal'!F$6:F$162,'Revised Proposal'!$S$6:$S$162,Categorised!$B295)</f>
        <v>0</v>
      </c>
      <c r="E316" s="185">
        <f>SUMIFS('Revised Proposal'!G$6:G$162,'Revised Proposal'!$S$6:$S$162,Categorised!$B295)</f>
        <v>0</v>
      </c>
      <c r="F316" s="185">
        <f>SUMIFS('Revised Proposal'!H$6:H$162,'Revised Proposal'!$S$6:$S$162,Categorised!$B295)</f>
        <v>0</v>
      </c>
      <c r="G316" s="185">
        <f>SUMIFS('Revised Proposal'!I$6:I$162,'Revised Proposal'!$S$6:$S$162,Categorised!$B295)</f>
        <v>0</v>
      </c>
    </row>
    <row r="317" spans="2:13" ht="13.5" thickBot="1" x14ac:dyDescent="0.25">
      <c r="B317" s="180" t="s">
        <v>230</v>
      </c>
      <c r="C317" s="181">
        <f>+C314-C316</f>
        <v>0</v>
      </c>
      <c r="D317" s="181">
        <f>+D314-D316</f>
        <v>0</v>
      </c>
      <c r="E317" s="181">
        <f>+E314-E316</f>
        <v>0</v>
      </c>
      <c r="F317" s="181">
        <f>+F314-F316</f>
        <v>0</v>
      </c>
      <c r="G317" s="181">
        <f>+G314-G316</f>
        <v>0</v>
      </c>
    </row>
    <row r="321" spans="1:19" x14ac:dyDescent="0.2">
      <c r="B321" s="167" t="s">
        <v>304</v>
      </c>
      <c r="C321" s="182">
        <f>C314+C290+C266+C242+C218+C170+C194+C119+C146+C122-C98+C74+C50+C25</f>
        <v>229570.13933586777</v>
      </c>
      <c r="D321" s="182">
        <f t="shared" ref="D321:G321" si="4">D314+D290+D266+D242+D218+D170+D194+D119+D146+D122-D98+D74+D50+D25</f>
        <v>233358.24514354824</v>
      </c>
      <c r="E321" s="182">
        <f t="shared" si="4"/>
        <v>233323.14014234307</v>
      </c>
      <c r="F321" s="182">
        <f t="shared" si="4"/>
        <v>230249.61444517059</v>
      </c>
      <c r="G321" s="182">
        <f t="shared" si="4"/>
        <v>224352.64938972879</v>
      </c>
      <c r="H321" s="182">
        <f>SUM(C321:G321)</f>
        <v>1150853.7884566584</v>
      </c>
    </row>
    <row r="323" spans="1:19" ht="13.5" thickBot="1" x14ac:dyDescent="0.25">
      <c r="B323" s="167" t="s">
        <v>305</v>
      </c>
      <c r="C323" s="183">
        <f>+'Revised Proposal'!E167</f>
        <v>229570.13933586786</v>
      </c>
      <c r="D323" s="183">
        <f>+'Revised Proposal'!F167</f>
        <v>233358.24514354835</v>
      </c>
      <c r="E323" s="183">
        <f>+'Revised Proposal'!G167</f>
        <v>233323.14014234309</v>
      </c>
      <c r="F323" s="183">
        <f>+'Revised Proposal'!H167</f>
        <v>230249.61444517062</v>
      </c>
      <c r="G323" s="183">
        <f>+'Revised Proposal'!I167</f>
        <v>224352.64938972882</v>
      </c>
    </row>
    <row r="324" spans="1:19" ht="13.5" thickBot="1" x14ac:dyDescent="0.25">
      <c r="B324" s="180" t="s">
        <v>230</v>
      </c>
      <c r="C324" s="181">
        <f>+C321-C323</f>
        <v>0</v>
      </c>
      <c r="D324" s="181">
        <f t="shared" ref="D324:G324" si="5">+D321-D323</f>
        <v>0</v>
      </c>
      <c r="E324" s="181">
        <f t="shared" si="5"/>
        <v>0</v>
      </c>
      <c r="F324" s="181">
        <f t="shared" si="5"/>
        <v>0</v>
      </c>
      <c r="G324" s="181">
        <f t="shared" si="5"/>
        <v>0</v>
      </c>
    </row>
    <row r="326" spans="1:19" x14ac:dyDescent="0.2">
      <c r="D326" s="182"/>
    </row>
    <row r="330" spans="1:19" x14ac:dyDescent="0.2">
      <c r="A330" s="167" t="s">
        <v>246</v>
      </c>
      <c r="B330" s="174" t="s">
        <v>245</v>
      </c>
      <c r="C330" s="174"/>
      <c r="D330" s="174"/>
      <c r="E330" s="174"/>
      <c r="F330" s="174"/>
      <c r="G330" s="174"/>
      <c r="H330" s="170"/>
      <c r="I330" s="174"/>
      <c r="J330" s="174"/>
      <c r="K330" s="174"/>
      <c r="L330" s="174"/>
      <c r="M330" s="174"/>
    </row>
    <row r="331" spans="1:19" x14ac:dyDescent="0.2">
      <c r="B331" s="170" t="s">
        <v>276</v>
      </c>
      <c r="C331" s="185">
        <v>0</v>
      </c>
      <c r="D331" s="185">
        <v>0</v>
      </c>
      <c r="E331" s="185">
        <v>0</v>
      </c>
      <c r="F331" s="185">
        <v>0</v>
      </c>
      <c r="G331" s="185">
        <v>0</v>
      </c>
      <c r="H331" s="170"/>
      <c r="I331" s="176">
        <v>4.0875485681301279E-3</v>
      </c>
      <c r="J331" s="176">
        <v>4.0875485681301279E-3</v>
      </c>
      <c r="K331" s="176">
        <v>4.0875485681301279E-3</v>
      </c>
      <c r="L331" s="176">
        <v>4.0875485681301279E-3</v>
      </c>
      <c r="M331" s="176">
        <v>4.0875485681301279E-3</v>
      </c>
    </row>
    <row r="332" spans="1:19" x14ac:dyDescent="0.2">
      <c r="B332" s="170" t="s">
        <v>295</v>
      </c>
      <c r="C332" s="185">
        <v>0</v>
      </c>
      <c r="D332" s="185">
        <v>0</v>
      </c>
      <c r="E332" s="185">
        <v>0</v>
      </c>
      <c r="F332" s="185">
        <v>0</v>
      </c>
      <c r="G332" s="185">
        <v>0</v>
      </c>
      <c r="H332" s="170"/>
      <c r="I332" s="176">
        <f>IF(C349=0,0,C332/C349)</f>
        <v>0</v>
      </c>
      <c r="J332" s="176">
        <f t="shared" ref="J332:M332" si="6">IF(D349=0,0,D332/D349)</f>
        <v>0</v>
      </c>
      <c r="K332" s="176">
        <f t="shared" si="6"/>
        <v>0</v>
      </c>
      <c r="L332" s="176">
        <f t="shared" si="6"/>
        <v>0</v>
      </c>
      <c r="M332" s="176">
        <f t="shared" si="6"/>
        <v>0</v>
      </c>
    </row>
    <row r="333" spans="1:19" x14ac:dyDescent="0.2">
      <c r="B333" s="170" t="s">
        <v>274</v>
      </c>
      <c r="C333" s="185">
        <v>0</v>
      </c>
      <c r="D333" s="185">
        <v>0</v>
      </c>
      <c r="E333" s="185">
        <v>0</v>
      </c>
      <c r="F333" s="185">
        <v>0</v>
      </c>
      <c r="G333" s="185">
        <v>0</v>
      </c>
      <c r="H333" s="170"/>
      <c r="I333" s="176">
        <v>8.962876097189533E-2</v>
      </c>
      <c r="J333" s="176">
        <v>8.962876097189533E-2</v>
      </c>
      <c r="K333" s="176">
        <v>8.962876097189533E-2</v>
      </c>
      <c r="L333" s="176">
        <v>8.962876097189533E-2</v>
      </c>
      <c r="M333" s="176">
        <v>8.962876097189533E-2</v>
      </c>
    </row>
    <row r="334" spans="1:19" x14ac:dyDescent="0.2">
      <c r="B334" s="170" t="s">
        <v>281</v>
      </c>
      <c r="C334" s="185">
        <v>0</v>
      </c>
      <c r="D334" s="185">
        <v>0</v>
      </c>
      <c r="E334" s="185">
        <v>0</v>
      </c>
      <c r="F334" s="185">
        <v>0</v>
      </c>
      <c r="G334" s="185">
        <v>0</v>
      </c>
      <c r="H334" s="170"/>
      <c r="I334" s="176">
        <f>IF(C349=0,0,C334/C349)</f>
        <v>0</v>
      </c>
      <c r="J334" s="176">
        <f t="shared" ref="J334:M334" si="7">IF(D349=0,0,D334/D349)</f>
        <v>0</v>
      </c>
      <c r="K334" s="176">
        <f t="shared" si="7"/>
        <v>0</v>
      </c>
      <c r="L334" s="176">
        <f t="shared" si="7"/>
        <v>0</v>
      </c>
      <c r="M334" s="176">
        <f t="shared" si="7"/>
        <v>0</v>
      </c>
    </row>
    <row r="335" spans="1:19" x14ac:dyDescent="0.2">
      <c r="B335" s="170" t="s">
        <v>275</v>
      </c>
      <c r="C335" s="185">
        <v>0</v>
      </c>
      <c r="D335" s="185">
        <v>0</v>
      </c>
      <c r="E335" s="185">
        <v>0</v>
      </c>
      <c r="F335" s="185">
        <v>0</v>
      </c>
      <c r="G335" s="185">
        <v>0</v>
      </c>
      <c r="H335" s="170"/>
      <c r="I335" s="176">
        <v>0.17479549974890027</v>
      </c>
      <c r="J335" s="176">
        <v>0.17479549974890027</v>
      </c>
      <c r="K335" s="176">
        <v>0.17479549974890027</v>
      </c>
      <c r="L335" s="176">
        <v>0.17479549974890027</v>
      </c>
      <c r="M335" s="176">
        <v>0.17479549974890027</v>
      </c>
      <c r="O335" s="202">
        <v>-1.1523864372101795</v>
      </c>
      <c r="P335" s="202">
        <v>-1.1619131549062007</v>
      </c>
      <c r="Q335" s="202">
        <v>-1.172280730527131</v>
      </c>
      <c r="R335" s="202">
        <v>-1.1842961736952631</v>
      </c>
      <c r="S335" s="202">
        <v>-1.1947990394605783</v>
      </c>
    </row>
    <row r="336" spans="1:19" x14ac:dyDescent="0.2">
      <c r="B336" s="170" t="s">
        <v>285</v>
      </c>
      <c r="C336" s="185">
        <v>0</v>
      </c>
      <c r="D336" s="185">
        <v>0</v>
      </c>
      <c r="E336" s="185">
        <v>0</v>
      </c>
      <c r="F336" s="185">
        <v>0</v>
      </c>
      <c r="G336" s="185">
        <v>0</v>
      </c>
      <c r="H336" s="170"/>
      <c r="I336" s="176">
        <f>IF(C349=0,0,C336/C349)</f>
        <v>0</v>
      </c>
      <c r="J336" s="176">
        <f t="shared" ref="J336:M336" si="8">IF(D349=0,0,D336/D349)</f>
        <v>0</v>
      </c>
      <c r="K336" s="176">
        <f t="shared" si="8"/>
        <v>0</v>
      </c>
      <c r="L336" s="176">
        <f t="shared" si="8"/>
        <v>0</v>
      </c>
      <c r="M336" s="176">
        <f t="shared" si="8"/>
        <v>0</v>
      </c>
    </row>
    <row r="337" spans="2:19" x14ac:dyDescent="0.2">
      <c r="B337" s="170" t="s">
        <v>273</v>
      </c>
      <c r="C337" s="185">
        <v>0</v>
      </c>
      <c r="D337" s="185">
        <v>0</v>
      </c>
      <c r="E337" s="185">
        <v>0</v>
      </c>
      <c r="F337" s="185">
        <v>0</v>
      </c>
      <c r="G337" s="185">
        <v>0</v>
      </c>
      <c r="H337" s="170"/>
      <c r="I337" s="176">
        <v>1.5655080639864108E-2</v>
      </c>
      <c r="J337" s="176">
        <v>1.5655080639864108E-2</v>
      </c>
      <c r="K337" s="176">
        <v>1.5655080639864108E-2</v>
      </c>
      <c r="L337" s="176">
        <v>1.5655080639864108E-2</v>
      </c>
      <c r="M337" s="176">
        <v>1.5655080639864108E-2</v>
      </c>
      <c r="O337" s="202">
        <v>-0.10321033795908445</v>
      </c>
      <c r="P337" s="202">
        <v>-0.10406357236144995</v>
      </c>
      <c r="Q337" s="202">
        <v>-0.10499211590300971</v>
      </c>
      <c r="R337" s="202">
        <v>-0.10606824619235369</v>
      </c>
      <c r="S337" s="202">
        <v>-0.10700890662549917</v>
      </c>
    </row>
    <row r="338" spans="2:19" x14ac:dyDescent="0.2">
      <c r="B338" s="170" t="s">
        <v>280</v>
      </c>
      <c r="C338" s="185">
        <v>0</v>
      </c>
      <c r="D338" s="185">
        <v>0</v>
      </c>
      <c r="E338" s="185">
        <v>0</v>
      </c>
      <c r="F338" s="185">
        <v>0</v>
      </c>
      <c r="G338" s="185">
        <v>0</v>
      </c>
      <c r="H338" s="170"/>
      <c r="I338" s="176">
        <v>0.42648918822949539</v>
      </c>
      <c r="J338" s="176">
        <v>0.42648918822949539</v>
      </c>
      <c r="K338" s="176">
        <v>0.42648918822949539</v>
      </c>
      <c r="L338" s="176">
        <v>0.42648918822949539</v>
      </c>
      <c r="M338" s="176">
        <v>0.42648918822949539</v>
      </c>
      <c r="O338" s="202">
        <v>-2.8117449066965579</v>
      </c>
      <c r="P338" s="202">
        <v>-2.8349894530521813</v>
      </c>
      <c r="Q338" s="202">
        <v>-2.8602856358305155</v>
      </c>
      <c r="R338" s="202">
        <v>-2.889602503886934</v>
      </c>
      <c r="S338" s="202">
        <v>-2.915228785460358</v>
      </c>
    </row>
    <row r="339" spans="2:19" x14ac:dyDescent="0.2">
      <c r="B339" s="170" t="s">
        <v>286</v>
      </c>
      <c r="C339" s="185">
        <v>0</v>
      </c>
      <c r="D339" s="185">
        <v>0</v>
      </c>
      <c r="E339" s="185">
        <v>0</v>
      </c>
      <c r="F339" s="185">
        <v>0</v>
      </c>
      <c r="G339" s="185">
        <v>0</v>
      </c>
      <c r="H339" s="170"/>
      <c r="I339" s="176">
        <v>9.8070882263976547E-2</v>
      </c>
      <c r="J339" s="176">
        <v>9.8070882263976547E-2</v>
      </c>
      <c r="K339" s="176">
        <v>9.8070882263976547E-2</v>
      </c>
      <c r="L339" s="176">
        <v>9.8070882263976547E-2</v>
      </c>
      <c r="M339" s="176">
        <v>9.8070882263976547E-2</v>
      </c>
    </row>
    <row r="340" spans="2:19" x14ac:dyDescent="0.2">
      <c r="B340" s="170" t="s">
        <v>296</v>
      </c>
      <c r="C340" s="185">
        <v>0</v>
      </c>
      <c r="D340" s="185">
        <v>0</v>
      </c>
      <c r="E340" s="185">
        <v>0</v>
      </c>
      <c r="F340" s="185">
        <v>0</v>
      </c>
      <c r="G340" s="185">
        <v>0</v>
      </c>
      <c r="H340" s="170"/>
      <c r="I340" s="176">
        <f>IF(C349=0,0,C340/C349)</f>
        <v>0</v>
      </c>
      <c r="J340" s="176">
        <f t="shared" ref="J340:M340" si="9">IF(D349=0,0,D340/D349)</f>
        <v>0</v>
      </c>
      <c r="K340" s="176">
        <f t="shared" si="9"/>
        <v>0</v>
      </c>
      <c r="L340" s="176">
        <f t="shared" si="9"/>
        <v>0</v>
      </c>
      <c r="M340" s="176">
        <f t="shared" si="9"/>
        <v>0</v>
      </c>
    </row>
    <row r="341" spans="2:19" x14ac:dyDescent="0.2">
      <c r="B341" s="170" t="s">
        <v>29</v>
      </c>
      <c r="C341" s="185">
        <v>0</v>
      </c>
      <c r="D341" s="185">
        <v>0</v>
      </c>
      <c r="E341" s="185">
        <v>0</v>
      </c>
      <c r="F341" s="185">
        <v>0</v>
      </c>
      <c r="G341" s="185">
        <v>0</v>
      </c>
      <c r="H341" s="170"/>
      <c r="I341" s="176">
        <f>IF(C349=0,0,C341/C349)</f>
        <v>0</v>
      </c>
      <c r="J341" s="176">
        <f t="shared" ref="J341:M341" si="10">IF(D349=0,0,D341/D349)</f>
        <v>0</v>
      </c>
      <c r="K341" s="176">
        <f t="shared" si="10"/>
        <v>0</v>
      </c>
      <c r="L341" s="176">
        <f t="shared" si="10"/>
        <v>0</v>
      </c>
      <c r="M341" s="176">
        <f t="shared" si="10"/>
        <v>0</v>
      </c>
    </row>
    <row r="342" spans="2:19" x14ac:dyDescent="0.2">
      <c r="B342" s="170" t="s">
        <v>278</v>
      </c>
      <c r="C342" s="185">
        <v>0</v>
      </c>
      <c r="D342" s="185">
        <v>0</v>
      </c>
      <c r="E342" s="185">
        <v>0</v>
      </c>
      <c r="F342" s="185">
        <v>0</v>
      </c>
      <c r="G342" s="185">
        <v>0</v>
      </c>
      <c r="H342" s="170"/>
      <c r="I342" s="176">
        <f>IF(C349=0,0,C342/C349)</f>
        <v>0</v>
      </c>
      <c r="J342" s="176">
        <f t="shared" ref="J342:M342" si="11">IF(D349=0,0,D342/D349)</f>
        <v>0</v>
      </c>
      <c r="K342" s="176">
        <f t="shared" si="11"/>
        <v>0</v>
      </c>
      <c r="L342" s="176">
        <f t="shared" si="11"/>
        <v>0</v>
      </c>
      <c r="M342" s="176">
        <f t="shared" si="11"/>
        <v>0</v>
      </c>
    </row>
    <row r="343" spans="2:19" x14ac:dyDescent="0.2">
      <c r="B343" s="170" t="s">
        <v>297</v>
      </c>
      <c r="C343" s="185">
        <v>0</v>
      </c>
      <c r="D343" s="185">
        <v>0</v>
      </c>
      <c r="E343" s="185">
        <v>0</v>
      </c>
      <c r="F343" s="185">
        <v>0</v>
      </c>
      <c r="G343" s="185">
        <v>0</v>
      </c>
      <c r="H343" s="170"/>
      <c r="I343" s="176">
        <f>IF(C349=0,0,C343/C349)</f>
        <v>0</v>
      </c>
      <c r="J343" s="176">
        <f t="shared" ref="J343:M343" si="12">IF(D349=0,0,D343/D349)</f>
        <v>0</v>
      </c>
      <c r="K343" s="176">
        <f t="shared" si="12"/>
        <v>0</v>
      </c>
      <c r="L343" s="176">
        <f t="shared" si="12"/>
        <v>0</v>
      </c>
      <c r="M343" s="176">
        <f t="shared" si="12"/>
        <v>0</v>
      </c>
    </row>
    <row r="344" spans="2:19" x14ac:dyDescent="0.2">
      <c r="B344" s="170" t="s">
        <v>298</v>
      </c>
      <c r="C344" s="185">
        <v>0</v>
      </c>
      <c r="D344" s="185">
        <v>0</v>
      </c>
      <c r="E344" s="185">
        <v>0</v>
      </c>
      <c r="F344" s="185">
        <v>0</v>
      </c>
      <c r="G344" s="185">
        <v>0</v>
      </c>
      <c r="H344" s="170"/>
      <c r="I344" s="176">
        <f>IF(C349=0,0,C344/C349)</f>
        <v>0</v>
      </c>
      <c r="J344" s="176">
        <f t="shared" ref="J344:M344" si="13">IF(D349=0,0,D344/D349)</f>
        <v>0</v>
      </c>
      <c r="K344" s="176">
        <f t="shared" si="13"/>
        <v>0</v>
      </c>
      <c r="L344" s="176">
        <f t="shared" si="13"/>
        <v>0</v>
      </c>
      <c r="M344" s="176">
        <f t="shared" si="13"/>
        <v>0</v>
      </c>
    </row>
    <row r="345" spans="2:19" x14ac:dyDescent="0.2">
      <c r="B345" s="170" t="s">
        <v>282</v>
      </c>
      <c r="C345" s="185">
        <v>0</v>
      </c>
      <c r="D345" s="185">
        <v>0</v>
      </c>
      <c r="E345" s="185">
        <v>0</v>
      </c>
      <c r="F345" s="185">
        <v>0</v>
      </c>
      <c r="G345" s="185">
        <v>0</v>
      </c>
      <c r="H345" s="170"/>
      <c r="I345" s="176">
        <f>IF(C349=0,0,C345/C349)</f>
        <v>0</v>
      </c>
      <c r="J345" s="176">
        <f t="shared" ref="J345:M345" si="14">IF(D349=0,0,D345/D349)</f>
        <v>0</v>
      </c>
      <c r="K345" s="176">
        <f t="shared" si="14"/>
        <v>0</v>
      </c>
      <c r="L345" s="176">
        <f t="shared" si="14"/>
        <v>0</v>
      </c>
      <c r="M345" s="176">
        <f t="shared" si="14"/>
        <v>0</v>
      </c>
    </row>
    <row r="346" spans="2:19" x14ac:dyDescent="0.2">
      <c r="B346" s="167" t="s">
        <v>277</v>
      </c>
      <c r="C346" s="185">
        <v>0</v>
      </c>
      <c r="D346" s="185">
        <v>0</v>
      </c>
      <c r="E346" s="185">
        <v>0</v>
      </c>
      <c r="F346" s="185">
        <v>0</v>
      </c>
      <c r="G346" s="185">
        <v>0</v>
      </c>
      <c r="H346" s="170"/>
      <c r="I346" s="176">
        <f>IF(C349=0,0,C346/C349)</f>
        <v>0</v>
      </c>
      <c r="J346" s="176">
        <f t="shared" ref="J346:M346" si="15">IF(D349=0,0,D346/D349)</f>
        <v>0</v>
      </c>
      <c r="K346" s="176">
        <f t="shared" si="15"/>
        <v>0</v>
      </c>
      <c r="L346" s="176">
        <f t="shared" si="15"/>
        <v>0</v>
      </c>
      <c r="M346" s="176">
        <f t="shared" si="15"/>
        <v>0</v>
      </c>
    </row>
    <row r="347" spans="2:19" x14ac:dyDescent="0.2">
      <c r="B347" s="170" t="s">
        <v>279</v>
      </c>
      <c r="C347" s="185">
        <v>0</v>
      </c>
      <c r="D347" s="185">
        <v>0</v>
      </c>
      <c r="E347" s="185">
        <v>0</v>
      </c>
      <c r="F347" s="185">
        <v>0</v>
      </c>
      <c r="G347" s="185">
        <v>0</v>
      </c>
      <c r="H347" s="170"/>
      <c r="I347" s="176">
        <f>IF(C349=0,0,C347/C349)</f>
        <v>0</v>
      </c>
      <c r="J347" s="176">
        <f t="shared" ref="J347:M347" si="16">IF(D349=0,0,D347/D349)</f>
        <v>0</v>
      </c>
      <c r="K347" s="176">
        <f t="shared" si="16"/>
        <v>0</v>
      </c>
      <c r="L347" s="176">
        <f t="shared" si="16"/>
        <v>0</v>
      </c>
      <c r="M347" s="176">
        <f t="shared" si="16"/>
        <v>0</v>
      </c>
    </row>
    <row r="348" spans="2:19" x14ac:dyDescent="0.2">
      <c r="B348" s="170"/>
      <c r="C348" s="175"/>
      <c r="D348" s="175"/>
      <c r="E348" s="175"/>
      <c r="F348" s="175"/>
      <c r="G348" s="175"/>
      <c r="H348" s="170"/>
      <c r="I348" s="176"/>
      <c r="J348" s="176"/>
      <c r="K348" s="176"/>
      <c r="L348" s="176"/>
      <c r="M348" s="176"/>
    </row>
    <row r="349" spans="2:19" x14ac:dyDescent="0.2">
      <c r="B349" s="177" t="s">
        <v>299</v>
      </c>
      <c r="C349" s="178">
        <f>SUM(C331:C348)</f>
        <v>0</v>
      </c>
      <c r="D349" s="178">
        <f>SUM(D331:D348)</f>
        <v>0</v>
      </c>
      <c r="E349" s="178">
        <f>SUM(E331:E348)</f>
        <v>0</v>
      </c>
      <c r="F349" s="178">
        <f>SUM(F331:F348)</f>
        <v>0</v>
      </c>
      <c r="G349" s="178">
        <f>SUM(G331:G348)</f>
        <v>0</v>
      </c>
      <c r="H349" s="170"/>
      <c r="I349" s="179">
        <f>SUM(I331:I348)</f>
        <v>0.80872696042226166</v>
      </c>
      <c r="J349" s="179">
        <f t="shared" ref="J349:M349" si="17">SUM(J331:J348)</f>
        <v>0.80872696042226166</v>
      </c>
      <c r="K349" s="179">
        <f t="shared" si="17"/>
        <v>0.80872696042226166</v>
      </c>
      <c r="L349" s="179">
        <f t="shared" si="17"/>
        <v>0.80872696042226166</v>
      </c>
      <c r="M349" s="179">
        <f t="shared" si="17"/>
        <v>0.80872696042226166</v>
      </c>
    </row>
    <row r="351" spans="2:19" x14ac:dyDescent="0.2">
      <c r="I351" s="203">
        <v>0</v>
      </c>
      <c r="J351" s="203">
        <v>0</v>
      </c>
      <c r="K351" s="203">
        <v>0</v>
      </c>
      <c r="L351" s="203">
        <v>0</v>
      </c>
      <c r="M351" s="203">
        <v>0</v>
      </c>
    </row>
    <row r="355" spans="2:19" x14ac:dyDescent="0.2">
      <c r="B355" s="170" t="s">
        <v>275</v>
      </c>
      <c r="O355" s="202">
        <f ca="1">SUMIF($B$6:$S$351,$B355,O$6:O$351)-O84</f>
        <v>40.026283529574364</v>
      </c>
      <c r="P355" s="202">
        <f t="shared" ref="P355:S355" ca="1" si="18">SUMIF($B$6:$S$351,$B355,P$6:P$351)-P84</f>
        <v>41.771179969251364</v>
      </c>
      <c r="Q355" s="202">
        <f t="shared" ca="1" si="18"/>
        <v>40.925156364039466</v>
      </c>
      <c r="R355" s="202">
        <f t="shared" ca="1" si="18"/>
        <v>34.797637475912985</v>
      </c>
      <c r="S355" s="202">
        <f t="shared" ca="1" si="18"/>
        <v>29.49612403558071</v>
      </c>
    </row>
    <row r="356" spans="2:19" x14ac:dyDescent="0.2">
      <c r="B356" s="170" t="s">
        <v>285</v>
      </c>
    </row>
    <row r="357" spans="2:19" x14ac:dyDescent="0.2">
      <c r="B357" s="170" t="s">
        <v>273</v>
      </c>
      <c r="O357" s="202">
        <f t="shared" ref="O357:S357" ca="1" si="19">SUMIF($B$6:$S$351,$B357,O$6:O$351)-O86</f>
        <v>7.9699985465025103</v>
      </c>
      <c r="P357" s="202">
        <f t="shared" ca="1" si="19"/>
        <v>8.1806894264822994</v>
      </c>
      <c r="Q357" s="202">
        <f t="shared" ca="1" si="19"/>
        <v>8.3900175878171783</v>
      </c>
      <c r="R357" s="202">
        <f t="shared" ca="1" si="19"/>
        <v>8.4323263955694383</v>
      </c>
      <c r="S357" s="202">
        <f t="shared" ca="1" si="19"/>
        <v>8.6548658450454976</v>
      </c>
    </row>
    <row r="358" spans="2:19" x14ac:dyDescent="0.2">
      <c r="B358" s="170" t="s">
        <v>280</v>
      </c>
      <c r="O358" s="202">
        <f t="shared" ref="O358:S358" ca="1" si="20">SUMIF($B$6:$S$351,$B358,O$6:O$351)-O87</f>
        <v>18.881053534591079</v>
      </c>
      <c r="P358" s="202">
        <f t="shared" ca="1" si="20"/>
        <v>20.954630063609194</v>
      </c>
      <c r="Q358" s="202">
        <f t="shared" ca="1" si="20"/>
        <v>21.592902795308738</v>
      </c>
      <c r="R358" s="202">
        <f t="shared" ca="1" si="20"/>
        <v>20.639999536863396</v>
      </c>
      <c r="S358" s="202">
        <f t="shared" ca="1" si="20"/>
        <v>18.608580117551476</v>
      </c>
    </row>
  </sheetData>
  <conditionalFormatting sqref="C53:G53">
    <cfRule type="cellIs" dxfId="111" priority="55" stopIfTrue="1" operator="equal">
      <formula>"OK"</formula>
    </cfRule>
    <cfRule type="cellIs" dxfId="110" priority="56" stopIfTrue="1" operator="equal">
      <formula>"Warning Check Escalations"</formula>
    </cfRule>
  </conditionalFormatting>
  <conditionalFormatting sqref="C53:G53">
    <cfRule type="cellIs" dxfId="109" priority="53" stopIfTrue="1" operator="notEqual">
      <formula>0</formula>
    </cfRule>
    <cfRule type="cellIs" dxfId="108" priority="54" stopIfTrue="1" operator="equal">
      <formula>0</formula>
    </cfRule>
  </conditionalFormatting>
  <conditionalFormatting sqref="C28:G28">
    <cfRule type="cellIs" dxfId="107" priority="51" stopIfTrue="1" operator="equal">
      <formula>"OK"</formula>
    </cfRule>
    <cfRule type="cellIs" dxfId="106" priority="52" stopIfTrue="1" operator="equal">
      <formula>"Warning Check Escalations"</formula>
    </cfRule>
  </conditionalFormatting>
  <conditionalFormatting sqref="C28:G28">
    <cfRule type="cellIs" dxfId="105" priority="49" stopIfTrue="1" operator="notEqual">
      <formula>0</formula>
    </cfRule>
    <cfRule type="cellIs" dxfId="104" priority="50" stopIfTrue="1" operator="equal">
      <formula>0</formula>
    </cfRule>
  </conditionalFormatting>
  <conditionalFormatting sqref="C77:G77">
    <cfRule type="cellIs" dxfId="103" priority="47" stopIfTrue="1" operator="equal">
      <formula>"OK"</formula>
    </cfRule>
    <cfRule type="cellIs" dxfId="102" priority="48" stopIfTrue="1" operator="equal">
      <formula>"Warning Check Escalations"</formula>
    </cfRule>
  </conditionalFormatting>
  <conditionalFormatting sqref="C77:G77">
    <cfRule type="cellIs" dxfId="101" priority="45" stopIfTrue="1" operator="notEqual">
      <formula>0</formula>
    </cfRule>
    <cfRule type="cellIs" dxfId="100" priority="46" stopIfTrue="1" operator="equal">
      <formula>0</formula>
    </cfRule>
  </conditionalFormatting>
  <conditionalFormatting sqref="C101:G101">
    <cfRule type="cellIs" dxfId="99" priority="43" stopIfTrue="1" operator="equal">
      <formula>"OK"</formula>
    </cfRule>
    <cfRule type="cellIs" dxfId="98" priority="44" stopIfTrue="1" operator="equal">
      <formula>"Warning Check Escalations"</formula>
    </cfRule>
  </conditionalFormatting>
  <conditionalFormatting sqref="C101:G101">
    <cfRule type="cellIs" dxfId="97" priority="41" stopIfTrue="1" operator="notEqual">
      <formula>0</formula>
    </cfRule>
    <cfRule type="cellIs" dxfId="96" priority="42" stopIfTrue="1" operator="equal">
      <formula>0</formula>
    </cfRule>
  </conditionalFormatting>
  <conditionalFormatting sqref="C125:G125">
    <cfRule type="cellIs" dxfId="95" priority="39" stopIfTrue="1" operator="equal">
      <formula>"OK"</formula>
    </cfRule>
    <cfRule type="cellIs" dxfId="94" priority="40" stopIfTrue="1" operator="equal">
      <formula>"Warning Check Escalations"</formula>
    </cfRule>
  </conditionalFormatting>
  <conditionalFormatting sqref="C125:G125">
    <cfRule type="cellIs" dxfId="93" priority="37" stopIfTrue="1" operator="notEqual">
      <formula>0</formula>
    </cfRule>
    <cfRule type="cellIs" dxfId="92" priority="38" stopIfTrue="1" operator="equal">
      <formula>0</formula>
    </cfRule>
  </conditionalFormatting>
  <conditionalFormatting sqref="C149:G149">
    <cfRule type="cellIs" dxfId="91" priority="35" stopIfTrue="1" operator="equal">
      <formula>"OK"</formula>
    </cfRule>
    <cfRule type="cellIs" dxfId="90" priority="36" stopIfTrue="1" operator="equal">
      <formula>"Warning Check Escalations"</formula>
    </cfRule>
  </conditionalFormatting>
  <conditionalFormatting sqref="C149:G149">
    <cfRule type="cellIs" dxfId="89" priority="33" stopIfTrue="1" operator="notEqual">
      <formula>0</formula>
    </cfRule>
    <cfRule type="cellIs" dxfId="88" priority="34" stopIfTrue="1" operator="equal">
      <formula>0</formula>
    </cfRule>
  </conditionalFormatting>
  <conditionalFormatting sqref="C173:G173">
    <cfRule type="cellIs" dxfId="87" priority="31" stopIfTrue="1" operator="equal">
      <formula>"OK"</formula>
    </cfRule>
    <cfRule type="cellIs" dxfId="86" priority="32" stopIfTrue="1" operator="equal">
      <formula>"Warning Check Escalations"</formula>
    </cfRule>
  </conditionalFormatting>
  <conditionalFormatting sqref="C173:G173">
    <cfRule type="cellIs" dxfId="85" priority="29" stopIfTrue="1" operator="notEqual">
      <formula>0</formula>
    </cfRule>
    <cfRule type="cellIs" dxfId="84" priority="30" stopIfTrue="1" operator="equal">
      <formula>0</formula>
    </cfRule>
  </conditionalFormatting>
  <conditionalFormatting sqref="C197:G197">
    <cfRule type="cellIs" dxfId="83" priority="27" stopIfTrue="1" operator="equal">
      <formula>"OK"</formula>
    </cfRule>
    <cfRule type="cellIs" dxfId="82" priority="28" stopIfTrue="1" operator="equal">
      <formula>"Warning Check Escalations"</formula>
    </cfRule>
  </conditionalFormatting>
  <conditionalFormatting sqref="C197:G197">
    <cfRule type="cellIs" dxfId="81" priority="25" stopIfTrue="1" operator="notEqual">
      <formula>0</formula>
    </cfRule>
    <cfRule type="cellIs" dxfId="80" priority="26" stopIfTrue="1" operator="equal">
      <formula>0</formula>
    </cfRule>
  </conditionalFormatting>
  <conditionalFormatting sqref="C221:G221">
    <cfRule type="cellIs" dxfId="79" priority="23" stopIfTrue="1" operator="equal">
      <formula>"OK"</formula>
    </cfRule>
    <cfRule type="cellIs" dxfId="78" priority="24" stopIfTrue="1" operator="equal">
      <formula>"Warning Check Escalations"</formula>
    </cfRule>
  </conditionalFormatting>
  <conditionalFormatting sqref="C221:G221">
    <cfRule type="cellIs" dxfId="77" priority="21" stopIfTrue="1" operator="notEqual">
      <formula>0</formula>
    </cfRule>
    <cfRule type="cellIs" dxfId="76" priority="22" stopIfTrue="1" operator="equal">
      <formula>0</formula>
    </cfRule>
  </conditionalFormatting>
  <conditionalFormatting sqref="C245:G245">
    <cfRule type="cellIs" dxfId="75" priority="19" stopIfTrue="1" operator="equal">
      <formula>"OK"</formula>
    </cfRule>
    <cfRule type="cellIs" dxfId="74" priority="20" stopIfTrue="1" operator="equal">
      <formula>"Warning Check Escalations"</formula>
    </cfRule>
  </conditionalFormatting>
  <conditionalFormatting sqref="C245:G245">
    <cfRule type="cellIs" dxfId="73" priority="17" stopIfTrue="1" operator="notEqual">
      <formula>0</formula>
    </cfRule>
    <cfRule type="cellIs" dxfId="72" priority="18" stopIfTrue="1" operator="equal">
      <formula>0</formula>
    </cfRule>
  </conditionalFormatting>
  <conditionalFormatting sqref="C269:G269">
    <cfRule type="cellIs" dxfId="71" priority="15" stopIfTrue="1" operator="equal">
      <formula>"OK"</formula>
    </cfRule>
    <cfRule type="cellIs" dxfId="70" priority="16" stopIfTrue="1" operator="equal">
      <formula>"Warning Check Escalations"</formula>
    </cfRule>
  </conditionalFormatting>
  <conditionalFormatting sqref="C269:G269">
    <cfRule type="cellIs" dxfId="69" priority="13" stopIfTrue="1" operator="notEqual">
      <formula>0</formula>
    </cfRule>
    <cfRule type="cellIs" dxfId="68" priority="14" stopIfTrue="1" operator="equal">
      <formula>0</formula>
    </cfRule>
  </conditionalFormatting>
  <conditionalFormatting sqref="C293:G293">
    <cfRule type="cellIs" dxfId="67" priority="11" stopIfTrue="1" operator="equal">
      <formula>"OK"</formula>
    </cfRule>
    <cfRule type="cellIs" dxfId="66" priority="12" stopIfTrue="1" operator="equal">
      <formula>"Warning Check Escalations"</formula>
    </cfRule>
  </conditionalFormatting>
  <conditionalFormatting sqref="C293:G293">
    <cfRule type="cellIs" dxfId="65" priority="9" stopIfTrue="1" operator="notEqual">
      <formula>0</formula>
    </cfRule>
    <cfRule type="cellIs" dxfId="64" priority="10" stopIfTrue="1" operator="equal">
      <formula>0</formula>
    </cfRule>
  </conditionalFormatting>
  <conditionalFormatting sqref="C317:G317">
    <cfRule type="cellIs" dxfId="63" priority="7" stopIfTrue="1" operator="equal">
      <formula>"OK"</formula>
    </cfRule>
    <cfRule type="cellIs" dxfId="62" priority="8" stopIfTrue="1" operator="equal">
      <formula>"Warning Check Escalations"</formula>
    </cfRule>
  </conditionalFormatting>
  <conditionalFormatting sqref="C317:G317">
    <cfRule type="cellIs" dxfId="61" priority="5" stopIfTrue="1" operator="notEqual">
      <formula>0</formula>
    </cfRule>
    <cfRule type="cellIs" dxfId="60" priority="6" stopIfTrue="1" operator="equal">
      <formula>0</formula>
    </cfRule>
  </conditionalFormatting>
  <conditionalFormatting sqref="C324:G324">
    <cfRule type="cellIs" dxfId="59" priority="3" stopIfTrue="1" operator="equal">
      <formula>"OK"</formula>
    </cfRule>
    <cfRule type="cellIs" dxfId="58" priority="4" stopIfTrue="1" operator="equal">
      <formula>"Warning Check Escalations"</formula>
    </cfRule>
  </conditionalFormatting>
  <conditionalFormatting sqref="C324:G324">
    <cfRule type="cellIs" dxfId="57" priority="1" stopIfTrue="1" operator="notEqual">
      <formula>0</formula>
    </cfRule>
    <cfRule type="cellIs" dxfId="56" priority="2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B52B-FE4A-4962-8FBF-454B4D7413AD}">
  <dimension ref="A2:M326"/>
  <sheetViews>
    <sheetView zoomScale="110" zoomScaleNormal="110" workbookViewId="0">
      <selection activeCell="C7" sqref="C7"/>
    </sheetView>
  </sheetViews>
  <sheetFormatPr defaultRowHeight="12.75" x14ac:dyDescent="0.2"/>
  <cols>
    <col min="1" max="1" width="9.140625" style="167"/>
    <col min="2" max="2" width="44.85546875" style="167" customWidth="1"/>
    <col min="3" max="3" width="12.140625" style="167" customWidth="1"/>
    <col min="4" max="8" width="10.28515625" style="167" bestFit="1" customWidth="1"/>
    <col min="9" max="16384" width="9.140625" style="167"/>
  </cols>
  <sheetData>
    <row r="2" spans="1:13" ht="18.75" x14ac:dyDescent="0.2">
      <c r="B2" s="168" t="s">
        <v>293</v>
      </c>
      <c r="C2" s="169"/>
      <c r="D2" s="169"/>
      <c r="E2" s="169"/>
      <c r="F2" s="169"/>
      <c r="G2" s="169"/>
      <c r="I2" s="168" t="s">
        <v>294</v>
      </c>
      <c r="J2" s="169"/>
      <c r="K2" s="169"/>
      <c r="L2" s="169"/>
      <c r="M2" s="169"/>
    </row>
    <row r="3" spans="1:13" x14ac:dyDescent="0.2">
      <c r="B3" s="170"/>
      <c r="C3" s="171" t="s">
        <v>6</v>
      </c>
      <c r="D3" s="172" t="s">
        <v>7</v>
      </c>
      <c r="E3" s="172" t="s">
        <v>8</v>
      </c>
      <c r="F3" s="172" t="s">
        <v>9</v>
      </c>
      <c r="G3" s="173" t="s">
        <v>10</v>
      </c>
      <c r="H3" s="170"/>
      <c r="I3" s="170"/>
      <c r="J3" s="170"/>
      <c r="K3" s="170"/>
      <c r="L3" s="170"/>
      <c r="M3" s="170"/>
    </row>
    <row r="6" spans="1:13" x14ac:dyDescent="0.2">
      <c r="A6" s="167" t="s">
        <v>62</v>
      </c>
      <c r="B6" s="174" t="s">
        <v>284</v>
      </c>
      <c r="C6" s="174"/>
      <c r="D6" s="174"/>
      <c r="E6" s="174"/>
      <c r="F6" s="174"/>
      <c r="G6" s="174"/>
      <c r="H6" s="170"/>
      <c r="I6" s="174"/>
      <c r="J6" s="174"/>
      <c r="K6" s="174"/>
      <c r="L6" s="174"/>
      <c r="M6" s="174"/>
    </row>
    <row r="7" spans="1:13" x14ac:dyDescent="0.2">
      <c r="B7" s="170" t="s">
        <v>276</v>
      </c>
      <c r="C7" s="185">
        <f>SUMIFS('Revised Proposal'!E$6:E$162,'Revised Proposal'!$S$6:$S$162,DDCategorised!$B$6,'Revised Proposal'!$R$6:$R$162,DDCategorised!$B7)</f>
        <v>0</v>
      </c>
      <c r="D7" s="185">
        <f>SUMIFS('Revised Proposal'!F$6:F$162,'Revised Proposal'!$S$6:$S$162,DDCategorised!$B$6,'Revised Proposal'!$R$6:$R$162,DDCategorised!$B7)</f>
        <v>0</v>
      </c>
      <c r="E7" s="185">
        <f>SUMIFS('Revised Proposal'!G$6:G$162,'Revised Proposal'!$S$6:$S$162,DDCategorised!$B$6,'Revised Proposal'!$R$6:$R$162,DDCategorised!$B7)</f>
        <v>0</v>
      </c>
      <c r="F7" s="185">
        <f>SUMIFS('Revised Proposal'!H$6:H$162,'Revised Proposal'!$S$6:$S$162,DDCategorised!$B$6,'Revised Proposal'!$R$6:$R$162,DDCategorised!$B7)</f>
        <v>0</v>
      </c>
      <c r="G7" s="185">
        <f>SUMIFS('Revised Proposal'!I$6:I$162,'Revised Proposal'!$S$6:$S$162,DDCategorised!$B$6,'Revised Proposal'!$R$6:$R$162,DDCategorised!$B7)</f>
        <v>0</v>
      </c>
      <c r="H7" s="170"/>
      <c r="I7" s="176">
        <f t="shared" ref="I7:M22" si="0">IF(C$25=0,0,C7/C$25)</f>
        <v>0</v>
      </c>
      <c r="J7" s="176">
        <f t="shared" si="0"/>
        <v>0</v>
      </c>
      <c r="K7" s="176">
        <f t="shared" si="0"/>
        <v>0</v>
      </c>
      <c r="L7" s="176">
        <f t="shared" si="0"/>
        <v>0</v>
      </c>
      <c r="M7" s="176">
        <f t="shared" si="0"/>
        <v>0</v>
      </c>
    </row>
    <row r="8" spans="1:13" x14ac:dyDescent="0.2">
      <c r="B8" s="170" t="s">
        <v>295</v>
      </c>
      <c r="C8" s="185">
        <f>SUMIFS('Revised Proposal'!E$6:E$162,'Revised Proposal'!$S$6:$S$162,DDCategorised!$B$6,'Revised Proposal'!$R$6:$R$162,DDCategorised!$B8)</f>
        <v>0</v>
      </c>
      <c r="D8" s="185">
        <f>SUMIFS('Revised Proposal'!F$6:F$162,'Revised Proposal'!$S$6:$S$162,DDCategorised!$B$6,'Revised Proposal'!$R$6:$R$162,DDCategorised!$B8)</f>
        <v>0</v>
      </c>
      <c r="E8" s="185">
        <f>SUMIFS('Revised Proposal'!G$6:G$162,'Revised Proposal'!$S$6:$S$162,DDCategorised!$B$6,'Revised Proposal'!$R$6:$R$162,DDCategorised!$B8)</f>
        <v>0</v>
      </c>
      <c r="F8" s="185">
        <f>SUMIFS('Revised Proposal'!H$6:H$162,'Revised Proposal'!$S$6:$S$162,DDCategorised!$B$6,'Revised Proposal'!$R$6:$R$162,DDCategorised!$B8)</f>
        <v>0</v>
      </c>
      <c r="G8" s="185">
        <f>SUMIFS('Revised Proposal'!I$6:I$162,'Revised Proposal'!$S$6:$S$162,DDCategorised!$B$6,'Revised Proposal'!$R$6:$R$162,DDCategorised!$B8)</f>
        <v>0</v>
      </c>
      <c r="H8" s="170"/>
      <c r="I8" s="176">
        <f t="shared" si="0"/>
        <v>0</v>
      </c>
      <c r="J8" s="176">
        <f t="shared" si="0"/>
        <v>0</v>
      </c>
      <c r="K8" s="176">
        <f t="shared" si="0"/>
        <v>0</v>
      </c>
      <c r="L8" s="176">
        <f t="shared" si="0"/>
        <v>0</v>
      </c>
      <c r="M8" s="176">
        <f t="shared" si="0"/>
        <v>0</v>
      </c>
    </row>
    <row r="9" spans="1:13" x14ac:dyDescent="0.2">
      <c r="B9" s="170" t="s">
        <v>274</v>
      </c>
      <c r="C9" s="185">
        <f>SUMIFS('Revised Proposal'!E$6:E$162,'Revised Proposal'!$S$6:$S$162,DDCategorised!$B$6,'Revised Proposal'!$R$6:$R$162,DDCategorised!$B9)</f>
        <v>63797.566021353872</v>
      </c>
      <c r="D9" s="185">
        <f>SUMIFS('Revised Proposal'!F$6:F$162,'Revised Proposal'!$S$6:$S$162,DDCategorised!$B$6,'Revised Proposal'!$R$6:$R$162,DDCategorised!$B9)</f>
        <v>64079.819751902869</v>
      </c>
      <c r="E9" s="185">
        <f>SUMIFS('Revised Proposal'!G$6:G$162,'Revised Proposal'!$S$6:$S$162,DDCategorised!$B$6,'Revised Proposal'!$R$6:$R$162,DDCategorised!$B9)</f>
        <v>64079.819751902869</v>
      </c>
      <c r="F9" s="185">
        <f>SUMIFS('Revised Proposal'!H$6:H$162,'Revised Proposal'!$S$6:$S$162,DDCategorised!$B$6,'Revised Proposal'!$R$6:$R$162,DDCategorised!$B9)</f>
        <v>64079.819751902869</v>
      </c>
      <c r="G9" s="185">
        <f>SUMIFS('Revised Proposal'!I$6:I$162,'Revised Proposal'!$S$6:$S$162,DDCategorised!$B$6,'Revised Proposal'!$R$6:$R$162,DDCategorised!$B9)</f>
        <v>64079.819751902869</v>
      </c>
      <c r="H9" s="170"/>
      <c r="I9" s="176">
        <f>IF(C$25=0,0,C9/C$25)</f>
        <v>0.57039950899545344</v>
      </c>
      <c r="J9" s="176">
        <f t="shared" si="0"/>
        <v>0.5593215193859844</v>
      </c>
      <c r="K9" s="176">
        <f t="shared" si="0"/>
        <v>0.55099670844236026</v>
      </c>
      <c r="L9" s="176">
        <f t="shared" si="0"/>
        <v>0.57296196015265666</v>
      </c>
      <c r="M9" s="176">
        <f t="shared" si="0"/>
        <v>0.59356982413518766</v>
      </c>
    </row>
    <row r="10" spans="1:13" x14ac:dyDescent="0.2">
      <c r="B10" s="170" t="s">
        <v>281</v>
      </c>
      <c r="C10" s="185">
        <f>SUMIFS('Revised Proposal'!E$6:E$162,'Revised Proposal'!$S$6:$S$162,DDCategorised!$B$6,'Revised Proposal'!$R$6:$R$162,DDCategorised!$B10)</f>
        <v>2180.1983279701926</v>
      </c>
      <c r="D10" s="185">
        <f>SUMIFS('Revised Proposal'!F$6:F$162,'Revised Proposal'!$S$6:$S$162,DDCategorised!$B$6,'Revised Proposal'!$R$6:$R$162,DDCategorised!$B10)</f>
        <v>2180.1983279701926</v>
      </c>
      <c r="E10" s="185">
        <f>SUMIFS('Revised Proposal'!G$6:G$162,'Revised Proposal'!$S$6:$S$162,DDCategorised!$B$6,'Revised Proposal'!$R$6:$R$162,DDCategorised!$B10)</f>
        <v>2180.1983279701926</v>
      </c>
      <c r="F10" s="185">
        <f>SUMIFS('Revised Proposal'!H$6:H$162,'Revised Proposal'!$S$6:$S$162,DDCategorised!$B$6,'Revised Proposal'!$R$6:$R$162,DDCategorised!$B10)</f>
        <v>2180.1983279701926</v>
      </c>
      <c r="G10" s="185">
        <f>SUMIFS('Revised Proposal'!I$6:I$162,'Revised Proposal'!$S$6:$S$162,DDCategorised!$B$6,'Revised Proposal'!$R$6:$R$162,DDCategorised!$B10)</f>
        <v>2180.1983279701926</v>
      </c>
      <c r="H10" s="170"/>
      <c r="I10" s="176">
        <f t="shared" ref="I10:M23" si="1">IF(C$25=0,0,C10/C$25)</f>
        <v>1.9492656747604802E-2</v>
      </c>
      <c r="J10" s="176">
        <f t="shared" si="0"/>
        <v>1.9029888755685204E-2</v>
      </c>
      <c r="K10" s="176">
        <f t="shared" si="0"/>
        <v>1.8746652333201066E-2</v>
      </c>
      <c r="L10" s="176">
        <f t="shared" si="0"/>
        <v>1.9493979732648232E-2</v>
      </c>
      <c r="M10" s="176">
        <f t="shared" si="0"/>
        <v>2.0195124504460999E-2</v>
      </c>
    </row>
    <row r="11" spans="1:13" x14ac:dyDescent="0.2">
      <c r="B11" s="170" t="s">
        <v>275</v>
      </c>
      <c r="C11" s="185">
        <f>SUMIFS('Revised Proposal'!E$6:E$162,'Revised Proposal'!$S$6:$S$162,DDCategorised!$B$6,'Revised Proposal'!$R$6:$R$162,DDCategorised!$B11)</f>
        <v>19830.847037656345</v>
      </c>
      <c r="D11" s="185">
        <f>SUMIFS('Revised Proposal'!F$6:F$162,'Revised Proposal'!$S$6:$S$162,DDCategorised!$B$6,'Revised Proposal'!$R$6:$R$162,DDCategorised!$B11)</f>
        <v>18753.909194377229</v>
      </c>
      <c r="E11" s="185">
        <f>SUMIFS('Revised Proposal'!G$6:G$162,'Revised Proposal'!$S$6:$S$162,DDCategorised!$B$6,'Revised Proposal'!$R$6:$R$162,DDCategorised!$B11)</f>
        <v>20042.158580171883</v>
      </c>
      <c r="F11" s="185">
        <f>SUMIFS('Revised Proposal'!H$6:H$162,'Revised Proposal'!$S$6:$S$162,DDCategorised!$B$6,'Revised Proposal'!$R$6:$R$162,DDCategorised!$B11)</f>
        <v>19160.502097039931</v>
      </c>
      <c r="G11" s="185">
        <f>SUMIFS('Revised Proposal'!I$6:I$162,'Revised Proposal'!$S$6:$S$162,DDCategorised!$B$6,'Revised Proposal'!$R$6:$R$162,DDCategorised!$B11)</f>
        <v>17380.509841902262</v>
      </c>
      <c r="H11" s="170"/>
      <c r="I11" s="176">
        <f t="shared" si="1"/>
        <v>0.17730308722839072</v>
      </c>
      <c r="J11" s="176">
        <f t="shared" si="0"/>
        <v>0.16369373424641021</v>
      </c>
      <c r="K11" s="176">
        <f t="shared" si="0"/>
        <v>0.17233449548563357</v>
      </c>
      <c r="L11" s="176">
        <f t="shared" si="0"/>
        <v>0.17132131272424633</v>
      </c>
      <c r="M11" s="176">
        <f t="shared" si="0"/>
        <v>0.16099524327908976</v>
      </c>
    </row>
    <row r="12" spans="1:13" x14ac:dyDescent="0.2">
      <c r="B12" s="170" t="s">
        <v>285</v>
      </c>
      <c r="C12" s="185">
        <f>SUMIFS('Revised Proposal'!E$6:E$162,'Revised Proposal'!$S$6:$S$162,DDCategorised!$B$6,'Revised Proposal'!$R$6:$R$162,DDCategorised!$B12)</f>
        <v>1049.5101329874551</v>
      </c>
      <c r="D12" s="185">
        <f>SUMIFS('Revised Proposal'!F$6:F$162,'Revised Proposal'!$S$6:$S$162,DDCategorised!$B$6,'Revised Proposal'!$R$6:$R$162,DDCategorised!$B12)</f>
        <v>3526.3540468378492</v>
      </c>
      <c r="E12" s="185">
        <f>SUMIFS('Revised Proposal'!G$6:G$162,'Revised Proposal'!$S$6:$S$162,DDCategorised!$B$6,'Revised Proposal'!$R$6:$R$162,DDCategorised!$B12)</f>
        <v>4198.0405319498204</v>
      </c>
      <c r="F12" s="185">
        <f>SUMIFS('Revised Proposal'!H$6:H$162,'Revised Proposal'!$S$6:$S$162,DDCategorised!$B$6,'Revised Proposal'!$R$6:$R$162,DDCategorised!$B12)</f>
        <v>1679.2162127799281</v>
      </c>
      <c r="G12" s="185">
        <f>SUMIFS('Revised Proposal'!I$6:I$162,'Revised Proposal'!$S$6:$S$162,DDCategorised!$B$6,'Revised Proposal'!$R$6:$R$162,DDCategorised!$B12)</f>
        <v>0</v>
      </c>
      <c r="H12" s="170"/>
      <c r="I12" s="176">
        <f t="shared" si="1"/>
        <v>9.3834310911081586E-3</v>
      </c>
      <c r="J12" s="176">
        <f t="shared" si="0"/>
        <v>3.0779826020214278E-2</v>
      </c>
      <c r="K12" s="176">
        <f t="shared" si="0"/>
        <v>3.6097269373846483E-2</v>
      </c>
      <c r="L12" s="176">
        <f t="shared" si="0"/>
        <v>1.5014508725517095E-2</v>
      </c>
      <c r="M12" s="176">
        <f t="shared" si="0"/>
        <v>0</v>
      </c>
    </row>
    <row r="13" spans="1:13" x14ac:dyDescent="0.2">
      <c r="B13" s="170" t="s">
        <v>273</v>
      </c>
      <c r="C13" s="185">
        <f>SUMIFS('Revised Proposal'!E$6:E$162,'Revised Proposal'!$S$6:$S$162,DDCategorised!$B$6,'Revised Proposal'!$R$6:$R$162,DDCategorised!$B13)</f>
        <v>0</v>
      </c>
      <c r="D13" s="185">
        <f>SUMIFS('Revised Proposal'!F$6:F$162,'Revised Proposal'!$S$6:$S$162,DDCategorised!$B$6,'Revised Proposal'!$R$6:$R$162,DDCategorised!$B13)</f>
        <v>0</v>
      </c>
      <c r="E13" s="185">
        <f>SUMIFS('Revised Proposal'!G$6:G$162,'Revised Proposal'!$S$6:$S$162,DDCategorised!$B$6,'Revised Proposal'!$R$6:$R$162,DDCategorised!$B13)</f>
        <v>0</v>
      </c>
      <c r="F13" s="185">
        <f>SUMIFS('Revised Proposal'!H$6:H$162,'Revised Proposal'!$S$6:$S$162,DDCategorised!$B$6,'Revised Proposal'!$R$6:$R$162,DDCategorised!$B13)</f>
        <v>0</v>
      </c>
      <c r="G13" s="185">
        <f>SUMIFS('Revised Proposal'!I$6:I$162,'Revised Proposal'!$S$6:$S$162,DDCategorised!$B$6,'Revised Proposal'!$R$6:$R$162,DDCategorised!$B13)</f>
        <v>0</v>
      </c>
      <c r="H13" s="170"/>
      <c r="I13" s="176">
        <f t="shared" si="1"/>
        <v>0</v>
      </c>
      <c r="J13" s="176">
        <f t="shared" si="0"/>
        <v>0</v>
      </c>
      <c r="K13" s="176">
        <f t="shared" si="0"/>
        <v>0</v>
      </c>
      <c r="L13" s="176">
        <f t="shared" si="0"/>
        <v>0</v>
      </c>
      <c r="M13" s="176">
        <f t="shared" si="0"/>
        <v>0</v>
      </c>
    </row>
    <row r="14" spans="1:13" x14ac:dyDescent="0.2">
      <c r="B14" s="170" t="s">
        <v>280</v>
      </c>
      <c r="C14" s="185">
        <f>SUMIFS('Revised Proposal'!E$6:E$162,'Revised Proposal'!$S$6:$S$162,DDCategorised!$B$6,'Revised Proposal'!$R$6:$R$162,DDCategorised!$B14)</f>
        <v>0</v>
      </c>
      <c r="D14" s="185">
        <f>SUMIFS('Revised Proposal'!F$6:F$162,'Revised Proposal'!$S$6:$S$162,DDCategorised!$B$6,'Revised Proposal'!$R$6:$R$162,DDCategorised!$B14)</f>
        <v>0</v>
      </c>
      <c r="E14" s="185">
        <f>SUMIFS('Revised Proposal'!G$6:G$162,'Revised Proposal'!$S$6:$S$162,DDCategorised!$B$6,'Revised Proposal'!$R$6:$R$162,DDCategorised!$B14)</f>
        <v>0</v>
      </c>
      <c r="F14" s="185">
        <f>SUMIFS('Revised Proposal'!H$6:H$162,'Revised Proposal'!$S$6:$S$162,DDCategorised!$B$6,'Revised Proposal'!$R$6:$R$162,DDCategorised!$B14)</f>
        <v>0</v>
      </c>
      <c r="G14" s="185">
        <f>SUMIFS('Revised Proposal'!I$6:I$162,'Revised Proposal'!$S$6:$S$162,DDCategorised!$B$6,'Revised Proposal'!$R$6:$R$162,DDCategorised!$B14)</f>
        <v>0</v>
      </c>
      <c r="H14" s="170"/>
      <c r="I14" s="176">
        <f t="shared" si="1"/>
        <v>0</v>
      </c>
      <c r="J14" s="176">
        <f t="shared" si="0"/>
        <v>0</v>
      </c>
      <c r="K14" s="176">
        <f t="shared" si="0"/>
        <v>0</v>
      </c>
      <c r="L14" s="176">
        <f t="shared" si="0"/>
        <v>0</v>
      </c>
      <c r="M14" s="176">
        <f t="shared" si="0"/>
        <v>0</v>
      </c>
    </row>
    <row r="15" spans="1:13" x14ac:dyDescent="0.2">
      <c r="B15" s="170" t="s">
        <v>286</v>
      </c>
      <c r="C15" s="185">
        <f>SUMIFS('Revised Proposal'!E$6:E$162,'Revised Proposal'!$S$6:$S$162,DDCategorised!$B$6,'Revised Proposal'!$R$6:$R$162,DDCategorised!$B15)</f>
        <v>5204.2873327113512</v>
      </c>
      <c r="D15" s="185">
        <f>SUMIFS('Revised Proposal'!F$6:F$162,'Revised Proposal'!$S$6:$S$162,DDCategorised!$B$6,'Revised Proposal'!$R$6:$R$162,DDCategorised!$B15)</f>
        <v>5844.6462325191933</v>
      </c>
      <c r="E15" s="185">
        <f>SUMIFS('Revised Proposal'!G$6:G$162,'Revised Proposal'!$S$6:$S$162,DDCategorised!$B$6,'Revised Proposal'!$R$6:$R$162,DDCategorised!$B15)</f>
        <v>5764.8136738736903</v>
      </c>
      <c r="F15" s="185">
        <f>SUMIFS('Revised Proposal'!H$6:H$162,'Revised Proposal'!$S$6:$S$162,DDCategorised!$B$6,'Revised Proposal'!$R$6:$R$162,DDCategorised!$B15)</f>
        <v>4847.6654489322591</v>
      </c>
      <c r="G15" s="185">
        <f>SUMIFS('Revised Proposal'!I$6:I$162,'Revised Proposal'!$S$6:$S$162,DDCategorised!$B$6,'Revised Proposal'!$R$6:$R$162,DDCategorised!$B15)</f>
        <v>4712.6545389640132</v>
      </c>
      <c r="H15" s="170"/>
      <c r="I15" s="176">
        <f t="shared" si="1"/>
        <v>4.653034785459071E-2</v>
      </c>
      <c r="J15" s="176">
        <f t="shared" si="0"/>
        <v>5.1015068764283314E-2</v>
      </c>
      <c r="K15" s="176">
        <f t="shared" si="0"/>
        <v>4.9569324186396292E-2</v>
      </c>
      <c r="L15" s="176">
        <f t="shared" si="0"/>
        <v>4.3344814460125822E-2</v>
      </c>
      <c r="M15" s="176">
        <f t="shared" si="0"/>
        <v>4.3653205279493582E-2</v>
      </c>
    </row>
    <row r="16" spans="1:13" x14ac:dyDescent="0.2">
      <c r="B16" s="170" t="s">
        <v>296</v>
      </c>
      <c r="C16" s="185">
        <f>SUMIFS('Revised Proposal'!E$6:E$162,'Revised Proposal'!$S$6:$S$162,DDCategorised!$B$6,'Revised Proposal'!$R$6:$R$162,DDCategorised!$B16)</f>
        <v>0</v>
      </c>
      <c r="D16" s="185">
        <f>SUMIFS('Revised Proposal'!F$6:F$162,'Revised Proposal'!$S$6:$S$162,DDCategorised!$B$6,'Revised Proposal'!$R$6:$R$162,DDCategorised!$B16)</f>
        <v>0</v>
      </c>
      <c r="E16" s="185">
        <f>SUMIFS('Revised Proposal'!G$6:G$162,'Revised Proposal'!$S$6:$S$162,DDCategorised!$B$6,'Revised Proposal'!$R$6:$R$162,DDCategorised!$B16)</f>
        <v>0</v>
      </c>
      <c r="F16" s="185">
        <f>SUMIFS('Revised Proposal'!H$6:H$162,'Revised Proposal'!$S$6:$S$162,DDCategorised!$B$6,'Revised Proposal'!$R$6:$R$162,DDCategorised!$B16)</f>
        <v>0</v>
      </c>
      <c r="G16" s="185">
        <f>SUMIFS('Revised Proposal'!I$6:I$162,'Revised Proposal'!$S$6:$S$162,DDCategorised!$B$6,'Revised Proposal'!$R$6:$R$162,DDCategorised!$B16)</f>
        <v>0</v>
      </c>
      <c r="H16" s="170"/>
      <c r="I16" s="176">
        <f t="shared" si="1"/>
        <v>0</v>
      </c>
      <c r="J16" s="176">
        <f t="shared" si="0"/>
        <v>0</v>
      </c>
      <c r="K16" s="176">
        <f t="shared" si="0"/>
        <v>0</v>
      </c>
      <c r="L16" s="176">
        <f t="shared" si="0"/>
        <v>0</v>
      </c>
      <c r="M16" s="176">
        <f t="shared" si="0"/>
        <v>0</v>
      </c>
    </row>
    <row r="17" spans="1:13" x14ac:dyDescent="0.2">
      <c r="B17" s="170" t="s">
        <v>29</v>
      </c>
      <c r="C17" s="185">
        <f>SUMIFS('Revised Proposal'!E$6:E$162,'Revised Proposal'!$S$6:$S$162,DDCategorised!$B$6,'Revised Proposal'!$R$6:$R$162,DDCategorised!$B17)</f>
        <v>0</v>
      </c>
      <c r="D17" s="185">
        <f>SUMIFS('Revised Proposal'!F$6:F$162,'Revised Proposal'!$S$6:$S$162,DDCategorised!$B$6,'Revised Proposal'!$R$6:$R$162,DDCategorised!$B17)</f>
        <v>0</v>
      </c>
      <c r="E17" s="185">
        <f>SUMIFS('Revised Proposal'!G$6:G$162,'Revised Proposal'!$S$6:$S$162,DDCategorised!$B$6,'Revised Proposal'!$R$6:$R$162,DDCategorised!$B17)</f>
        <v>0</v>
      </c>
      <c r="F17" s="185">
        <f>SUMIFS('Revised Proposal'!H$6:H$162,'Revised Proposal'!$S$6:$S$162,DDCategorised!$B$6,'Revised Proposal'!$R$6:$R$162,DDCategorised!$B17)</f>
        <v>0</v>
      </c>
      <c r="G17" s="185">
        <f>SUMIFS('Revised Proposal'!I$6:I$162,'Revised Proposal'!$S$6:$S$162,DDCategorised!$B$6,'Revised Proposal'!$R$6:$R$162,DDCategorised!$B17)</f>
        <v>0</v>
      </c>
      <c r="H17" s="170"/>
      <c r="I17" s="176">
        <f t="shared" si="1"/>
        <v>0</v>
      </c>
      <c r="J17" s="176">
        <f t="shared" si="0"/>
        <v>0</v>
      </c>
      <c r="K17" s="176">
        <f t="shared" si="0"/>
        <v>0</v>
      </c>
      <c r="L17" s="176">
        <f t="shared" si="0"/>
        <v>0</v>
      </c>
      <c r="M17" s="176">
        <f t="shared" si="0"/>
        <v>0</v>
      </c>
    </row>
    <row r="18" spans="1:13" x14ac:dyDescent="0.2">
      <c r="B18" s="170" t="s">
        <v>278</v>
      </c>
      <c r="C18" s="185">
        <f>SUMIFS('Revised Proposal'!E$6:E$162,'Revised Proposal'!$S$6:$S$162,DDCategorised!$B$6,'Revised Proposal'!$R$6:$R$162,DDCategorised!$B18)</f>
        <v>0</v>
      </c>
      <c r="D18" s="185">
        <f>SUMIFS('Revised Proposal'!F$6:F$162,'Revised Proposal'!$S$6:$S$162,DDCategorised!$B$6,'Revised Proposal'!$R$6:$R$162,DDCategorised!$B18)</f>
        <v>0</v>
      </c>
      <c r="E18" s="185">
        <f>SUMIFS('Revised Proposal'!G$6:G$162,'Revised Proposal'!$S$6:$S$162,DDCategorised!$B$6,'Revised Proposal'!$R$6:$R$162,DDCategorised!$B18)</f>
        <v>0</v>
      </c>
      <c r="F18" s="185">
        <f>SUMIFS('Revised Proposal'!H$6:H$162,'Revised Proposal'!$S$6:$S$162,DDCategorised!$B$6,'Revised Proposal'!$R$6:$R$162,DDCategorised!$B18)</f>
        <v>0</v>
      </c>
      <c r="G18" s="185">
        <f>SUMIFS('Revised Proposal'!I$6:I$162,'Revised Proposal'!$S$6:$S$162,DDCategorised!$B$6,'Revised Proposal'!$R$6:$R$162,DDCategorised!$B18)</f>
        <v>0</v>
      </c>
      <c r="H18" s="170"/>
      <c r="I18" s="176">
        <f t="shared" si="1"/>
        <v>0</v>
      </c>
      <c r="J18" s="176">
        <f t="shared" si="0"/>
        <v>0</v>
      </c>
      <c r="K18" s="176">
        <f t="shared" si="0"/>
        <v>0</v>
      </c>
      <c r="L18" s="176">
        <f t="shared" si="0"/>
        <v>0</v>
      </c>
      <c r="M18" s="176">
        <f t="shared" si="0"/>
        <v>0</v>
      </c>
    </row>
    <row r="19" spans="1:13" x14ac:dyDescent="0.2">
      <c r="B19" s="170" t="s">
        <v>297</v>
      </c>
      <c r="C19" s="185">
        <f>SUMIFS('Revised Proposal'!E$6:E$162,'Revised Proposal'!$S$6:$S$162,DDCategorised!$B$6,'Revised Proposal'!$R$6:$R$162,DDCategorised!$B19)</f>
        <v>0</v>
      </c>
      <c r="D19" s="185">
        <f>SUMIFS('Revised Proposal'!F$6:F$162,'Revised Proposal'!$S$6:$S$162,DDCategorised!$B$6,'Revised Proposal'!$R$6:$R$162,DDCategorised!$B19)</f>
        <v>0</v>
      </c>
      <c r="E19" s="185">
        <f>SUMIFS('Revised Proposal'!G$6:G$162,'Revised Proposal'!$S$6:$S$162,DDCategorised!$B$6,'Revised Proposal'!$R$6:$R$162,DDCategorised!$B19)</f>
        <v>0</v>
      </c>
      <c r="F19" s="185">
        <f>SUMIFS('Revised Proposal'!H$6:H$162,'Revised Proposal'!$S$6:$S$162,DDCategorised!$B$6,'Revised Proposal'!$R$6:$R$162,DDCategorised!$B19)</f>
        <v>0</v>
      </c>
      <c r="G19" s="185">
        <f>SUMIFS('Revised Proposal'!I$6:I$162,'Revised Proposal'!$S$6:$S$162,DDCategorised!$B$6,'Revised Proposal'!$R$6:$R$162,DDCategorised!$B19)</f>
        <v>0</v>
      </c>
      <c r="H19" s="170"/>
      <c r="I19" s="176">
        <f t="shared" si="1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</row>
    <row r="20" spans="1:13" x14ac:dyDescent="0.2">
      <c r="B20" s="170" t="s">
        <v>298</v>
      </c>
      <c r="C20" s="185">
        <f>SUMIFS('Revised Proposal'!E$6:E$162,'Revised Proposal'!$S$6:$S$162,DDCategorised!$B$6,'Revised Proposal'!$R$6:$R$162,DDCategorised!$B20)</f>
        <v>0</v>
      </c>
      <c r="D20" s="185">
        <f>SUMIFS('Revised Proposal'!F$6:F$162,'Revised Proposal'!$S$6:$S$162,DDCategorised!$B$6,'Revised Proposal'!$R$6:$R$162,DDCategorised!$B20)</f>
        <v>0</v>
      </c>
      <c r="E20" s="185">
        <f>SUMIFS('Revised Proposal'!G$6:G$162,'Revised Proposal'!$S$6:$S$162,DDCategorised!$B$6,'Revised Proposal'!$R$6:$R$162,DDCategorised!$B20)</f>
        <v>0</v>
      </c>
      <c r="F20" s="185">
        <f>SUMIFS('Revised Proposal'!H$6:H$162,'Revised Proposal'!$S$6:$S$162,DDCategorised!$B$6,'Revised Proposal'!$R$6:$R$162,DDCategorised!$B20)</f>
        <v>0</v>
      </c>
      <c r="G20" s="185">
        <f>SUMIFS('Revised Proposal'!I$6:I$162,'Revised Proposal'!$S$6:$S$162,DDCategorised!$B$6,'Revised Proposal'!$R$6:$R$162,DDCategorised!$B20)</f>
        <v>0</v>
      </c>
      <c r="H20" s="170"/>
      <c r="I20" s="176">
        <f t="shared" si="1"/>
        <v>0</v>
      </c>
      <c r="J20" s="176">
        <f t="shared" si="0"/>
        <v>0</v>
      </c>
      <c r="K20" s="176">
        <f t="shared" si="0"/>
        <v>0</v>
      </c>
      <c r="L20" s="176">
        <f t="shared" si="0"/>
        <v>0</v>
      </c>
      <c r="M20" s="176">
        <f t="shared" si="0"/>
        <v>0</v>
      </c>
    </row>
    <row r="21" spans="1:13" x14ac:dyDescent="0.2">
      <c r="B21" s="170" t="s">
        <v>282</v>
      </c>
      <c r="C21" s="185">
        <f>SUMIFS('Revised Proposal'!E$6:E$162,'Revised Proposal'!$S$6:$S$162,DDCategorised!$B$6,'Revised Proposal'!$R$6:$R$162,DDCategorised!$B21)</f>
        <v>15619.029693513343</v>
      </c>
      <c r="D21" s="185">
        <f>SUMIFS('Revised Proposal'!F$6:F$162,'Revised Proposal'!$S$6:$S$162,DDCategorised!$B$6,'Revised Proposal'!$R$6:$R$162,DDCategorised!$B21)</f>
        <v>15974.424907687915</v>
      </c>
      <c r="E21" s="185">
        <f>SUMIFS('Revised Proposal'!G$6:G$162,'Revised Proposal'!$S$6:$S$162,DDCategorised!$B$6,'Revised Proposal'!$R$6:$R$162,DDCategorised!$B21)</f>
        <v>15993.195626655366</v>
      </c>
      <c r="F21" s="185">
        <f>SUMIFS('Revised Proposal'!H$6:H$162,'Revised Proposal'!$S$6:$S$162,DDCategorised!$B$6,'Revised Proposal'!$R$6:$R$162,DDCategorised!$B21)</f>
        <v>16020.308887386129</v>
      </c>
      <c r="G21" s="185">
        <f>SUMIFS('Revised Proposal'!I$6:I$162,'Revised Proposal'!$S$6:$S$162,DDCategorised!$B$6,'Revised Proposal'!$R$6:$R$162,DDCategorised!$B21)</f>
        <v>16028.65142914944</v>
      </c>
      <c r="H21" s="170"/>
      <c r="I21" s="176">
        <f t="shared" si="1"/>
        <v>0.13964618752357152</v>
      </c>
      <c r="J21" s="176">
        <f t="shared" si="0"/>
        <v>0.13943297039970209</v>
      </c>
      <c r="K21" s="176">
        <f t="shared" si="0"/>
        <v>0.13751908450866354</v>
      </c>
      <c r="L21" s="176">
        <f t="shared" si="0"/>
        <v>0.14324365483401988</v>
      </c>
      <c r="M21" s="176">
        <f t="shared" si="0"/>
        <v>0.14847301142169542</v>
      </c>
    </row>
    <row r="22" spans="1:13" x14ac:dyDescent="0.2">
      <c r="B22" s="167" t="s">
        <v>277</v>
      </c>
      <c r="C22" s="185">
        <f>SUMIFS('Revised Proposal'!E$6:E$162,'Revised Proposal'!$S$6:$S$162,DDCategorised!$B$6,'Revised Proposal'!$R$6:$R$162,DDCategorised!$B22)</f>
        <v>1272.3494920703879</v>
      </c>
      <c r="D22" s="185">
        <f>SUMIFS('Revised Proposal'!F$6:F$162,'Revised Proposal'!$S$6:$S$162,DDCategorised!$B$6,'Revised Proposal'!$R$6:$R$162,DDCategorised!$B22)</f>
        <v>1272.3494920703879</v>
      </c>
      <c r="E22" s="185">
        <f>SUMIFS('Revised Proposal'!G$6:G$162,'Revised Proposal'!$S$6:$S$162,DDCategorised!$B$6,'Revised Proposal'!$R$6:$R$162,DDCategorised!$B22)</f>
        <v>1272.3494920703879</v>
      </c>
      <c r="F22" s="185">
        <f>SUMIFS('Revised Proposal'!H$6:H$162,'Revised Proposal'!$S$6:$S$162,DDCategorised!$B$6,'Revised Proposal'!$R$6:$R$162,DDCategorised!$B22)</f>
        <v>1272.3494920703879</v>
      </c>
      <c r="G22" s="185">
        <f>SUMIFS('Revised Proposal'!I$6:I$162,'Revised Proposal'!$S$6:$S$162,DDCategorised!$B$6,'Revised Proposal'!$R$6:$R$162,DDCategorised!$B22)</f>
        <v>1170.153355469824</v>
      </c>
      <c r="H22" s="170"/>
      <c r="I22" s="176">
        <f t="shared" si="1"/>
        <v>1.137578705282654E-2</v>
      </c>
      <c r="J22" s="176">
        <f t="shared" si="0"/>
        <v>1.1105718677894099E-2</v>
      </c>
      <c r="K22" s="176">
        <f t="shared" si="0"/>
        <v>1.0940423753271786E-2</v>
      </c>
      <c r="L22" s="176">
        <f t="shared" si="0"/>
        <v>1.1376559138249425E-2</v>
      </c>
      <c r="M22" s="176">
        <f t="shared" si="0"/>
        <v>1.0839102296270079E-2</v>
      </c>
    </row>
    <row r="23" spans="1:13" x14ac:dyDescent="0.2">
      <c r="B23" s="170" t="s">
        <v>279</v>
      </c>
      <c r="C23" s="185">
        <f>SUMIFS('Revised Proposal'!E$6:E$162,'Revised Proposal'!$S$6:$S$162,DDCategorised!$B$6,'Revised Proposal'!$R$6:$R$162,DDCategorised!$B23)</f>
        <v>2893.3734954304559</v>
      </c>
      <c r="D23" s="185">
        <f>SUMIFS('Revised Proposal'!F$6:F$162,'Revised Proposal'!$S$6:$S$162,DDCategorised!$B$6,'Revised Proposal'!$R$6:$R$162,DDCategorised!$B23)</f>
        <v>2935.3539007499539</v>
      </c>
      <c r="E23" s="185">
        <f>SUMIFS('Revised Proposal'!G$6:G$162,'Revised Proposal'!$S$6:$S$162,DDCategorised!$B$6,'Revised Proposal'!$R$6:$R$162,DDCategorised!$B23)</f>
        <v>2767.4322794719606</v>
      </c>
      <c r="F23" s="185">
        <f>SUMIFS('Revised Proposal'!H$6:H$162,'Revised Proposal'!$S$6:$S$162,DDCategorised!$B$6,'Revised Proposal'!$R$6:$R$162,DDCategorised!$B23)</f>
        <v>2599.5106581939681</v>
      </c>
      <c r="G23" s="185">
        <f>SUMIFS('Revised Proposal'!I$6:I$162,'Revised Proposal'!$S$6:$S$162,DDCategorised!$B$6,'Revised Proposal'!$R$6:$R$162,DDCategorised!$B23)</f>
        <v>2404.6795971061765</v>
      </c>
      <c r="H23" s="170"/>
      <c r="I23" s="176">
        <f t="shared" si="1"/>
        <v>2.5868993506454267E-2</v>
      </c>
      <c r="J23" s="176">
        <f t="shared" si="1"/>
        <v>2.5621273749826465E-2</v>
      </c>
      <c r="K23" s="176">
        <f t="shared" si="1"/>
        <v>2.3796041916627077E-2</v>
      </c>
      <c r="L23" s="176">
        <f t="shared" si="1"/>
        <v>2.324321023253674E-2</v>
      </c>
      <c r="M23" s="176">
        <f t="shared" si="1"/>
        <v>2.2274489083802421E-2</v>
      </c>
    </row>
    <row r="24" spans="1:13" x14ac:dyDescent="0.2">
      <c r="B24" s="170"/>
      <c r="C24" s="175"/>
      <c r="D24" s="175"/>
      <c r="E24" s="175"/>
      <c r="F24" s="175"/>
      <c r="G24" s="175"/>
      <c r="H24" s="170"/>
      <c r="I24" s="176"/>
      <c r="J24" s="176"/>
      <c r="K24" s="176"/>
      <c r="L24" s="176"/>
      <c r="M24" s="176"/>
    </row>
    <row r="25" spans="1:13" x14ac:dyDescent="0.2">
      <c r="B25" s="177" t="s">
        <v>299</v>
      </c>
      <c r="C25" s="178">
        <f>SUM(C7:C24)</f>
        <v>111847.16153369339</v>
      </c>
      <c r="D25" s="178">
        <f>SUM(D7:D24)</f>
        <v>114567.05585411558</v>
      </c>
      <c r="E25" s="178">
        <f>SUM(E7:E24)</f>
        <v>116298.00826406616</v>
      </c>
      <c r="F25" s="178">
        <f>SUM(F7:F24)</f>
        <v>111839.57087627564</v>
      </c>
      <c r="G25" s="178">
        <f>SUM(G7:G24)</f>
        <v>107956.66684246478</v>
      </c>
      <c r="H25" s="170"/>
      <c r="I25" s="179">
        <f>SUM(I7:I24)</f>
        <v>1.0000000000000002</v>
      </c>
      <c r="J25" s="179">
        <f>SUM(J7:J24)</f>
        <v>1</v>
      </c>
      <c r="K25" s="179">
        <f>SUM(K7:K24)</f>
        <v>1</v>
      </c>
      <c r="L25" s="179">
        <f>SUM(L7:L24)</f>
        <v>1.0000000000000002</v>
      </c>
      <c r="M25" s="179">
        <f>SUM(M7:M24)</f>
        <v>1</v>
      </c>
    </row>
    <row r="27" spans="1:13" ht="13.5" thickBot="1" x14ac:dyDescent="0.25">
      <c r="B27" s="167" t="s">
        <v>300</v>
      </c>
      <c r="C27" s="185">
        <f>SUMIFS('Revised Proposal'!E$6:E$162,'Revised Proposal'!$S$6:$S$162,DDCategorised!$B$6)</f>
        <v>111847.16153369339</v>
      </c>
      <c r="D27" s="185">
        <f>SUMIFS('Revised Proposal'!F$6:F$162,'Revised Proposal'!$S$6:$S$162,DDCategorised!$B$6)</f>
        <v>114567.05585411558</v>
      </c>
      <c r="E27" s="185">
        <f>SUMIFS('Revised Proposal'!G$6:G$162,'Revised Proposal'!$S$6:$S$162,DDCategorised!$B$6)</f>
        <v>116298.00826406614</v>
      </c>
      <c r="F27" s="185">
        <f>SUMIFS('Revised Proposal'!H$6:H$162,'Revised Proposal'!$S$6:$S$162,DDCategorised!$B$6)</f>
        <v>111839.57087627564</v>
      </c>
      <c r="G27" s="185">
        <f>SUMIFS('Revised Proposal'!I$6:I$162,'Revised Proposal'!$S$6:$S$162,DDCategorised!$B$6)</f>
        <v>107956.66684246477</v>
      </c>
    </row>
    <row r="28" spans="1:13" ht="13.5" thickBot="1" x14ac:dyDescent="0.25">
      <c r="B28" s="180" t="s">
        <v>230</v>
      </c>
      <c r="C28" s="181">
        <f>+C25-C27</f>
        <v>0</v>
      </c>
      <c r="D28" s="181">
        <f>+D25-D27</f>
        <v>0</v>
      </c>
      <c r="E28" s="181">
        <f>+E25-E27</f>
        <v>0</v>
      </c>
      <c r="F28" s="181">
        <f>+F25-F27</f>
        <v>0</v>
      </c>
      <c r="G28" s="181">
        <f>+G25-G27</f>
        <v>0</v>
      </c>
    </row>
    <row r="31" spans="1:13" x14ac:dyDescent="0.2">
      <c r="A31" s="167" t="s">
        <v>21</v>
      </c>
      <c r="B31" s="174" t="s">
        <v>272</v>
      </c>
      <c r="C31" s="174"/>
      <c r="D31" s="174"/>
      <c r="E31" s="174"/>
      <c r="F31" s="174"/>
      <c r="G31" s="174"/>
      <c r="H31" s="170"/>
      <c r="I31" s="174"/>
      <c r="J31" s="174"/>
      <c r="K31" s="174"/>
      <c r="L31" s="174"/>
      <c r="M31" s="174"/>
    </row>
    <row r="32" spans="1:13" x14ac:dyDescent="0.2">
      <c r="B32" s="170" t="s">
        <v>276</v>
      </c>
      <c r="C32" s="185">
        <f>SUMIFS('Revised Proposal'!E$6:E$162,'Revised Proposal'!$S$6:$S$162,DDCategorised!$B31,'Revised Proposal'!$R$6:$R$162,DDCategorised!$B32)</f>
        <v>0</v>
      </c>
      <c r="D32" s="185">
        <f>SUMIFS('Revised Proposal'!F$6:F$162,'Revised Proposal'!$S$6:$S$162,DDCategorised!$B31,'Revised Proposal'!$R$6:$R$162,DDCategorised!$B32)</f>
        <v>475.52488050874643</v>
      </c>
      <c r="E32" s="185">
        <f>SUMIFS('Revised Proposal'!G$6:G$162,'Revised Proposal'!$S$6:$S$162,DDCategorised!$B31,'Revised Proposal'!$R$6:$R$162,DDCategorised!$B32)</f>
        <v>951.04976101749287</v>
      </c>
      <c r="F32" s="185">
        <f>SUMIFS('Revised Proposal'!H$6:H$162,'Revised Proposal'!$S$6:$S$162,DDCategorised!$B31,'Revised Proposal'!$R$6:$R$162,DDCategorised!$B32)</f>
        <v>3833.9573060686025</v>
      </c>
      <c r="G32" s="185">
        <f>SUMIFS('Revised Proposal'!I$6:I$162,'Revised Proposal'!$S$6:$S$162,DDCategorised!$B31,'Revised Proposal'!$R$6:$R$162,DDCategorised!$B32)</f>
        <v>5490.175592416721</v>
      </c>
      <c r="H32" s="170"/>
      <c r="I32" s="176">
        <f t="shared" ref="I32:M48" si="2">IF(C$50=0,0,C32/C$50)</f>
        <v>0</v>
      </c>
      <c r="J32" s="176">
        <f t="shared" si="2"/>
        <v>2.1513180472803942E-2</v>
      </c>
      <c r="K32" s="176">
        <f t="shared" si="2"/>
        <v>4.748578453951801E-2</v>
      </c>
      <c r="L32" s="176">
        <f t="shared" si="2"/>
        <v>0.18136129803680942</v>
      </c>
      <c r="M32" s="176">
        <f t="shared" si="2"/>
        <v>0.25815307900464568</v>
      </c>
    </row>
    <row r="33" spans="2:13" x14ac:dyDescent="0.2">
      <c r="B33" s="170" t="s">
        <v>295</v>
      </c>
      <c r="C33" s="185">
        <f>SUMIFS('Revised Proposal'!E$6:E$162,'Revised Proposal'!$S$6:$S$162,DDCategorised!$B31,'Revised Proposal'!$R$6:$R$162,DDCategorised!$B33)</f>
        <v>0</v>
      </c>
      <c r="D33" s="185">
        <f>SUMIFS('Revised Proposal'!F$6:F$162,'Revised Proposal'!$S$6:$S$162,DDCategorised!$B31,'Revised Proposal'!$R$6:$R$162,DDCategorised!$B33)</f>
        <v>0</v>
      </c>
      <c r="E33" s="185">
        <f>SUMIFS('Revised Proposal'!G$6:G$162,'Revised Proposal'!$S$6:$S$162,DDCategorised!$B31,'Revised Proposal'!$R$6:$R$162,DDCategorised!$B33)</f>
        <v>0</v>
      </c>
      <c r="F33" s="185">
        <f>SUMIFS('Revised Proposal'!H$6:H$162,'Revised Proposal'!$S$6:$S$162,DDCategorised!$B31,'Revised Proposal'!$R$6:$R$162,DDCategorised!$B33)</f>
        <v>0</v>
      </c>
      <c r="G33" s="185">
        <f>SUMIFS('Revised Proposal'!I$6:I$162,'Revised Proposal'!$S$6:$S$162,DDCategorised!$B31,'Revised Proposal'!$R$6:$R$162,DDCategorised!$B33)</f>
        <v>0</v>
      </c>
      <c r="H33" s="170"/>
      <c r="I33" s="176">
        <f t="shared" si="2"/>
        <v>0</v>
      </c>
      <c r="J33" s="176">
        <f t="shared" si="2"/>
        <v>0</v>
      </c>
      <c r="K33" s="176">
        <f t="shared" si="2"/>
        <v>0</v>
      </c>
      <c r="L33" s="176">
        <f t="shared" si="2"/>
        <v>0</v>
      </c>
      <c r="M33" s="176">
        <f t="shared" si="2"/>
        <v>0</v>
      </c>
    </row>
    <row r="34" spans="2:13" x14ac:dyDescent="0.2">
      <c r="B34" s="170" t="s">
        <v>274</v>
      </c>
      <c r="C34" s="185">
        <f>SUMIFS('Revised Proposal'!E$6:E$162,'Revised Proposal'!$S$6:$S$162,DDCategorised!$B31,'Revised Proposal'!$R$6:$R$162,DDCategorised!$B34)</f>
        <v>6298.6190313000625</v>
      </c>
      <c r="D34" s="185">
        <f>SUMIFS('Revised Proposal'!F$6:F$162,'Revised Proposal'!$S$6:$S$162,DDCategorised!$B31,'Revised Proposal'!$R$6:$R$162,DDCategorised!$B34)</f>
        <v>4279.7239245787177</v>
      </c>
      <c r="E34" s="185">
        <f>SUMIFS('Revised Proposal'!G$6:G$162,'Revised Proposal'!$S$6:$S$162,DDCategorised!$B31,'Revised Proposal'!$R$6:$R$162,DDCategorised!$B34)</f>
        <v>4075.3316513775899</v>
      </c>
      <c r="F34" s="185">
        <f>SUMIFS('Revised Proposal'!H$6:H$162,'Revised Proposal'!$S$6:$S$162,DDCategorised!$B31,'Revised Proposal'!$R$6:$R$162,DDCategorised!$B34)</f>
        <v>4525.8289065964018</v>
      </c>
      <c r="G34" s="185">
        <f>SUMIFS('Revised Proposal'!I$6:I$162,'Revised Proposal'!$S$6:$S$162,DDCategorised!$B31,'Revised Proposal'!$R$6:$R$162,DDCategorised!$B34)</f>
        <v>4759.4200759691203</v>
      </c>
      <c r="H34" s="170"/>
      <c r="I34" s="176">
        <f t="shared" si="2"/>
        <v>0.27927942022916641</v>
      </c>
      <c r="J34" s="176">
        <f t="shared" si="2"/>
        <v>0.19361862425523549</v>
      </c>
      <c r="K34" s="176">
        <f t="shared" si="2"/>
        <v>0.20348075217153111</v>
      </c>
      <c r="L34" s="176">
        <f t="shared" si="2"/>
        <v>0.21408955282147063</v>
      </c>
      <c r="M34" s="176">
        <f t="shared" si="2"/>
        <v>0.22379228609464374</v>
      </c>
    </row>
    <row r="35" spans="2:13" x14ac:dyDescent="0.2">
      <c r="B35" s="170" t="s">
        <v>281</v>
      </c>
      <c r="C35" s="185">
        <f>SUMIFS('Revised Proposal'!E$6:E$162,'Revised Proposal'!$S$6:$S$162,DDCategorised!$B31,'Revised Proposal'!$R$6:$R$162,DDCategorised!$B35)</f>
        <v>0</v>
      </c>
      <c r="D35" s="185">
        <f>SUMIFS('Revised Proposal'!F$6:F$162,'Revised Proposal'!$S$6:$S$162,DDCategorised!$B31,'Revised Proposal'!$R$6:$R$162,DDCategorised!$B35)</f>
        <v>0</v>
      </c>
      <c r="E35" s="185">
        <f>SUMIFS('Revised Proposal'!G$6:G$162,'Revised Proposal'!$S$6:$S$162,DDCategorised!$B31,'Revised Proposal'!$R$6:$R$162,DDCategorised!$B35)</f>
        <v>0</v>
      </c>
      <c r="F35" s="185">
        <f>SUMIFS('Revised Proposal'!H$6:H$162,'Revised Proposal'!$S$6:$S$162,DDCategorised!$B31,'Revised Proposal'!$R$6:$R$162,DDCategorised!$B35)</f>
        <v>0</v>
      </c>
      <c r="G35" s="185">
        <f>SUMIFS('Revised Proposal'!I$6:I$162,'Revised Proposal'!$S$6:$S$162,DDCategorised!$B31,'Revised Proposal'!$R$6:$R$162,DDCategorised!$B35)</f>
        <v>0</v>
      </c>
      <c r="H35" s="170"/>
      <c r="I35" s="176">
        <f t="shared" si="2"/>
        <v>0</v>
      </c>
      <c r="J35" s="176">
        <f t="shared" si="2"/>
        <v>0</v>
      </c>
      <c r="K35" s="176">
        <f t="shared" si="2"/>
        <v>0</v>
      </c>
      <c r="L35" s="176">
        <f t="shared" si="2"/>
        <v>0</v>
      </c>
      <c r="M35" s="176">
        <f t="shared" si="2"/>
        <v>0</v>
      </c>
    </row>
    <row r="36" spans="2:13" x14ac:dyDescent="0.2">
      <c r="B36" s="170" t="s">
        <v>275</v>
      </c>
      <c r="C36" s="185">
        <f>SUMIFS('Revised Proposal'!E$6:E$162,'Revised Proposal'!$S$6:$S$162,DDCategorised!$B31,'Revised Proposal'!$R$6:$R$162,DDCategorised!$B36)</f>
        <v>2982.4586803838042</v>
      </c>
      <c r="D36" s="185">
        <f>SUMIFS('Revised Proposal'!F$6:F$162,'Revised Proposal'!$S$6:$S$162,DDCategorised!$B31,'Revised Proposal'!$R$6:$R$162,DDCategorised!$B36)</f>
        <v>2035.580190247967</v>
      </c>
      <c r="E36" s="185">
        <f>SUMIFS('Revised Proposal'!G$6:G$162,'Revised Proposal'!$S$6:$S$162,DDCategorised!$B31,'Revised Proposal'!$R$6:$R$162,DDCategorised!$B36)</f>
        <v>2769.7238654193652</v>
      </c>
      <c r="F36" s="185">
        <f>SUMIFS('Revised Proposal'!H$6:H$162,'Revised Proposal'!$S$6:$S$162,DDCategorised!$B31,'Revised Proposal'!$R$6:$R$162,DDCategorised!$B36)</f>
        <v>2006.3812940763776</v>
      </c>
      <c r="G36" s="185">
        <f>SUMIFS('Revised Proposal'!I$6:I$162,'Revised Proposal'!$S$6:$S$162,DDCategorised!$B31,'Revised Proposal'!$R$6:$R$162,DDCategorised!$B36)</f>
        <v>667.40334106490729</v>
      </c>
      <c r="H36" s="170"/>
      <c r="I36" s="176">
        <f t="shared" si="2"/>
        <v>0.13224157977738674</v>
      </c>
      <c r="J36" s="176">
        <f t="shared" si="2"/>
        <v>9.2091509392353707E-2</v>
      </c>
      <c r="K36" s="176">
        <f t="shared" si="2"/>
        <v>0.13829193392210509</v>
      </c>
      <c r="L36" s="176">
        <f t="shared" si="2"/>
        <v>9.4909746458181926E-2</v>
      </c>
      <c r="M36" s="176">
        <f t="shared" si="2"/>
        <v>3.138191566620771E-2</v>
      </c>
    </row>
    <row r="37" spans="2:13" x14ac:dyDescent="0.2">
      <c r="B37" s="170" t="s">
        <v>285</v>
      </c>
      <c r="C37" s="185">
        <f>SUMIFS('Revised Proposal'!E$6:E$162,'Revised Proposal'!$S$6:$S$162,DDCategorised!$B31,'Revised Proposal'!$R$6:$R$162,DDCategorised!$B37)</f>
        <v>4125.3869019574586</v>
      </c>
      <c r="D37" s="185">
        <f>SUMIFS('Revised Proposal'!F$6:F$162,'Revised Proposal'!$S$6:$S$162,DDCategorised!$B31,'Revised Proposal'!$R$6:$R$162,DDCategorised!$B37)</f>
        <v>5009.6963288684601</v>
      </c>
      <c r="E37" s="185">
        <f>SUMIFS('Revised Proposal'!G$6:G$162,'Revised Proposal'!$S$6:$S$162,DDCategorised!$B31,'Revised Proposal'!$R$6:$R$162,DDCategorised!$B37)</f>
        <v>1472.4586212244517</v>
      </c>
      <c r="F37" s="185">
        <f>SUMIFS('Revised Proposal'!H$6:H$162,'Revised Proposal'!$S$6:$S$162,DDCategorised!$B31,'Revised Proposal'!$R$6:$R$162,DDCategorised!$B37)</f>
        <v>0</v>
      </c>
      <c r="G37" s="185">
        <f>SUMIFS('Revised Proposal'!I$6:I$162,'Revised Proposal'!$S$6:$S$162,DDCategorised!$B31,'Revised Proposal'!$R$6:$R$162,DDCategorised!$B37)</f>
        <v>0</v>
      </c>
      <c r="H37" s="170"/>
      <c r="I37" s="176">
        <f t="shared" si="2"/>
        <v>0.18291877258718253</v>
      </c>
      <c r="J37" s="176">
        <f t="shared" si="2"/>
        <v>0.22664324340208364</v>
      </c>
      <c r="K37" s="176">
        <f t="shared" si="2"/>
        <v>7.3519657642323932E-2</v>
      </c>
      <c r="L37" s="176">
        <f t="shared" si="2"/>
        <v>0</v>
      </c>
      <c r="M37" s="176">
        <f t="shared" si="2"/>
        <v>0</v>
      </c>
    </row>
    <row r="38" spans="2:13" x14ac:dyDescent="0.2">
      <c r="B38" s="170" t="s">
        <v>273</v>
      </c>
      <c r="C38" s="185">
        <f>SUMIFS('Revised Proposal'!E$6:E$162,'Revised Proposal'!$S$6:$S$162,DDCategorised!$B31,'Revised Proposal'!$R$6:$R$162,DDCategorised!$B38)</f>
        <v>7249.8430732566558</v>
      </c>
      <c r="D38" s="185">
        <f>SUMIFS('Revised Proposal'!F$6:F$162,'Revised Proposal'!$S$6:$S$162,DDCategorised!$B31,'Revised Proposal'!$R$6:$R$162,DDCategorised!$B38)</f>
        <v>7412.7608951275924</v>
      </c>
      <c r="E38" s="185">
        <f>SUMIFS('Revised Proposal'!G$6:G$162,'Revised Proposal'!$S$6:$S$162,DDCategorised!$B31,'Revised Proposal'!$R$6:$R$162,DDCategorised!$B38)</f>
        <v>7575.6787169985282</v>
      </c>
      <c r="F38" s="185">
        <f>SUMIFS('Revised Proposal'!H$6:H$162,'Revised Proposal'!$S$6:$S$162,DDCategorised!$B31,'Revised Proposal'!$R$6:$R$162,DDCategorised!$B38)</f>
        <v>7575.6787169985282</v>
      </c>
      <c r="G38" s="185">
        <f>SUMIFS('Revised Proposal'!I$6:I$162,'Revised Proposal'!$S$6:$S$162,DDCategorised!$B31,'Revised Proposal'!$R$6:$R$162,DDCategorised!$B38)</f>
        <v>7738.5965388694658</v>
      </c>
      <c r="H38" s="170"/>
      <c r="I38" s="176">
        <f t="shared" si="2"/>
        <v>0.32145649073073779</v>
      </c>
      <c r="J38" s="176">
        <f t="shared" si="2"/>
        <v>0.33536008203821083</v>
      </c>
      <c r="K38" s="176">
        <f t="shared" si="2"/>
        <v>0.37825260258846499</v>
      </c>
      <c r="L38" s="176">
        <f t="shared" si="2"/>
        <v>0.35835947454342876</v>
      </c>
      <c r="M38" s="176">
        <f t="shared" si="2"/>
        <v>0.36387588885922323</v>
      </c>
    </row>
    <row r="39" spans="2:13" x14ac:dyDescent="0.2">
      <c r="B39" s="170" t="s">
        <v>280</v>
      </c>
      <c r="C39" s="185">
        <f>SUMIFS('Revised Proposal'!E$6:E$162,'Revised Proposal'!$S$6:$S$162,DDCategorised!$B31,'Revised Proposal'!$R$6:$R$162,DDCategorised!$B39)</f>
        <v>0</v>
      </c>
      <c r="D39" s="185">
        <f>SUMIFS('Revised Proposal'!F$6:F$162,'Revised Proposal'!$S$6:$S$162,DDCategorised!$B31,'Revised Proposal'!$R$6:$R$162,DDCategorised!$B39)</f>
        <v>0</v>
      </c>
      <c r="E39" s="185">
        <f>SUMIFS('Revised Proposal'!G$6:G$162,'Revised Proposal'!$S$6:$S$162,DDCategorised!$B31,'Revised Proposal'!$R$6:$R$162,DDCategorised!$B39)</f>
        <v>0</v>
      </c>
      <c r="F39" s="185">
        <f>SUMIFS('Revised Proposal'!H$6:H$162,'Revised Proposal'!$S$6:$S$162,DDCategorised!$B31,'Revised Proposal'!$R$6:$R$162,DDCategorised!$B39)</f>
        <v>0</v>
      </c>
      <c r="G39" s="185">
        <f>SUMIFS('Revised Proposal'!I$6:I$162,'Revised Proposal'!$S$6:$S$162,DDCategorised!$B31,'Revised Proposal'!$R$6:$R$162,DDCategorised!$B39)</f>
        <v>0</v>
      </c>
      <c r="H39" s="170"/>
      <c r="I39" s="176">
        <f t="shared" si="2"/>
        <v>0</v>
      </c>
      <c r="J39" s="176">
        <f t="shared" si="2"/>
        <v>0</v>
      </c>
      <c r="K39" s="176">
        <f t="shared" si="2"/>
        <v>0</v>
      </c>
      <c r="L39" s="176">
        <f t="shared" si="2"/>
        <v>0</v>
      </c>
      <c r="M39" s="176">
        <f t="shared" si="2"/>
        <v>0</v>
      </c>
    </row>
    <row r="40" spans="2:13" x14ac:dyDescent="0.2">
      <c r="B40" s="170" t="s">
        <v>286</v>
      </c>
      <c r="C40" s="185">
        <f>SUMIFS('Revised Proposal'!E$6:E$162,'Revised Proposal'!$S$6:$S$162,DDCategorised!$B31,'Revised Proposal'!$R$6:$R$162,DDCategorised!$B40)</f>
        <v>0</v>
      </c>
      <c r="D40" s="185">
        <f>SUMIFS('Revised Proposal'!F$6:F$162,'Revised Proposal'!$S$6:$S$162,DDCategorised!$B31,'Revised Proposal'!$R$6:$R$162,DDCategorised!$B40)</f>
        <v>0</v>
      </c>
      <c r="E40" s="185">
        <f>SUMIFS('Revised Proposal'!G$6:G$162,'Revised Proposal'!$S$6:$S$162,DDCategorised!$B31,'Revised Proposal'!$R$6:$R$162,DDCategorised!$B40)</f>
        <v>0</v>
      </c>
      <c r="F40" s="185">
        <f>SUMIFS('Revised Proposal'!H$6:H$162,'Revised Proposal'!$S$6:$S$162,DDCategorised!$B31,'Revised Proposal'!$R$6:$R$162,DDCategorised!$B40)</f>
        <v>0</v>
      </c>
      <c r="G40" s="185">
        <f>SUMIFS('Revised Proposal'!I$6:I$162,'Revised Proposal'!$S$6:$S$162,DDCategorised!$B31,'Revised Proposal'!$R$6:$R$162,DDCategorised!$B40)</f>
        <v>0</v>
      </c>
      <c r="H40" s="170"/>
      <c r="I40" s="176">
        <f t="shared" si="2"/>
        <v>0</v>
      </c>
      <c r="J40" s="176">
        <f t="shared" si="2"/>
        <v>0</v>
      </c>
      <c r="K40" s="176">
        <f t="shared" si="2"/>
        <v>0</v>
      </c>
      <c r="L40" s="176">
        <f t="shared" si="2"/>
        <v>0</v>
      </c>
      <c r="M40" s="176">
        <f t="shared" si="2"/>
        <v>0</v>
      </c>
    </row>
    <row r="41" spans="2:13" x14ac:dyDescent="0.2">
      <c r="B41" s="170" t="s">
        <v>296</v>
      </c>
      <c r="C41" s="185">
        <f>SUMIFS('Revised Proposal'!E$6:E$162,'Revised Proposal'!$S$6:$S$162,DDCategorised!$B31,'Revised Proposal'!$R$6:$R$162,DDCategorised!$B41)</f>
        <v>0</v>
      </c>
      <c r="D41" s="185">
        <f>SUMIFS('Revised Proposal'!F$6:F$162,'Revised Proposal'!$S$6:$S$162,DDCategorised!$B31,'Revised Proposal'!$R$6:$R$162,DDCategorised!$B41)</f>
        <v>0</v>
      </c>
      <c r="E41" s="185">
        <f>SUMIFS('Revised Proposal'!G$6:G$162,'Revised Proposal'!$S$6:$S$162,DDCategorised!$B31,'Revised Proposal'!$R$6:$R$162,DDCategorised!$B41)</f>
        <v>0</v>
      </c>
      <c r="F41" s="185">
        <f>SUMIFS('Revised Proposal'!H$6:H$162,'Revised Proposal'!$S$6:$S$162,DDCategorised!$B31,'Revised Proposal'!$R$6:$R$162,DDCategorised!$B41)</f>
        <v>0</v>
      </c>
      <c r="G41" s="185">
        <f>SUMIFS('Revised Proposal'!I$6:I$162,'Revised Proposal'!$S$6:$S$162,DDCategorised!$B31,'Revised Proposal'!$R$6:$R$162,DDCategorised!$B41)</f>
        <v>0</v>
      </c>
      <c r="H41" s="170"/>
      <c r="I41" s="176">
        <f t="shared" si="2"/>
        <v>0</v>
      </c>
      <c r="J41" s="176">
        <f t="shared" si="2"/>
        <v>0</v>
      </c>
      <c r="K41" s="176">
        <f t="shared" si="2"/>
        <v>0</v>
      </c>
      <c r="L41" s="176">
        <f t="shared" si="2"/>
        <v>0</v>
      </c>
      <c r="M41" s="176">
        <f t="shared" si="2"/>
        <v>0</v>
      </c>
    </row>
    <row r="42" spans="2:13" x14ac:dyDescent="0.2">
      <c r="B42" s="170" t="s">
        <v>29</v>
      </c>
      <c r="C42" s="185">
        <f>SUMIFS('Revised Proposal'!E$6:E$162,'Revised Proposal'!$S$6:$S$162,DDCategorised!$B31,'Revised Proposal'!$R$6:$R$162,DDCategorised!$B42)</f>
        <v>0</v>
      </c>
      <c r="D42" s="185">
        <f>SUMIFS('Revised Proposal'!F$6:F$162,'Revised Proposal'!$S$6:$S$162,DDCategorised!$B31,'Revised Proposal'!$R$6:$R$162,DDCategorised!$B42)</f>
        <v>0</v>
      </c>
      <c r="E42" s="185">
        <f>SUMIFS('Revised Proposal'!G$6:G$162,'Revised Proposal'!$S$6:$S$162,DDCategorised!$B31,'Revised Proposal'!$R$6:$R$162,DDCategorised!$B42)</f>
        <v>0</v>
      </c>
      <c r="F42" s="185">
        <f>SUMIFS('Revised Proposal'!H$6:H$162,'Revised Proposal'!$S$6:$S$162,DDCategorised!$B31,'Revised Proposal'!$R$6:$R$162,DDCategorised!$B42)</f>
        <v>0</v>
      </c>
      <c r="G42" s="185">
        <f>SUMIFS('Revised Proposal'!I$6:I$162,'Revised Proposal'!$S$6:$S$162,DDCategorised!$B31,'Revised Proposal'!$R$6:$R$162,DDCategorised!$B42)</f>
        <v>0</v>
      </c>
      <c r="H42" s="170"/>
      <c r="I42" s="176">
        <f t="shared" si="2"/>
        <v>0</v>
      </c>
      <c r="J42" s="176">
        <f t="shared" si="2"/>
        <v>0</v>
      </c>
      <c r="K42" s="176">
        <f t="shared" si="2"/>
        <v>0</v>
      </c>
      <c r="L42" s="176">
        <f t="shared" si="2"/>
        <v>0</v>
      </c>
      <c r="M42" s="176">
        <f t="shared" si="2"/>
        <v>0</v>
      </c>
    </row>
    <row r="43" spans="2:13" x14ac:dyDescent="0.2">
      <c r="B43" s="170" t="s">
        <v>278</v>
      </c>
      <c r="C43" s="185">
        <f>SUMIFS('Revised Proposal'!E$6:E$162,'Revised Proposal'!$S$6:$S$162,DDCategorised!$B31,'Revised Proposal'!$R$6:$R$162,DDCategorised!$B43)</f>
        <v>0</v>
      </c>
      <c r="D43" s="185">
        <f>SUMIFS('Revised Proposal'!F$6:F$162,'Revised Proposal'!$S$6:$S$162,DDCategorised!$B31,'Revised Proposal'!$R$6:$R$162,DDCategorised!$B43)</f>
        <v>0</v>
      </c>
      <c r="E43" s="185">
        <f>SUMIFS('Revised Proposal'!G$6:G$162,'Revised Proposal'!$S$6:$S$162,DDCategorised!$B31,'Revised Proposal'!$R$6:$R$162,DDCategorised!$B43)</f>
        <v>0</v>
      </c>
      <c r="F43" s="185">
        <f>SUMIFS('Revised Proposal'!H$6:H$162,'Revised Proposal'!$S$6:$S$162,DDCategorised!$B31,'Revised Proposal'!$R$6:$R$162,DDCategorised!$B43)</f>
        <v>1293.0939733132579</v>
      </c>
      <c r="G43" s="185">
        <f>SUMIFS('Revised Proposal'!I$6:I$162,'Revised Proposal'!$S$6:$S$162,DDCategorised!$B31,'Revised Proposal'!$R$6:$R$162,DDCategorised!$B43)</f>
        <v>1293.0939733132579</v>
      </c>
      <c r="H43" s="170"/>
      <c r="I43" s="176">
        <f t="shared" si="2"/>
        <v>0</v>
      </c>
      <c r="J43" s="176">
        <f t="shared" si="2"/>
        <v>0</v>
      </c>
      <c r="K43" s="176">
        <f t="shared" si="2"/>
        <v>0</v>
      </c>
      <c r="L43" s="176">
        <f t="shared" si="2"/>
        <v>6.1168443663277332E-2</v>
      </c>
      <c r="M43" s="176">
        <f t="shared" si="2"/>
        <v>6.0802461603277444E-2</v>
      </c>
    </row>
    <row r="44" spans="2:13" x14ac:dyDescent="0.2">
      <c r="B44" s="170" t="s">
        <v>297</v>
      </c>
      <c r="C44" s="185">
        <f>SUMIFS('Revised Proposal'!E$6:E$162,'Revised Proposal'!$S$6:$S$162,DDCategorised!$B31,'Revised Proposal'!$R$6:$R$162,DDCategorised!$B44)</f>
        <v>0</v>
      </c>
      <c r="D44" s="185">
        <f>SUMIFS('Revised Proposal'!F$6:F$162,'Revised Proposal'!$S$6:$S$162,DDCategorised!$B31,'Revised Proposal'!$R$6:$R$162,DDCategorised!$B44)</f>
        <v>0</v>
      </c>
      <c r="E44" s="185">
        <f>SUMIFS('Revised Proposal'!G$6:G$162,'Revised Proposal'!$S$6:$S$162,DDCategorised!$B31,'Revised Proposal'!$R$6:$R$162,DDCategorised!$B44)</f>
        <v>0</v>
      </c>
      <c r="F44" s="185">
        <f>SUMIFS('Revised Proposal'!H$6:H$162,'Revised Proposal'!$S$6:$S$162,DDCategorised!$B31,'Revised Proposal'!$R$6:$R$162,DDCategorised!$B44)</f>
        <v>0</v>
      </c>
      <c r="G44" s="185">
        <f>SUMIFS('Revised Proposal'!I$6:I$162,'Revised Proposal'!$S$6:$S$162,DDCategorised!$B31,'Revised Proposal'!$R$6:$R$162,DDCategorised!$B44)</f>
        <v>0</v>
      </c>
      <c r="H44" s="170"/>
      <c r="I44" s="176">
        <f t="shared" si="2"/>
        <v>0</v>
      </c>
      <c r="J44" s="176">
        <f t="shared" si="2"/>
        <v>0</v>
      </c>
      <c r="K44" s="176">
        <f t="shared" si="2"/>
        <v>0</v>
      </c>
      <c r="L44" s="176">
        <f t="shared" si="2"/>
        <v>0</v>
      </c>
      <c r="M44" s="176">
        <f t="shared" si="2"/>
        <v>0</v>
      </c>
    </row>
    <row r="45" spans="2:13" x14ac:dyDescent="0.2">
      <c r="B45" s="170" t="s">
        <v>298</v>
      </c>
      <c r="C45" s="185">
        <f>SUMIFS('Revised Proposal'!E$6:E$162,'Revised Proposal'!$S$6:$S$162,DDCategorised!$B31,'Revised Proposal'!$R$6:$R$162,DDCategorised!$B45)</f>
        <v>0</v>
      </c>
      <c r="D45" s="185">
        <f>SUMIFS('Revised Proposal'!F$6:F$162,'Revised Proposal'!$S$6:$S$162,DDCategorised!$B31,'Revised Proposal'!$R$6:$R$162,DDCategorised!$B45)</f>
        <v>0</v>
      </c>
      <c r="E45" s="185">
        <f>SUMIFS('Revised Proposal'!G$6:G$162,'Revised Proposal'!$S$6:$S$162,DDCategorised!$B31,'Revised Proposal'!$R$6:$R$162,DDCategorised!$B45)</f>
        <v>0</v>
      </c>
      <c r="F45" s="185">
        <f>SUMIFS('Revised Proposal'!H$6:H$162,'Revised Proposal'!$S$6:$S$162,DDCategorised!$B31,'Revised Proposal'!$R$6:$R$162,DDCategorised!$B45)</f>
        <v>0</v>
      </c>
      <c r="G45" s="185">
        <f>SUMIFS('Revised Proposal'!I$6:I$162,'Revised Proposal'!$S$6:$S$162,DDCategorised!$B31,'Revised Proposal'!$R$6:$R$162,DDCategorised!$B45)</f>
        <v>0</v>
      </c>
      <c r="H45" s="170"/>
      <c r="I45" s="176">
        <f t="shared" si="2"/>
        <v>0</v>
      </c>
      <c r="J45" s="176">
        <f t="shared" si="2"/>
        <v>0</v>
      </c>
      <c r="K45" s="176">
        <f t="shared" si="2"/>
        <v>0</v>
      </c>
      <c r="L45" s="176">
        <f t="shared" si="2"/>
        <v>0</v>
      </c>
      <c r="M45" s="176">
        <f t="shared" si="2"/>
        <v>0</v>
      </c>
    </row>
    <row r="46" spans="2:13" x14ac:dyDescent="0.2">
      <c r="B46" s="170" t="s">
        <v>282</v>
      </c>
      <c r="C46" s="185">
        <f>SUMIFS('Revised Proposal'!E$6:E$162,'Revised Proposal'!$S$6:$S$162,DDCategorised!$B31,'Revised Proposal'!$R$6:$R$162,DDCategorised!$B46)</f>
        <v>0</v>
      </c>
      <c r="D46" s="185">
        <f>SUMIFS('Revised Proposal'!F$6:F$162,'Revised Proposal'!$S$6:$S$162,DDCategorised!$B31,'Revised Proposal'!$R$6:$R$162,DDCategorised!$B46)</f>
        <v>0</v>
      </c>
      <c r="E46" s="185">
        <f>SUMIFS('Revised Proposal'!G$6:G$162,'Revised Proposal'!$S$6:$S$162,DDCategorised!$B31,'Revised Proposal'!$R$6:$R$162,DDCategorised!$B46)</f>
        <v>0</v>
      </c>
      <c r="F46" s="185">
        <f>SUMIFS('Revised Proposal'!H$6:H$162,'Revised Proposal'!$S$6:$S$162,DDCategorised!$B31,'Revised Proposal'!$R$6:$R$162,DDCategorised!$B46)</f>
        <v>0</v>
      </c>
      <c r="G46" s="185">
        <f>SUMIFS('Revised Proposal'!I$6:I$162,'Revised Proposal'!$S$6:$S$162,DDCategorised!$B31,'Revised Proposal'!$R$6:$R$162,DDCategorised!$B46)</f>
        <v>0</v>
      </c>
      <c r="H46" s="170"/>
      <c r="I46" s="176">
        <f t="shared" si="2"/>
        <v>0</v>
      </c>
      <c r="J46" s="176">
        <f t="shared" si="2"/>
        <v>0</v>
      </c>
      <c r="K46" s="176">
        <f t="shared" si="2"/>
        <v>0</v>
      </c>
      <c r="L46" s="176">
        <f t="shared" si="2"/>
        <v>0</v>
      </c>
      <c r="M46" s="176">
        <f t="shared" si="2"/>
        <v>0</v>
      </c>
    </row>
    <row r="47" spans="2:13" x14ac:dyDescent="0.2">
      <c r="B47" s="167" t="s">
        <v>277</v>
      </c>
      <c r="C47" s="185">
        <f>SUMIFS('Revised Proposal'!E$6:E$162,'Revised Proposal'!$S$6:$S$162,DDCategorised!$B31,'Revised Proposal'!$R$6:$R$162,DDCategorised!$B47)</f>
        <v>1318.4424203331016</v>
      </c>
      <c r="D47" s="185">
        <f>SUMIFS('Revised Proposal'!F$6:F$162,'Revised Proposal'!$S$6:$S$162,DDCategorised!$B31,'Revised Proposal'!$R$6:$R$162,DDCategorised!$B47)</f>
        <v>1318.4424203331016</v>
      </c>
      <c r="E47" s="185">
        <f>SUMIFS('Revised Proposal'!G$6:G$162,'Revised Proposal'!$S$6:$S$162,DDCategorised!$B31,'Revised Proposal'!$R$6:$R$162,DDCategorised!$B47)</f>
        <v>1318.4424203331016</v>
      </c>
      <c r="F47" s="185">
        <f>SUMIFS('Revised Proposal'!H$6:H$162,'Revised Proposal'!$S$6:$S$162,DDCategorised!$B31,'Revised Proposal'!$R$6:$R$162,DDCategorised!$B47)</f>
        <v>1318.4424203331016</v>
      </c>
      <c r="G47" s="185">
        <f>SUMIFS('Revised Proposal'!I$6:I$162,'Revised Proposal'!$S$6:$S$162,DDCategorised!$B31,'Revised Proposal'!$R$6:$R$162,DDCategorised!$B47)</f>
        <v>1318.4424203331016</v>
      </c>
      <c r="H47" s="170"/>
      <c r="I47" s="176">
        <f t="shared" si="2"/>
        <v>5.8459454830714956E-2</v>
      </c>
      <c r="J47" s="176">
        <f t="shared" si="2"/>
        <v>5.9647540842197311E-2</v>
      </c>
      <c r="K47" s="176">
        <f t="shared" si="2"/>
        <v>6.5829649789004838E-2</v>
      </c>
      <c r="L47" s="176">
        <f t="shared" si="2"/>
        <v>6.2367525157340765E-2</v>
      </c>
      <c r="M47" s="176">
        <f t="shared" si="2"/>
        <v>6.199436877200213E-2</v>
      </c>
    </row>
    <row r="48" spans="2:13" x14ac:dyDescent="0.2">
      <c r="B48" s="170" t="s">
        <v>279</v>
      </c>
      <c r="C48" s="185">
        <f>SUMIFS('Revised Proposal'!E$6:E$162,'Revised Proposal'!$S$6:$S$162,DDCategorised!$B31,'Revised Proposal'!$R$6:$R$162,DDCategorised!$B48)</f>
        <v>578.35826764182309</v>
      </c>
      <c r="D48" s="185">
        <f>SUMIFS('Revised Proposal'!F$6:F$162,'Revised Proposal'!$S$6:$S$162,DDCategorised!$B31,'Revised Proposal'!$R$6:$R$162,DDCategorised!$B48)</f>
        <v>1572.1569810545334</v>
      </c>
      <c r="E48" s="185">
        <f>SUMIFS('Revised Proposal'!G$6:G$162,'Revised Proposal'!$S$6:$S$162,DDCategorised!$B31,'Revised Proposal'!$R$6:$R$162,DDCategorised!$B48)</f>
        <v>1865.4090604222183</v>
      </c>
      <c r="F48" s="185">
        <f>SUMIFS('Revised Proposal'!H$6:H$162,'Revised Proposal'!$S$6:$S$162,DDCategorised!$B31,'Revised Proposal'!$R$6:$R$162,DDCategorised!$B48)</f>
        <v>586.50415873536986</v>
      </c>
      <c r="G48" s="185">
        <f>SUMIFS('Revised Proposal'!I$6:I$162,'Revised Proposal'!$S$6:$S$162,DDCategorised!$B31,'Revised Proposal'!$R$6:$R$162,DDCategorised!$B48)</f>
        <v>0</v>
      </c>
      <c r="H48" s="170"/>
      <c r="I48" s="176">
        <f t="shared" si="2"/>
        <v>2.5644281844811663E-2</v>
      </c>
      <c r="J48" s="176">
        <f t="shared" si="2"/>
        <v>7.1125819597115045E-2</v>
      </c>
      <c r="K48" s="176">
        <f t="shared" si="2"/>
        <v>9.3139619347052144E-2</v>
      </c>
      <c r="L48" s="176">
        <f t="shared" si="2"/>
        <v>2.7743959319491255E-2</v>
      </c>
      <c r="M48" s="176">
        <f t="shared" si="2"/>
        <v>0</v>
      </c>
    </row>
    <row r="49" spans="1:13" x14ac:dyDescent="0.2">
      <c r="B49" s="170"/>
      <c r="C49" s="175"/>
      <c r="D49" s="175"/>
      <c r="E49" s="175"/>
      <c r="F49" s="175"/>
      <c r="G49" s="175"/>
      <c r="H49" s="170"/>
      <c r="I49" s="176"/>
      <c r="J49" s="176"/>
      <c r="K49" s="176"/>
      <c r="L49" s="176"/>
      <c r="M49" s="176"/>
    </row>
    <row r="50" spans="1:13" x14ac:dyDescent="0.2">
      <c r="B50" s="177" t="s">
        <v>299</v>
      </c>
      <c r="C50" s="178">
        <f>SUM(C32:C49)</f>
        <v>22553.108374872903</v>
      </c>
      <c r="D50" s="178">
        <f>SUM(D32:D49)</f>
        <v>22103.88562071912</v>
      </c>
      <c r="E50" s="178">
        <f>SUM(E32:E49)</f>
        <v>20028.094096792745</v>
      </c>
      <c r="F50" s="178">
        <f>SUM(F32:F49)</f>
        <v>21139.886776121639</v>
      </c>
      <c r="G50" s="178">
        <f>SUM(G32:G49)</f>
        <v>21267.131941966574</v>
      </c>
      <c r="H50" s="170"/>
      <c r="I50" s="179">
        <f>SUM(I32:I49)</f>
        <v>1</v>
      </c>
      <c r="J50" s="179">
        <f>SUM(J32:J49)</f>
        <v>0.99999999999999989</v>
      </c>
      <c r="K50" s="179">
        <f>SUM(K32:K49)</f>
        <v>1</v>
      </c>
      <c r="L50" s="179">
        <f>SUM(L32:L49)</f>
        <v>1.0000000000000002</v>
      </c>
      <c r="M50" s="179">
        <f>SUM(M32:M49)</f>
        <v>1</v>
      </c>
    </row>
    <row r="52" spans="1:13" ht="13.5" thickBot="1" x14ac:dyDescent="0.25">
      <c r="B52" s="167" t="s">
        <v>300</v>
      </c>
      <c r="C52" s="185">
        <f>SUMIFS('Revised Proposal'!E$6:E$162,'Revised Proposal'!$S$6:$S$162,DDCategorised!$B31)</f>
        <v>22553.108374872903</v>
      </c>
      <c r="D52" s="185">
        <f>SUMIFS('Revised Proposal'!F$6:F$162,'Revised Proposal'!$S$6:$S$162,DDCategorised!$B31)</f>
        <v>22103.885620719117</v>
      </c>
      <c r="E52" s="185">
        <f>SUMIFS('Revised Proposal'!G$6:G$162,'Revised Proposal'!$S$6:$S$162,DDCategorised!$B31)</f>
        <v>20028.094096792745</v>
      </c>
      <c r="F52" s="185">
        <f>SUMIFS('Revised Proposal'!H$6:H$162,'Revised Proposal'!$S$6:$S$162,DDCategorised!$B31)</f>
        <v>21139.886776121639</v>
      </c>
      <c r="G52" s="185">
        <f>SUMIFS('Revised Proposal'!I$6:I$162,'Revised Proposal'!$S$6:$S$162,DDCategorised!$B31)</f>
        <v>21267.131941966574</v>
      </c>
    </row>
    <row r="53" spans="1:13" ht="13.5" thickBot="1" x14ac:dyDescent="0.25">
      <c r="B53" s="180" t="s">
        <v>230</v>
      </c>
      <c r="C53" s="181">
        <f>+C50-C52</f>
        <v>0</v>
      </c>
      <c r="D53" s="181">
        <f>+D50-D52</f>
        <v>0</v>
      </c>
      <c r="E53" s="181">
        <f>+E50-E52</f>
        <v>0</v>
      </c>
      <c r="F53" s="181">
        <f>+F50-F52</f>
        <v>0</v>
      </c>
      <c r="G53" s="181">
        <f>+G50-G52</f>
        <v>0</v>
      </c>
    </row>
    <row r="55" spans="1:13" x14ac:dyDescent="0.2">
      <c r="A55" s="167" t="s">
        <v>36</v>
      </c>
      <c r="B55" s="174" t="s">
        <v>34</v>
      </c>
      <c r="C55" s="174"/>
      <c r="D55" s="174"/>
      <c r="E55" s="174"/>
      <c r="F55" s="174"/>
      <c r="G55" s="174"/>
      <c r="H55" s="170"/>
      <c r="I55" s="174"/>
      <c r="J55" s="174"/>
      <c r="K55" s="174"/>
      <c r="L55" s="174"/>
      <c r="M55" s="174"/>
    </row>
    <row r="56" spans="1:13" x14ac:dyDescent="0.2">
      <c r="B56" s="170" t="s">
        <v>276</v>
      </c>
      <c r="C56" s="185">
        <f>SUMIFS('Revised Proposal'!E$6:E$162,'Revised Proposal'!$S$6:$S$162,DDCategorised!$B55,'Revised Proposal'!$R$6:$R$162,DDCategorised!$B56)</f>
        <v>0</v>
      </c>
      <c r="D56" s="185">
        <f>SUMIFS('Revised Proposal'!F$6:F$162,'Revised Proposal'!$S$6:$S$162,DDCategorised!$B55,'Revised Proposal'!$R$6:$R$162,DDCategorised!$B56)</f>
        <v>0</v>
      </c>
      <c r="E56" s="185">
        <f>SUMIFS('Revised Proposal'!G$6:G$162,'Revised Proposal'!$S$6:$S$162,DDCategorised!$B55,'Revised Proposal'!$R$6:$R$162,DDCategorised!$B56)</f>
        <v>0</v>
      </c>
      <c r="F56" s="185">
        <f>SUMIFS('Revised Proposal'!H$6:H$162,'Revised Proposal'!$S$6:$S$162,DDCategorised!$B55,'Revised Proposal'!$R$6:$R$162,DDCategorised!$B56)</f>
        <v>0</v>
      </c>
      <c r="G56" s="185">
        <f>SUMIFS('Revised Proposal'!I$6:I$162,'Revised Proposal'!$S$6:$S$162,DDCategorised!$B55,'Revised Proposal'!$R$6:$R$162,DDCategorised!$B56)</f>
        <v>0</v>
      </c>
      <c r="H56" s="170"/>
      <c r="I56" s="176">
        <f>IF(C74=0,0,C56/C74)</f>
        <v>0</v>
      </c>
      <c r="J56" s="176">
        <f>IF(D74=0,0,D56/D74)</f>
        <v>0</v>
      </c>
      <c r="K56" s="176">
        <f>IF(E74=0,0,E56/E74)</f>
        <v>0</v>
      </c>
      <c r="L56" s="176">
        <f>IF(F74=0,0,F56/F74)</f>
        <v>0</v>
      </c>
      <c r="M56" s="176">
        <f>IF(G74=0,0,G56/G74)</f>
        <v>0</v>
      </c>
    </row>
    <row r="57" spans="1:13" x14ac:dyDescent="0.2">
      <c r="B57" s="170" t="s">
        <v>295</v>
      </c>
      <c r="C57" s="185">
        <f>SUMIFS('Revised Proposal'!E$6:E$162,'Revised Proposal'!$S$6:$S$162,DDCategorised!$B55,'Revised Proposal'!$R$6:$R$162,DDCategorised!$B57)</f>
        <v>0</v>
      </c>
      <c r="D57" s="185">
        <f>SUMIFS('Revised Proposal'!F$6:F$162,'Revised Proposal'!$S$6:$S$162,DDCategorised!$B55,'Revised Proposal'!$R$6:$R$162,DDCategorised!$B57)</f>
        <v>0</v>
      </c>
      <c r="E57" s="185">
        <f>SUMIFS('Revised Proposal'!G$6:G$162,'Revised Proposal'!$S$6:$S$162,DDCategorised!$B55,'Revised Proposal'!$R$6:$R$162,DDCategorised!$B57)</f>
        <v>0</v>
      </c>
      <c r="F57" s="185">
        <f>SUMIFS('Revised Proposal'!H$6:H$162,'Revised Proposal'!$S$6:$S$162,DDCategorised!$B55,'Revised Proposal'!$R$6:$R$162,DDCategorised!$B57)</f>
        <v>0</v>
      </c>
      <c r="G57" s="185">
        <f>SUMIFS('Revised Proposal'!I$6:I$162,'Revised Proposal'!$S$6:$S$162,DDCategorised!$B55,'Revised Proposal'!$R$6:$R$162,DDCategorised!$B57)</f>
        <v>0</v>
      </c>
      <c r="H57" s="170"/>
      <c r="I57" s="176">
        <f>IF(C74=0,0,C57/C74)</f>
        <v>0</v>
      </c>
      <c r="J57" s="176">
        <f>IF(D74=0,0,D57/D74)</f>
        <v>0</v>
      </c>
      <c r="K57" s="176">
        <f>IF(E74=0,0,E57/E74)</f>
        <v>0</v>
      </c>
      <c r="L57" s="176">
        <f>IF(F74=0,0,F57/F74)</f>
        <v>0</v>
      </c>
      <c r="M57" s="176">
        <f>IF(G74=0,0,G57/G74)</f>
        <v>0</v>
      </c>
    </row>
    <row r="58" spans="1:13" x14ac:dyDescent="0.2">
      <c r="B58" s="170" t="s">
        <v>274</v>
      </c>
      <c r="C58" s="185">
        <f>SUMIFS('Revised Proposal'!E$6:E$162,'Revised Proposal'!$S$6:$S$162,DDCategorised!$B55,'Revised Proposal'!$R$6:$R$162,DDCategorised!$B58)</f>
        <v>83181.316661974794</v>
      </c>
      <c r="D58" s="185">
        <f>SUMIFS('Revised Proposal'!F$6:F$162,'Revised Proposal'!$S$6:$S$162,DDCategorised!$B55,'Revised Proposal'!$R$6:$R$162,DDCategorised!$B58)</f>
        <v>83070.780045103063</v>
      </c>
      <c r="E58" s="185">
        <f>SUMIFS('Revised Proposal'!G$6:G$162,'Revised Proposal'!$S$6:$S$162,DDCategorised!$B55,'Revised Proposal'!$R$6:$R$162,DDCategorised!$B58)</f>
        <v>89307.821943283765</v>
      </c>
      <c r="F58" s="185">
        <f>SUMIFS('Revised Proposal'!H$6:H$162,'Revised Proposal'!$S$6:$S$162,DDCategorised!$B55,'Revised Proposal'!$R$6:$R$162,DDCategorised!$B58)</f>
        <v>84618.092996965541</v>
      </c>
      <c r="G58" s="185">
        <f>SUMIFS('Revised Proposal'!I$6:I$162,'Revised Proposal'!$S$6:$S$162,DDCategorised!$B55,'Revised Proposal'!$R$6:$R$162,DDCategorised!$B58)</f>
        <v>83111.200700294285</v>
      </c>
      <c r="H58" s="170"/>
      <c r="I58" s="176">
        <f>IF(C74=0,0,C58/C74)</f>
        <v>0.77064332241098255</v>
      </c>
      <c r="J58" s="176">
        <f>IF(D74=0,0,D58/D74)</f>
        <v>0.75437223431305234</v>
      </c>
      <c r="K58" s="176">
        <f>IF(E74=0,0,E58/E74)</f>
        <v>0.76203808114087446</v>
      </c>
      <c r="L58" s="176">
        <f>IF(F74=0,0,F58/F74)</f>
        <v>0.76079823171988736</v>
      </c>
      <c r="M58" s="176">
        <f>IF(G74=0,0,G58/G74)</f>
        <v>0.77475315183215399</v>
      </c>
    </row>
    <row r="59" spans="1:13" x14ac:dyDescent="0.2">
      <c r="B59" s="170" t="s">
        <v>281</v>
      </c>
      <c r="C59" s="185">
        <f>SUMIFS('Revised Proposal'!E$6:E$162,'Revised Proposal'!$S$6:$S$162,DDCategorised!$B55,'Revised Proposal'!$R$6:$R$162,DDCategorised!$B59)</f>
        <v>5316.6803150803953</v>
      </c>
      <c r="D59" s="185">
        <f>SUMIFS('Revised Proposal'!F$6:F$162,'Revised Proposal'!$S$6:$S$162,DDCategorised!$B55,'Revised Proposal'!$R$6:$R$162,DDCategorised!$B59)</f>
        <v>5823.0308212785285</v>
      </c>
      <c r="E59" s="185">
        <f>SUMIFS('Revised Proposal'!G$6:G$162,'Revised Proposal'!$S$6:$S$162,DDCategorised!$B55,'Revised Proposal'!$R$6:$R$162,DDCategorised!$B59)</f>
        <v>6160.5978254106167</v>
      </c>
      <c r="F59" s="185">
        <f>SUMIFS('Revised Proposal'!H$6:H$162,'Revised Proposal'!$S$6:$S$162,DDCategorised!$B55,'Revised Proposal'!$R$6:$R$162,DDCategorised!$B59)</f>
        <v>5823.0308212785285</v>
      </c>
      <c r="G59" s="185">
        <f>SUMIFS('Revised Proposal'!I$6:I$162,'Revised Proposal'!$S$6:$S$162,DDCategorised!$B55,'Revised Proposal'!$R$6:$R$162,DDCategorised!$B59)</f>
        <v>5254.6155362935278</v>
      </c>
      <c r="H59" s="170"/>
      <c r="I59" s="176">
        <f>IF(C74=0,0,C59/C74)</f>
        <v>4.9257024854039537E-2</v>
      </c>
      <c r="J59" s="176">
        <f>IF(D74=0,0,D59/D74)</f>
        <v>5.287939716873525E-2</v>
      </c>
      <c r="K59" s="176">
        <f>IF(E74=0,0,E59/E74)</f>
        <v>5.2566617832623112E-2</v>
      </c>
      <c r="L59" s="176">
        <f>IF(F74=0,0,F59/F74)</f>
        <v>5.2354660748948532E-2</v>
      </c>
      <c r="M59" s="176">
        <f>IF(G74=0,0,G59/G74)</f>
        <v>4.8982927861794201E-2</v>
      </c>
    </row>
    <row r="60" spans="1:13" x14ac:dyDescent="0.2">
      <c r="B60" s="170" t="s">
        <v>275</v>
      </c>
      <c r="C60" s="185">
        <f>SUMIFS('Revised Proposal'!E$6:E$162,'Revised Proposal'!$S$6:$S$162,DDCategorised!$B55,'Revised Proposal'!$R$6:$R$162,DDCategorised!$B60)</f>
        <v>0</v>
      </c>
      <c r="D60" s="185">
        <f>SUMIFS('Revised Proposal'!F$6:F$162,'Revised Proposal'!$S$6:$S$162,DDCategorised!$B55,'Revised Proposal'!$R$6:$R$162,DDCategorised!$B60)</f>
        <v>0</v>
      </c>
      <c r="E60" s="185">
        <f>SUMIFS('Revised Proposal'!G$6:G$162,'Revised Proposal'!$S$6:$S$162,DDCategorised!$B55,'Revised Proposal'!$R$6:$R$162,DDCategorised!$B60)</f>
        <v>0</v>
      </c>
      <c r="F60" s="185">
        <f>SUMIFS('Revised Proposal'!H$6:H$162,'Revised Proposal'!$S$6:$S$162,DDCategorised!$B55,'Revised Proposal'!$R$6:$R$162,DDCategorised!$B60)</f>
        <v>0</v>
      </c>
      <c r="G60" s="185">
        <f>SUMIFS('Revised Proposal'!I$6:I$162,'Revised Proposal'!$S$6:$S$162,DDCategorised!$B55,'Revised Proposal'!$R$6:$R$162,DDCategorised!$B60)</f>
        <v>0</v>
      </c>
      <c r="H60" s="170"/>
      <c r="I60" s="176">
        <f>IF(C74=0,0,C60/C74)</f>
        <v>0</v>
      </c>
      <c r="J60" s="176">
        <f>IF(D74=0,0,D60/D74)</f>
        <v>0</v>
      </c>
      <c r="K60" s="176">
        <f>IF(E74=0,0,E60/E74)</f>
        <v>0</v>
      </c>
      <c r="L60" s="176">
        <f>IF(F74=0,0,F60/F74)</f>
        <v>0</v>
      </c>
      <c r="M60" s="176">
        <f>IF(G74=0,0,G60/G74)</f>
        <v>0</v>
      </c>
    </row>
    <row r="61" spans="1:13" x14ac:dyDescent="0.2">
      <c r="B61" s="170" t="s">
        <v>285</v>
      </c>
      <c r="C61" s="185">
        <f>SUMIFS('Revised Proposal'!E$6:E$162,'Revised Proposal'!$S$6:$S$162,DDCategorised!$B55,'Revised Proposal'!$R$6:$R$162,DDCategorised!$B61)</f>
        <v>0</v>
      </c>
      <c r="D61" s="185">
        <f>SUMIFS('Revised Proposal'!F$6:F$162,'Revised Proposal'!$S$6:$S$162,DDCategorised!$B55,'Revised Proposal'!$R$6:$R$162,DDCategorised!$B61)</f>
        <v>0</v>
      </c>
      <c r="E61" s="185">
        <f>SUMIFS('Revised Proposal'!G$6:G$162,'Revised Proposal'!$S$6:$S$162,DDCategorised!$B55,'Revised Proposal'!$R$6:$R$162,DDCategorised!$B61)</f>
        <v>0</v>
      </c>
      <c r="F61" s="185">
        <f>SUMIFS('Revised Proposal'!H$6:H$162,'Revised Proposal'!$S$6:$S$162,DDCategorised!$B55,'Revised Proposal'!$R$6:$R$162,DDCategorised!$B61)</f>
        <v>0</v>
      </c>
      <c r="G61" s="185">
        <f>SUMIFS('Revised Proposal'!I$6:I$162,'Revised Proposal'!$S$6:$S$162,DDCategorised!$B55,'Revised Proposal'!$R$6:$R$162,DDCategorised!$B61)</f>
        <v>0</v>
      </c>
      <c r="H61" s="170"/>
      <c r="I61" s="176">
        <f>IF(C74=0,0,C61/C74)</f>
        <v>0</v>
      </c>
      <c r="J61" s="176">
        <f>IF(D74=0,0,D61/D74)</f>
        <v>0</v>
      </c>
      <c r="K61" s="176">
        <f>IF(E74=0,0,E61/E74)</f>
        <v>0</v>
      </c>
      <c r="L61" s="176">
        <f>IF(F74=0,0,F61/F74)</f>
        <v>0</v>
      </c>
      <c r="M61" s="176">
        <f>IF(G74=0,0,G61/G74)</f>
        <v>0</v>
      </c>
    </row>
    <row r="62" spans="1:13" x14ac:dyDescent="0.2">
      <c r="B62" s="170" t="s">
        <v>273</v>
      </c>
      <c r="C62" s="185">
        <f>SUMIFS('Revised Proposal'!E$6:E$162,'Revised Proposal'!$S$6:$S$162,DDCategorised!$B55,'Revised Proposal'!$R$6:$R$162,DDCategorised!$B62)</f>
        <v>0</v>
      </c>
      <c r="D62" s="185">
        <f>SUMIFS('Revised Proposal'!F$6:F$162,'Revised Proposal'!$S$6:$S$162,DDCategorised!$B55,'Revised Proposal'!$R$6:$R$162,DDCategorised!$B62)</f>
        <v>0</v>
      </c>
      <c r="E62" s="185">
        <f>SUMIFS('Revised Proposal'!G$6:G$162,'Revised Proposal'!$S$6:$S$162,DDCategorised!$B55,'Revised Proposal'!$R$6:$R$162,DDCategorised!$B62)</f>
        <v>0</v>
      </c>
      <c r="F62" s="185">
        <f>SUMIFS('Revised Proposal'!H$6:H$162,'Revised Proposal'!$S$6:$S$162,DDCategorised!$B55,'Revised Proposal'!$R$6:$R$162,DDCategorised!$B62)</f>
        <v>0</v>
      </c>
      <c r="G62" s="185">
        <f>SUMIFS('Revised Proposal'!I$6:I$162,'Revised Proposal'!$S$6:$S$162,DDCategorised!$B55,'Revised Proposal'!$R$6:$R$162,DDCategorised!$B62)</f>
        <v>0</v>
      </c>
      <c r="H62" s="170"/>
      <c r="I62" s="176">
        <f>IF(C74=0,0,C62/C74)</f>
        <v>0</v>
      </c>
      <c r="J62" s="176">
        <f>IF(D74=0,0,D62/D74)</f>
        <v>0</v>
      </c>
      <c r="K62" s="176">
        <f>IF(E74=0,0,E62/E74)</f>
        <v>0</v>
      </c>
      <c r="L62" s="176">
        <f>IF(F74=0,0,F62/F74)</f>
        <v>0</v>
      </c>
      <c r="M62" s="176">
        <f>IF(G74=0,0,G62/G74)</f>
        <v>0</v>
      </c>
    </row>
    <row r="63" spans="1:13" x14ac:dyDescent="0.2">
      <c r="B63" s="170" t="s">
        <v>280</v>
      </c>
      <c r="C63" s="185">
        <f>SUMIFS('Revised Proposal'!E$6:E$162,'Revised Proposal'!$S$6:$S$162,DDCategorised!$B55,'Revised Proposal'!$R$6:$R$162,DDCategorised!$B63)</f>
        <v>19439.506979690133</v>
      </c>
      <c r="D63" s="185">
        <f>SUMIFS('Revised Proposal'!F$6:F$162,'Revised Proposal'!$S$6:$S$162,DDCategorised!$B55,'Revised Proposal'!$R$6:$R$162,DDCategorised!$B63)</f>
        <v>21225.273938945473</v>
      </c>
      <c r="E63" s="185">
        <f>SUMIFS('Revised Proposal'!G$6:G$162,'Revised Proposal'!$S$6:$S$162,DDCategorised!$B55,'Revised Proposal'!$R$6:$R$162,DDCategorised!$B63)</f>
        <v>21727.589398692417</v>
      </c>
      <c r="F63" s="185">
        <f>SUMIFS('Revised Proposal'!H$6:H$162,'Revised Proposal'!$S$6:$S$162,DDCategorised!$B55,'Revised Proposal'!$R$6:$R$162,DDCategorised!$B63)</f>
        <v>20781.654402040287</v>
      </c>
      <c r="G63" s="185">
        <f>SUMIFS('Revised Proposal'!I$6:I$162,'Revised Proposal'!$S$6:$S$162,DDCategorised!$B55,'Revised Proposal'!$R$6:$R$162,DDCategorised!$B63)</f>
        <v>18908.611113273266</v>
      </c>
      <c r="H63" s="170"/>
      <c r="I63" s="176">
        <f>IF(C74=0,0,C63/C74)</f>
        <v>0.18009965273497788</v>
      </c>
      <c r="J63" s="176">
        <f>IF(D74=0,0,D63/D74)</f>
        <v>0.19274836851821248</v>
      </c>
      <c r="K63" s="176">
        <f>IF(E74=0,0,E63/E74)</f>
        <v>0.18539530102650245</v>
      </c>
      <c r="L63" s="176">
        <f>IF(F74=0,0,F63/F74)</f>
        <v>0.1868471075311641</v>
      </c>
      <c r="M63" s="176">
        <f>IF(G74=0,0,G63/G74)</f>
        <v>0.1762639203060519</v>
      </c>
    </row>
    <row r="64" spans="1:13" x14ac:dyDescent="0.2">
      <c r="B64" s="170" t="s">
        <v>286</v>
      </c>
      <c r="C64" s="185">
        <f>SUMIFS('Revised Proposal'!E$6:E$162,'Revised Proposal'!$S$6:$S$162,DDCategorised!$B55,'Revised Proposal'!$R$6:$R$162,DDCategorised!$B64)</f>
        <v>0</v>
      </c>
      <c r="D64" s="185">
        <f>SUMIFS('Revised Proposal'!F$6:F$162,'Revised Proposal'!$S$6:$S$162,DDCategorised!$B55,'Revised Proposal'!$R$6:$R$162,DDCategorised!$B64)</f>
        <v>0</v>
      </c>
      <c r="E64" s="185">
        <f>SUMIFS('Revised Proposal'!G$6:G$162,'Revised Proposal'!$S$6:$S$162,DDCategorised!$B55,'Revised Proposal'!$R$6:$R$162,DDCategorised!$B64)</f>
        <v>0</v>
      </c>
      <c r="F64" s="185">
        <f>SUMIFS('Revised Proposal'!H$6:H$162,'Revised Proposal'!$S$6:$S$162,DDCategorised!$B55,'Revised Proposal'!$R$6:$R$162,DDCategorised!$B64)</f>
        <v>0</v>
      </c>
      <c r="G64" s="185">
        <f>SUMIFS('Revised Proposal'!I$6:I$162,'Revised Proposal'!$S$6:$S$162,DDCategorised!$B55,'Revised Proposal'!$R$6:$R$162,DDCategorised!$B64)</f>
        <v>0</v>
      </c>
      <c r="H64" s="170"/>
      <c r="I64" s="176">
        <f>IF(C74=0,0,C64/C74)</f>
        <v>0</v>
      </c>
      <c r="J64" s="176">
        <f>IF(D74=0,0,D64/D74)</f>
        <v>0</v>
      </c>
      <c r="K64" s="176">
        <f>IF(E74=0,0,E64/E74)</f>
        <v>0</v>
      </c>
      <c r="L64" s="176">
        <f>IF(F74=0,0,F64/F74)</f>
        <v>0</v>
      </c>
      <c r="M64" s="176">
        <f>IF(G74=0,0,G64/G74)</f>
        <v>0</v>
      </c>
    </row>
    <row r="65" spans="1:13" x14ac:dyDescent="0.2">
      <c r="B65" s="170" t="s">
        <v>296</v>
      </c>
      <c r="C65" s="185">
        <f>SUMIFS('Revised Proposal'!E$6:E$162,'Revised Proposal'!$S$6:$S$162,DDCategorised!$B55,'Revised Proposal'!$R$6:$R$162,DDCategorised!$B65)</f>
        <v>0</v>
      </c>
      <c r="D65" s="185">
        <f>SUMIFS('Revised Proposal'!F$6:F$162,'Revised Proposal'!$S$6:$S$162,DDCategorised!$B55,'Revised Proposal'!$R$6:$R$162,DDCategorised!$B65)</f>
        <v>0</v>
      </c>
      <c r="E65" s="185">
        <f>SUMIFS('Revised Proposal'!G$6:G$162,'Revised Proposal'!$S$6:$S$162,DDCategorised!$B55,'Revised Proposal'!$R$6:$R$162,DDCategorised!$B65)</f>
        <v>0</v>
      </c>
      <c r="F65" s="185">
        <f>SUMIFS('Revised Proposal'!H$6:H$162,'Revised Proposal'!$S$6:$S$162,DDCategorised!$B55,'Revised Proposal'!$R$6:$R$162,DDCategorised!$B65)</f>
        <v>0</v>
      </c>
      <c r="G65" s="185">
        <f>SUMIFS('Revised Proposal'!I$6:I$162,'Revised Proposal'!$S$6:$S$162,DDCategorised!$B55,'Revised Proposal'!$R$6:$R$162,DDCategorised!$B65)</f>
        <v>0</v>
      </c>
      <c r="H65" s="170"/>
      <c r="I65" s="176">
        <f>IF(C74=0,0,C65/C74)</f>
        <v>0</v>
      </c>
      <c r="J65" s="176">
        <f>IF(D74=0,0,D65/D74)</f>
        <v>0</v>
      </c>
      <c r="K65" s="176">
        <f>IF(E74=0,0,E65/E74)</f>
        <v>0</v>
      </c>
      <c r="L65" s="176">
        <f>IF(F74=0,0,F65/F74)</f>
        <v>0</v>
      </c>
      <c r="M65" s="176">
        <f>IF(G74=0,0,G65/G74)</f>
        <v>0</v>
      </c>
    </row>
    <row r="66" spans="1:13" x14ac:dyDescent="0.2">
      <c r="B66" s="170" t="s">
        <v>29</v>
      </c>
      <c r="C66" s="185">
        <f>SUMIFS('Revised Proposal'!E$6:E$162,'Revised Proposal'!$S$6:$S$162,DDCategorised!$B55,'Revised Proposal'!$R$6:$R$162,DDCategorised!$B66)</f>
        <v>0</v>
      </c>
      <c r="D66" s="185">
        <f>SUMIFS('Revised Proposal'!F$6:F$162,'Revised Proposal'!$S$6:$S$162,DDCategorised!$B55,'Revised Proposal'!$R$6:$R$162,DDCategorised!$B66)</f>
        <v>0</v>
      </c>
      <c r="E66" s="185">
        <f>SUMIFS('Revised Proposal'!G$6:G$162,'Revised Proposal'!$S$6:$S$162,DDCategorised!$B55,'Revised Proposal'!$R$6:$R$162,DDCategorised!$B66)</f>
        <v>0</v>
      </c>
      <c r="F66" s="185">
        <f>SUMIFS('Revised Proposal'!H$6:H$162,'Revised Proposal'!$S$6:$S$162,DDCategorised!$B55,'Revised Proposal'!$R$6:$R$162,DDCategorised!$B66)</f>
        <v>0</v>
      </c>
      <c r="G66" s="185">
        <f>SUMIFS('Revised Proposal'!I$6:I$162,'Revised Proposal'!$S$6:$S$162,DDCategorised!$B55,'Revised Proposal'!$R$6:$R$162,DDCategorised!$B66)</f>
        <v>0</v>
      </c>
      <c r="H66" s="170"/>
      <c r="I66" s="176">
        <f>IF(C74=0,0,C66/C74)</f>
        <v>0</v>
      </c>
      <c r="J66" s="176">
        <f>IF(D74=0,0,D66/D74)</f>
        <v>0</v>
      </c>
      <c r="K66" s="176">
        <f>IF(E74=0,0,E66/E74)</f>
        <v>0</v>
      </c>
      <c r="L66" s="176">
        <f>IF(F74=0,0,F66/F74)</f>
        <v>0</v>
      </c>
      <c r="M66" s="176">
        <f>IF(G74=0,0,G66/G74)</f>
        <v>0</v>
      </c>
    </row>
    <row r="67" spans="1:13" x14ac:dyDescent="0.2">
      <c r="B67" s="170" t="s">
        <v>278</v>
      </c>
      <c r="C67" s="185">
        <f>SUMIFS('Revised Proposal'!E$6:E$162,'Revised Proposal'!$S$6:$S$162,DDCategorised!$B55,'Revised Proposal'!$R$6:$R$162,DDCategorised!$B67)</f>
        <v>0</v>
      </c>
      <c r="D67" s="185">
        <f>SUMIFS('Revised Proposal'!F$6:F$162,'Revised Proposal'!$S$6:$S$162,DDCategorised!$B55,'Revised Proposal'!$R$6:$R$162,DDCategorised!$B67)</f>
        <v>0</v>
      </c>
      <c r="E67" s="185">
        <f>SUMIFS('Revised Proposal'!G$6:G$162,'Revised Proposal'!$S$6:$S$162,DDCategorised!$B55,'Revised Proposal'!$R$6:$R$162,DDCategorised!$B67)</f>
        <v>0</v>
      </c>
      <c r="F67" s="185">
        <f>SUMIFS('Revised Proposal'!H$6:H$162,'Revised Proposal'!$S$6:$S$162,DDCategorised!$B55,'Revised Proposal'!$R$6:$R$162,DDCategorised!$B67)</f>
        <v>0</v>
      </c>
      <c r="G67" s="185">
        <f>SUMIFS('Revised Proposal'!I$6:I$162,'Revised Proposal'!$S$6:$S$162,DDCategorised!$B55,'Revised Proposal'!$R$6:$R$162,DDCategorised!$B67)</f>
        <v>0</v>
      </c>
      <c r="H67" s="170"/>
      <c r="I67" s="176">
        <f>IF(C74=0,0,C67/C74)</f>
        <v>0</v>
      </c>
      <c r="J67" s="176">
        <f>IF(D74=0,0,D67/D74)</f>
        <v>0</v>
      </c>
      <c r="K67" s="176">
        <f>IF(E74=0,0,E67/E74)</f>
        <v>0</v>
      </c>
      <c r="L67" s="176">
        <f>IF(F74=0,0,F67/F74)</f>
        <v>0</v>
      </c>
      <c r="M67" s="176">
        <f>IF(G74=0,0,G67/G74)</f>
        <v>0</v>
      </c>
    </row>
    <row r="68" spans="1:13" x14ac:dyDescent="0.2">
      <c r="B68" s="170" t="s">
        <v>297</v>
      </c>
      <c r="C68" s="185">
        <f>SUMIFS('Revised Proposal'!E$6:E$162,'Revised Proposal'!$S$6:$S$162,DDCategorised!$B55,'Revised Proposal'!$R$6:$R$162,DDCategorised!$B68)</f>
        <v>0</v>
      </c>
      <c r="D68" s="185">
        <f>SUMIFS('Revised Proposal'!F$6:F$162,'Revised Proposal'!$S$6:$S$162,DDCategorised!$B55,'Revised Proposal'!$R$6:$R$162,DDCategorised!$B68)</f>
        <v>0</v>
      </c>
      <c r="E68" s="185">
        <f>SUMIFS('Revised Proposal'!G$6:G$162,'Revised Proposal'!$S$6:$S$162,DDCategorised!$B55,'Revised Proposal'!$R$6:$R$162,DDCategorised!$B68)</f>
        <v>0</v>
      </c>
      <c r="F68" s="185">
        <f>SUMIFS('Revised Proposal'!H$6:H$162,'Revised Proposal'!$S$6:$S$162,DDCategorised!$B55,'Revised Proposal'!$R$6:$R$162,DDCategorised!$B68)</f>
        <v>0</v>
      </c>
      <c r="G68" s="185">
        <f>SUMIFS('Revised Proposal'!I$6:I$162,'Revised Proposal'!$S$6:$S$162,DDCategorised!$B55,'Revised Proposal'!$R$6:$R$162,DDCategorised!$B68)</f>
        <v>0</v>
      </c>
      <c r="H68" s="170"/>
      <c r="I68" s="176">
        <f>IF(C74=0,0,C68/C74)</f>
        <v>0</v>
      </c>
      <c r="J68" s="176">
        <f>IF(D74=0,0,D68/D74)</f>
        <v>0</v>
      </c>
      <c r="K68" s="176">
        <f>IF(E74=0,0,E68/E74)</f>
        <v>0</v>
      </c>
      <c r="L68" s="176">
        <f>IF(F74=0,0,F68/F74)</f>
        <v>0</v>
      </c>
      <c r="M68" s="176">
        <f>IF(G74=0,0,G68/G74)</f>
        <v>0</v>
      </c>
    </row>
    <row r="69" spans="1:13" x14ac:dyDescent="0.2">
      <c r="B69" s="170" t="s">
        <v>298</v>
      </c>
      <c r="C69" s="185">
        <f>SUMIFS('Revised Proposal'!E$6:E$162,'Revised Proposal'!$S$6:$S$162,DDCategorised!$B55,'Revised Proposal'!$R$6:$R$162,DDCategorised!$B69)</f>
        <v>0</v>
      </c>
      <c r="D69" s="185">
        <f>SUMIFS('Revised Proposal'!F$6:F$162,'Revised Proposal'!$S$6:$S$162,DDCategorised!$B55,'Revised Proposal'!$R$6:$R$162,DDCategorised!$B69)</f>
        <v>0</v>
      </c>
      <c r="E69" s="185">
        <f>SUMIFS('Revised Proposal'!G$6:G$162,'Revised Proposal'!$S$6:$S$162,DDCategorised!$B55,'Revised Proposal'!$R$6:$R$162,DDCategorised!$B69)</f>
        <v>0</v>
      </c>
      <c r="F69" s="185">
        <f>SUMIFS('Revised Proposal'!H$6:H$162,'Revised Proposal'!$S$6:$S$162,DDCategorised!$B55,'Revised Proposal'!$R$6:$R$162,DDCategorised!$B69)</f>
        <v>0</v>
      </c>
      <c r="G69" s="185">
        <f>SUMIFS('Revised Proposal'!I$6:I$162,'Revised Proposal'!$S$6:$S$162,DDCategorised!$B55,'Revised Proposal'!$R$6:$R$162,DDCategorised!$B69)</f>
        <v>0</v>
      </c>
      <c r="H69" s="170"/>
      <c r="I69" s="176">
        <f>IF(C74=0,0,C69/C74)</f>
        <v>0</v>
      </c>
      <c r="J69" s="176">
        <f>IF(D74=0,0,D69/D74)</f>
        <v>0</v>
      </c>
      <c r="K69" s="176">
        <f>IF(E74=0,0,E69/E74)</f>
        <v>0</v>
      </c>
      <c r="L69" s="176">
        <f>IF(F74=0,0,F69/F74)</f>
        <v>0</v>
      </c>
      <c r="M69" s="176">
        <f>IF(G74=0,0,G69/G74)</f>
        <v>0</v>
      </c>
    </row>
    <row r="70" spans="1:13" x14ac:dyDescent="0.2">
      <c r="B70" s="170" t="s">
        <v>282</v>
      </c>
      <c r="C70" s="185">
        <f>SUMIFS('Revised Proposal'!E$6:E$162,'Revised Proposal'!$S$6:$S$162,DDCategorised!$B55,'Revised Proposal'!$R$6:$R$162,DDCategorised!$B70)</f>
        <v>0</v>
      </c>
      <c r="D70" s="185">
        <f>SUMIFS('Revised Proposal'!F$6:F$162,'Revised Proposal'!$S$6:$S$162,DDCategorised!$B55,'Revised Proposal'!$R$6:$R$162,DDCategorised!$B70)</f>
        <v>0</v>
      </c>
      <c r="E70" s="185">
        <f>SUMIFS('Revised Proposal'!G$6:G$162,'Revised Proposal'!$S$6:$S$162,DDCategorised!$B55,'Revised Proposal'!$R$6:$R$162,DDCategorised!$B70)</f>
        <v>0</v>
      </c>
      <c r="F70" s="185">
        <f>SUMIFS('Revised Proposal'!H$6:H$162,'Revised Proposal'!$S$6:$S$162,DDCategorised!$B55,'Revised Proposal'!$R$6:$R$162,DDCategorised!$B70)</f>
        <v>0</v>
      </c>
      <c r="G70" s="185">
        <f>SUMIFS('Revised Proposal'!I$6:I$162,'Revised Proposal'!$S$6:$S$162,DDCategorised!$B55,'Revised Proposal'!$R$6:$R$162,DDCategorised!$B70)</f>
        <v>0</v>
      </c>
      <c r="H70" s="170"/>
      <c r="I70" s="176">
        <f>IF(C74=0,0,C70/C74)</f>
        <v>0</v>
      </c>
      <c r="J70" s="176">
        <f>IF(D74=0,0,D70/D74)</f>
        <v>0</v>
      </c>
      <c r="K70" s="176">
        <f>IF(E74=0,0,E70/E74)</f>
        <v>0</v>
      </c>
      <c r="L70" s="176">
        <f>IF(F74=0,0,F70/F74)</f>
        <v>0</v>
      </c>
      <c r="M70" s="176">
        <f>IF(G74=0,0,G70/G74)</f>
        <v>0</v>
      </c>
    </row>
    <row r="71" spans="1:13" x14ac:dyDescent="0.2">
      <c r="B71" s="167" t="s">
        <v>277</v>
      </c>
      <c r="C71" s="185">
        <f>SUMIFS('Revised Proposal'!E$6:E$162,'Revised Proposal'!$S$6:$S$162,DDCategorised!$B55,'Revised Proposal'!$R$6:$R$162,DDCategorised!$B71)</f>
        <v>0</v>
      </c>
      <c r="D71" s="185">
        <f>SUMIFS('Revised Proposal'!F$6:F$162,'Revised Proposal'!$S$6:$S$162,DDCategorised!$B55,'Revised Proposal'!$R$6:$R$162,DDCategorised!$B71)</f>
        <v>0</v>
      </c>
      <c r="E71" s="185">
        <f>SUMIFS('Revised Proposal'!G$6:G$162,'Revised Proposal'!$S$6:$S$162,DDCategorised!$B55,'Revised Proposal'!$R$6:$R$162,DDCategorised!$B71)</f>
        <v>0</v>
      </c>
      <c r="F71" s="185">
        <f>SUMIFS('Revised Proposal'!H$6:H$162,'Revised Proposal'!$S$6:$S$162,DDCategorised!$B55,'Revised Proposal'!$R$6:$R$162,DDCategorised!$B71)</f>
        <v>0</v>
      </c>
      <c r="G71" s="185">
        <f>SUMIFS('Revised Proposal'!I$6:I$162,'Revised Proposal'!$S$6:$S$162,DDCategorised!$B55,'Revised Proposal'!$R$6:$R$162,DDCategorised!$B71)</f>
        <v>0</v>
      </c>
      <c r="H71" s="170"/>
      <c r="I71" s="176">
        <f>IF(C74=0,0,C71/C74)</f>
        <v>0</v>
      </c>
      <c r="J71" s="176">
        <f>IF(D74=0,0,D71/D74)</f>
        <v>0</v>
      </c>
      <c r="K71" s="176">
        <f>IF(E74=0,0,E71/E74)</f>
        <v>0</v>
      </c>
      <c r="L71" s="176">
        <f>IF(F74=0,0,F71/F74)</f>
        <v>0</v>
      </c>
      <c r="M71" s="176">
        <f>IF(G74=0,0,G71/G74)</f>
        <v>0</v>
      </c>
    </row>
    <row r="72" spans="1:13" x14ac:dyDescent="0.2">
      <c r="B72" s="170" t="s">
        <v>279</v>
      </c>
      <c r="C72" s="185">
        <f>SUMIFS('Revised Proposal'!E$6:E$162,'Revised Proposal'!$S$6:$S$162,DDCategorised!$B55,'Revised Proposal'!$R$6:$R$162,DDCategorised!$B72)</f>
        <v>0</v>
      </c>
      <c r="D72" s="185">
        <f>SUMIFS('Revised Proposal'!F$6:F$162,'Revised Proposal'!$S$6:$S$162,DDCategorised!$B55,'Revised Proposal'!$R$6:$R$162,DDCategorised!$B72)</f>
        <v>0</v>
      </c>
      <c r="E72" s="185">
        <f>SUMIFS('Revised Proposal'!G$6:G$162,'Revised Proposal'!$S$6:$S$162,DDCategorised!$B55,'Revised Proposal'!$R$6:$R$162,DDCategorised!$B72)</f>
        <v>0</v>
      </c>
      <c r="F72" s="185">
        <f>SUMIFS('Revised Proposal'!H$6:H$162,'Revised Proposal'!$S$6:$S$162,DDCategorised!$B55,'Revised Proposal'!$R$6:$R$162,DDCategorised!$B72)</f>
        <v>0</v>
      </c>
      <c r="G72" s="185">
        <f>SUMIFS('Revised Proposal'!I$6:I$162,'Revised Proposal'!$S$6:$S$162,DDCategorised!$B55,'Revised Proposal'!$R$6:$R$162,DDCategorised!$B72)</f>
        <v>0</v>
      </c>
      <c r="H72" s="170"/>
      <c r="I72" s="176">
        <f>IF(C74=0,0,C72/C74)</f>
        <v>0</v>
      </c>
      <c r="J72" s="176">
        <f>IF(D74=0,0,D72/D74)</f>
        <v>0</v>
      </c>
      <c r="K72" s="176">
        <f>IF(E74=0,0,E72/E74)</f>
        <v>0</v>
      </c>
      <c r="L72" s="176">
        <f>IF(F74=0,0,F72/F74)</f>
        <v>0</v>
      </c>
      <c r="M72" s="176">
        <f>IF(G74=0,0,G72/G74)</f>
        <v>0</v>
      </c>
    </row>
    <row r="73" spans="1:13" x14ac:dyDescent="0.2">
      <c r="B73" s="170"/>
      <c r="C73" s="175"/>
      <c r="D73" s="175"/>
      <c r="E73" s="175"/>
      <c r="F73" s="175"/>
      <c r="G73" s="175"/>
      <c r="H73" s="170"/>
      <c r="I73" s="176"/>
      <c r="J73" s="176"/>
      <c r="K73" s="176"/>
      <c r="L73" s="176"/>
      <c r="M73" s="176"/>
    </row>
    <row r="74" spans="1:13" x14ac:dyDescent="0.2">
      <c r="B74" s="177" t="s">
        <v>299</v>
      </c>
      <c r="C74" s="178">
        <f>SUM(C56:C73)</f>
        <v>107937.50395674532</v>
      </c>
      <c r="D74" s="178">
        <f>SUM(D56:D73)</f>
        <v>110119.08480532706</v>
      </c>
      <c r="E74" s="178">
        <f>SUM(E56:E73)</f>
        <v>117196.0091673868</v>
      </c>
      <c r="F74" s="178">
        <f>SUM(F56:F73)</f>
        <v>111222.77822028435</v>
      </c>
      <c r="G74" s="178">
        <f>SUM(G56:G73)</f>
        <v>107274.42734986107</v>
      </c>
      <c r="H74" s="170"/>
      <c r="I74" s="179">
        <f>SUM(I56:I73)</f>
        <v>0.99999999999999989</v>
      </c>
      <c r="J74" s="179">
        <f>SUM(J56:J73)</f>
        <v>1</v>
      </c>
      <c r="K74" s="179">
        <f>SUM(K56:K73)</f>
        <v>1</v>
      </c>
      <c r="L74" s="179">
        <f>SUM(L56:L73)</f>
        <v>1</v>
      </c>
      <c r="M74" s="179">
        <f>SUM(M56:M73)</f>
        <v>1</v>
      </c>
    </row>
    <row r="76" spans="1:13" ht="13.5" thickBot="1" x14ac:dyDescent="0.25">
      <c r="B76" s="167" t="s">
        <v>300</v>
      </c>
      <c r="C76" s="185">
        <f>SUMIFS('Revised Proposal'!E$6:E$162,'Revised Proposal'!$S$6:$S$162,DDCategorised!$B55)</f>
        <v>107937.50395674531</v>
      </c>
      <c r="D76" s="185">
        <f>SUMIFS('Revised Proposal'!F$6:F$162,'Revised Proposal'!$S$6:$S$162,DDCategorised!$B55)</f>
        <v>110119.08480532706</v>
      </c>
      <c r="E76" s="185">
        <f>SUMIFS('Revised Proposal'!G$6:G$162,'Revised Proposal'!$S$6:$S$162,DDCategorised!$B55)</f>
        <v>117196.0091673868</v>
      </c>
      <c r="F76" s="185">
        <f>SUMIFS('Revised Proposal'!H$6:H$162,'Revised Proposal'!$S$6:$S$162,DDCategorised!$B55)</f>
        <v>111222.77822028435</v>
      </c>
      <c r="G76" s="185">
        <f>SUMIFS('Revised Proposal'!I$6:I$162,'Revised Proposal'!$S$6:$S$162,DDCategorised!$B55)</f>
        <v>107274.42734986107</v>
      </c>
    </row>
    <row r="77" spans="1:13" ht="13.5" thickBot="1" x14ac:dyDescent="0.25">
      <c r="B77" s="180" t="s">
        <v>230</v>
      </c>
      <c r="C77" s="181">
        <f>+C74-C76</f>
        <v>0</v>
      </c>
      <c r="D77" s="181">
        <f>+D74-D76</f>
        <v>0</v>
      </c>
      <c r="E77" s="181">
        <f>+E74-E76</f>
        <v>0</v>
      </c>
      <c r="F77" s="181">
        <f>+F74-F76</f>
        <v>0</v>
      </c>
      <c r="G77" s="181">
        <f>+G74-G76</f>
        <v>0</v>
      </c>
    </row>
    <row r="79" spans="1:13" x14ac:dyDescent="0.2">
      <c r="A79" s="167" t="s">
        <v>223</v>
      </c>
      <c r="B79" s="174" t="s">
        <v>296</v>
      </c>
      <c r="C79" s="174"/>
      <c r="D79" s="174"/>
      <c r="E79" s="174"/>
      <c r="F79" s="174"/>
      <c r="G79" s="174"/>
      <c r="H79" s="170"/>
      <c r="I79" s="174"/>
      <c r="J79" s="174"/>
      <c r="K79" s="174"/>
      <c r="L79" s="174"/>
      <c r="M79" s="174"/>
    </row>
    <row r="80" spans="1:13" x14ac:dyDescent="0.2">
      <c r="B80" s="170" t="s">
        <v>276</v>
      </c>
      <c r="C80" s="185">
        <f>SUMIFS('Revised Proposal'!E$6:E$162,'Revised Proposal'!$S$6:$S$162,DDCategorised!$B79,'Revised Proposal'!$R$6:$R$162,DDCategorised!$B80)</f>
        <v>0</v>
      </c>
      <c r="D80" s="185">
        <f>SUMIFS('Revised Proposal'!F$6:F$162,'Revised Proposal'!$S$6:$S$162,DDCategorised!$B79,'Revised Proposal'!$R$6:$R$162,DDCategorised!$B80)</f>
        <v>0</v>
      </c>
      <c r="E80" s="185">
        <f>SUMIFS('Revised Proposal'!G$6:G$162,'Revised Proposal'!$S$6:$S$162,DDCategorised!$B79,'Revised Proposal'!$R$6:$R$162,DDCategorised!$B80)</f>
        <v>0</v>
      </c>
      <c r="F80" s="185">
        <f>SUMIFS('Revised Proposal'!H$6:H$162,'Revised Proposal'!$S$6:$S$162,DDCategorised!$B79,'Revised Proposal'!$R$6:$R$162,DDCategorised!$B80)</f>
        <v>0</v>
      </c>
      <c r="G80" s="185">
        <f>SUMIFS('Revised Proposal'!I$6:I$162,'Revised Proposal'!$S$6:$S$162,DDCategorised!$B79,'Revised Proposal'!$R$6:$R$162,DDCategorised!$B80)</f>
        <v>0</v>
      </c>
      <c r="H80" s="170"/>
      <c r="I80" s="176">
        <f>IF(C98=0,0,C80/C98)</f>
        <v>0</v>
      </c>
      <c r="J80" s="176">
        <f>IF(D98=0,0,D80/D98)</f>
        <v>0</v>
      </c>
      <c r="K80" s="176">
        <f>IF(E98=0,0,E80/E98)</f>
        <v>0</v>
      </c>
      <c r="L80" s="176">
        <f>IF(F98=0,0,F80/F98)</f>
        <v>0</v>
      </c>
      <c r="M80" s="176">
        <f>IF(G98=0,0,G80/G98)</f>
        <v>0</v>
      </c>
    </row>
    <row r="81" spans="2:13" x14ac:dyDescent="0.2">
      <c r="B81" s="170" t="s">
        <v>295</v>
      </c>
      <c r="C81" s="185">
        <f>SUMIFS('Revised Proposal'!E$6:E$162,'Revised Proposal'!$S$6:$S$162,DDCategorised!$B79,'Revised Proposal'!$R$6:$R$162,DDCategorised!$B81)</f>
        <v>0</v>
      </c>
      <c r="D81" s="185">
        <f>SUMIFS('Revised Proposal'!F$6:F$162,'Revised Proposal'!$S$6:$S$162,DDCategorised!$B79,'Revised Proposal'!$R$6:$R$162,DDCategorised!$B81)</f>
        <v>0</v>
      </c>
      <c r="E81" s="185">
        <f>SUMIFS('Revised Proposal'!G$6:G$162,'Revised Proposal'!$S$6:$S$162,DDCategorised!$B79,'Revised Proposal'!$R$6:$R$162,DDCategorised!$B81)</f>
        <v>0</v>
      </c>
      <c r="F81" s="185">
        <f>SUMIFS('Revised Proposal'!H$6:H$162,'Revised Proposal'!$S$6:$S$162,DDCategorised!$B79,'Revised Proposal'!$R$6:$R$162,DDCategorised!$B81)</f>
        <v>0</v>
      </c>
      <c r="G81" s="185">
        <f>SUMIFS('Revised Proposal'!I$6:I$162,'Revised Proposal'!$S$6:$S$162,DDCategorised!$B79,'Revised Proposal'!$R$6:$R$162,DDCategorised!$B81)</f>
        <v>0</v>
      </c>
      <c r="H81" s="170"/>
      <c r="I81" s="176">
        <f>IF(C98=0,0,C81/C98)</f>
        <v>0</v>
      </c>
      <c r="J81" s="176">
        <f>IF(D98=0,0,D81/D98)</f>
        <v>0</v>
      </c>
      <c r="K81" s="176">
        <f>IF(E98=0,0,E81/E98)</f>
        <v>0</v>
      </c>
      <c r="L81" s="176">
        <f>IF(F98=0,0,F81/F98)</f>
        <v>0</v>
      </c>
      <c r="M81" s="176">
        <f>IF(G98=0,0,G81/G98)</f>
        <v>0</v>
      </c>
    </row>
    <row r="82" spans="2:13" x14ac:dyDescent="0.2">
      <c r="B82" s="170" t="s">
        <v>274</v>
      </c>
      <c r="C82" s="185">
        <f>SUMIFS('Revised Proposal'!E$6:E$162,'Revised Proposal'!$S$6:$S$162,DDCategorised!$B79,'Revised Proposal'!$R$6:$R$162,DDCategorised!$B82)</f>
        <v>58560.64074427278</v>
      </c>
      <c r="D82" s="185">
        <f>SUMIFS('Revised Proposal'!F$6:F$162,'Revised Proposal'!$S$6:$S$162,DDCategorised!$B79,'Revised Proposal'!$R$6:$R$162,DDCategorised!$B82)</f>
        <v>57838.742103708137</v>
      </c>
      <c r="E82" s="185">
        <f>SUMIFS('Revised Proposal'!G$6:G$162,'Revised Proposal'!$S$6:$S$162,DDCategorised!$B79,'Revised Proposal'!$R$6:$R$162,DDCategorised!$B82)</f>
        <v>61501.995007301739</v>
      </c>
      <c r="F82" s="185">
        <f>SUMIFS('Revised Proposal'!H$6:H$162,'Revised Proposal'!$S$6:$S$162,DDCategorised!$B79,'Revised Proposal'!$R$6:$R$162,DDCategorised!$B82)</f>
        <v>58760.950775741498</v>
      </c>
      <c r="G82" s="185">
        <f>SUMIFS('Revised Proposal'!I$6:I$162,'Revised Proposal'!$S$6:$S$162,DDCategorised!$B79,'Revised Proposal'!$R$6:$R$162,DDCategorised!$B82)</f>
        <v>58120.768738324361</v>
      </c>
      <c r="H82" s="170"/>
      <c r="I82" s="176">
        <f>IF(C98=0,0,C82/C98)</f>
        <v>0.92746919123587279</v>
      </c>
      <c r="J82" s="176">
        <f>IF(D98=0,0,D82/D98)</f>
        <v>0.90852296452237946</v>
      </c>
      <c r="K82" s="176">
        <f>IF(E98=0,0,E82/E98)</f>
        <v>0.9046362816951814</v>
      </c>
      <c r="L82" s="176">
        <f>IF(F98=0,0,F82/F98)</f>
        <v>0.91137252728000384</v>
      </c>
      <c r="M82" s="176">
        <f>IF(G98=0,0,G82/G98)</f>
        <v>0.93036436147555668</v>
      </c>
    </row>
    <row r="83" spans="2:13" x14ac:dyDescent="0.2">
      <c r="B83" s="170" t="s">
        <v>281</v>
      </c>
      <c r="C83" s="185">
        <f>SUMIFS('Revised Proposal'!E$6:E$162,'Revised Proposal'!$S$6:$S$162,DDCategorised!$B79,'Revised Proposal'!$R$6:$R$162,DDCategorised!$B83)</f>
        <v>-213.01052815205094</v>
      </c>
      <c r="D83" s="185">
        <f>SUMIFS('Revised Proposal'!F$6:F$162,'Revised Proposal'!$S$6:$S$162,DDCategorised!$B79,'Revised Proposal'!$R$6:$R$162,DDCategorised!$B83)</f>
        <v>590.75859951808025</v>
      </c>
      <c r="E83" s="185">
        <f>SUMIFS('Revised Proposal'!G$6:G$162,'Revised Proposal'!$S$6:$S$162,DDCategorised!$B79,'Revised Proposal'!$R$6:$R$162,DDCategorised!$B83)</f>
        <v>1126.6046846315019</v>
      </c>
      <c r="F83" s="185">
        <f>SUMIFS('Revised Proposal'!H$6:H$162,'Revised Proposal'!$S$6:$S$162,DDCategorised!$B79,'Revised Proposal'!$R$6:$R$162,DDCategorised!$B83)</f>
        <v>590.75859951808025</v>
      </c>
      <c r="G83" s="185">
        <f>SUMIFS('Revised Proposal'!I$6:I$162,'Revised Proposal'!$S$6:$S$162,DDCategorised!$B79,'Revised Proposal'!$R$6:$R$162,DDCategorised!$B83)</f>
        <v>-311.53072808059505</v>
      </c>
      <c r="H83" s="170"/>
      <c r="I83" s="176">
        <f>IF(C98=0,0,C83/C98)</f>
        <v>-3.3736089591750273E-3</v>
      </c>
      <c r="J83" s="176">
        <f>IF(D98=0,0,D83/D98)</f>
        <v>9.2795544064372994E-3</v>
      </c>
      <c r="K83" s="176">
        <f>IF(E98=0,0,E83/E98)</f>
        <v>1.657129126826561E-2</v>
      </c>
      <c r="L83" s="176">
        <f>IF(F98=0,0,F83/F98)</f>
        <v>9.1625671597788134E-3</v>
      </c>
      <c r="M83" s="176">
        <f>IF(G98=0,0,G83/G98)</f>
        <v>-4.9868075251317499E-3</v>
      </c>
    </row>
    <row r="84" spans="2:13" x14ac:dyDescent="0.2">
      <c r="B84" s="170" t="s">
        <v>275</v>
      </c>
      <c r="C84" s="185">
        <f>SUMIFS('Revised Proposal'!E$6:E$162,'Revised Proposal'!$S$6:$S$162,DDCategorised!$B79,'Revised Proposal'!$R$6:$R$162,DDCategorised!$B84)</f>
        <v>0</v>
      </c>
      <c r="D84" s="185">
        <f>SUMIFS('Revised Proposal'!F$6:F$162,'Revised Proposal'!$S$6:$S$162,DDCategorised!$B79,'Revised Proposal'!$R$6:$R$162,DDCategorised!$B84)</f>
        <v>0</v>
      </c>
      <c r="E84" s="185">
        <f>SUMIFS('Revised Proposal'!G$6:G$162,'Revised Proposal'!$S$6:$S$162,DDCategorised!$B79,'Revised Proposal'!$R$6:$R$162,DDCategorised!$B84)</f>
        <v>0</v>
      </c>
      <c r="F84" s="185">
        <f>SUMIFS('Revised Proposal'!H$6:H$162,'Revised Proposal'!$S$6:$S$162,DDCategorised!$B79,'Revised Proposal'!$R$6:$R$162,DDCategorised!$B84)</f>
        <v>0</v>
      </c>
      <c r="G84" s="185">
        <f>SUMIFS('Revised Proposal'!I$6:I$162,'Revised Proposal'!$S$6:$S$162,DDCategorised!$B79,'Revised Proposal'!$R$6:$R$162,DDCategorised!$B84)</f>
        <v>0</v>
      </c>
      <c r="H84" s="170"/>
      <c r="I84" s="176">
        <f>IF(C98=0,0,C84/C98)</f>
        <v>0</v>
      </c>
      <c r="J84" s="176">
        <f>IF(D98=0,0,D84/D98)</f>
        <v>0</v>
      </c>
      <c r="K84" s="176">
        <f>IF(E98=0,0,E84/E98)</f>
        <v>0</v>
      </c>
      <c r="L84" s="176">
        <f>IF(F98=0,0,F84/F98)</f>
        <v>0</v>
      </c>
      <c r="M84" s="176">
        <f>IF(G98=0,0,G84/G98)</f>
        <v>0</v>
      </c>
    </row>
    <row r="85" spans="2:13" x14ac:dyDescent="0.2">
      <c r="B85" s="170" t="s">
        <v>285</v>
      </c>
      <c r="C85" s="185">
        <f>SUMIFS('Revised Proposal'!E$6:E$162,'Revised Proposal'!$S$6:$S$162,DDCategorised!$B79,'Revised Proposal'!$R$6:$R$162,DDCategorised!$B85)</f>
        <v>0</v>
      </c>
      <c r="D85" s="185">
        <f>SUMIFS('Revised Proposal'!F$6:F$162,'Revised Proposal'!$S$6:$S$162,DDCategorised!$B79,'Revised Proposal'!$R$6:$R$162,DDCategorised!$B85)</f>
        <v>0</v>
      </c>
      <c r="E85" s="185">
        <f>SUMIFS('Revised Proposal'!G$6:G$162,'Revised Proposal'!$S$6:$S$162,DDCategorised!$B79,'Revised Proposal'!$R$6:$R$162,DDCategorised!$B85)</f>
        <v>0</v>
      </c>
      <c r="F85" s="185">
        <f>SUMIFS('Revised Proposal'!H$6:H$162,'Revised Proposal'!$S$6:$S$162,DDCategorised!$B79,'Revised Proposal'!$R$6:$R$162,DDCategorised!$B85)</f>
        <v>0</v>
      </c>
      <c r="G85" s="185">
        <f>SUMIFS('Revised Proposal'!I$6:I$162,'Revised Proposal'!$S$6:$S$162,DDCategorised!$B79,'Revised Proposal'!$R$6:$R$162,DDCategorised!$B85)</f>
        <v>0</v>
      </c>
      <c r="H85" s="170"/>
      <c r="I85" s="176">
        <f>IF(C98=0,0,C85/C98)</f>
        <v>0</v>
      </c>
      <c r="J85" s="176">
        <f>IF(D98=0,0,D85/D98)</f>
        <v>0</v>
      </c>
      <c r="K85" s="176">
        <f>IF(E98=0,0,E85/E98)</f>
        <v>0</v>
      </c>
      <c r="L85" s="176">
        <f>IF(F98=0,0,F85/F98)</f>
        <v>0</v>
      </c>
      <c r="M85" s="176">
        <f>IF(G98=0,0,G85/G98)</f>
        <v>0</v>
      </c>
    </row>
    <row r="86" spans="2:13" x14ac:dyDescent="0.2">
      <c r="B86" s="170" t="s">
        <v>273</v>
      </c>
      <c r="C86" s="185">
        <f>SUMIFS('Revised Proposal'!E$6:E$162,'Revised Proposal'!$S$6:$S$162,DDCategorised!$B79,'Revised Proposal'!$R$6:$R$162,DDCategorised!$B86)</f>
        <v>0</v>
      </c>
      <c r="D86" s="185">
        <f>SUMIFS('Revised Proposal'!F$6:F$162,'Revised Proposal'!$S$6:$S$162,DDCategorised!$B79,'Revised Proposal'!$R$6:$R$162,DDCategorised!$B86)</f>
        <v>0</v>
      </c>
      <c r="E86" s="185">
        <f>SUMIFS('Revised Proposal'!G$6:G$162,'Revised Proposal'!$S$6:$S$162,DDCategorised!$B79,'Revised Proposal'!$R$6:$R$162,DDCategorised!$B86)</f>
        <v>0</v>
      </c>
      <c r="F86" s="185">
        <f>SUMIFS('Revised Proposal'!H$6:H$162,'Revised Proposal'!$S$6:$S$162,DDCategorised!$B79,'Revised Proposal'!$R$6:$R$162,DDCategorised!$B86)</f>
        <v>0</v>
      </c>
      <c r="G86" s="185">
        <f>SUMIFS('Revised Proposal'!I$6:I$162,'Revised Proposal'!$S$6:$S$162,DDCategorised!$B79,'Revised Proposal'!$R$6:$R$162,DDCategorised!$B86)</f>
        <v>0</v>
      </c>
      <c r="H86" s="170"/>
      <c r="I86" s="176">
        <f>IF(C98=0,0,C86/C98)</f>
        <v>0</v>
      </c>
      <c r="J86" s="176">
        <f>IF(D98=0,0,D86/D98)</f>
        <v>0</v>
      </c>
      <c r="K86" s="176">
        <f>IF(E98=0,0,E86/E98)</f>
        <v>0</v>
      </c>
      <c r="L86" s="176">
        <f>IF(F98=0,0,F86/F98)</f>
        <v>0</v>
      </c>
      <c r="M86" s="176">
        <f>IF(G98=0,0,G86/G98)</f>
        <v>0</v>
      </c>
    </row>
    <row r="87" spans="2:13" x14ac:dyDescent="0.2">
      <c r="B87" s="170" t="s">
        <v>280</v>
      </c>
      <c r="C87" s="185">
        <f>SUMIFS('Revised Proposal'!E$6:E$162,'Revised Proposal'!$S$6:$S$162,DDCategorised!$B79,'Revised Proposal'!$R$6:$R$162,DDCategorised!$B87)</f>
        <v>4792.6242501645174</v>
      </c>
      <c r="D87" s="185">
        <f>SUMIFS('Revised Proposal'!F$6:F$162,'Revised Proposal'!$S$6:$S$162,DDCategorised!$B79,'Revised Proposal'!$R$6:$R$162,DDCategorised!$B87)</f>
        <v>5232.8879895181644</v>
      </c>
      <c r="E87" s="185">
        <f>SUMIFS('Revised Proposal'!G$6:G$162,'Revised Proposal'!$S$6:$S$162,DDCategorised!$B79,'Revised Proposal'!$R$6:$R$162,DDCategorised!$B87)</f>
        <v>5356.729054835866</v>
      </c>
      <c r="F87" s="185">
        <f>SUMIFS('Revised Proposal'!H$6:H$162,'Revised Proposal'!$S$6:$S$162,DDCategorised!$B79,'Revised Proposal'!$R$6:$R$162,DDCategorised!$B87)</f>
        <v>5123.5178417752277</v>
      </c>
      <c r="G87" s="185">
        <f>SUMIFS('Revised Proposal'!I$6:I$162,'Revised Proposal'!$S$6:$S$162,DDCategorised!$B79,'Revised Proposal'!$R$6:$R$162,DDCategorised!$B87)</f>
        <v>4661.7369593314788</v>
      </c>
      <c r="H87" s="170"/>
      <c r="I87" s="176">
        <f>IF(C98=0,0,C87/C98)</f>
        <v>7.5904417723302281E-2</v>
      </c>
      <c r="J87" s="176">
        <f>IF(D98=0,0,D87/D98)</f>
        <v>8.2197481071183215E-2</v>
      </c>
      <c r="K87" s="176">
        <f>IF(E98=0,0,E87/E98)</f>
        <v>7.879242703655287E-2</v>
      </c>
      <c r="L87" s="176">
        <f>IF(F98=0,0,F87/F98)</f>
        <v>7.9464905560217375E-2</v>
      </c>
      <c r="M87" s="176">
        <f>IF(G98=0,0,G87/G98)</f>
        <v>7.4622446049574992E-2</v>
      </c>
    </row>
    <row r="88" spans="2:13" x14ac:dyDescent="0.2">
      <c r="B88" s="170" t="s">
        <v>286</v>
      </c>
      <c r="C88" s="185">
        <f>SUMIFS('Revised Proposal'!E$6:E$162,'Revised Proposal'!$S$6:$S$162,DDCategorised!$B79,'Revised Proposal'!$R$6:$R$162,DDCategorised!$B88)</f>
        <v>0</v>
      </c>
      <c r="D88" s="185">
        <f>SUMIFS('Revised Proposal'!F$6:F$162,'Revised Proposal'!$S$6:$S$162,DDCategorised!$B79,'Revised Proposal'!$R$6:$R$162,DDCategorised!$B88)</f>
        <v>0</v>
      </c>
      <c r="E88" s="185">
        <f>SUMIFS('Revised Proposal'!G$6:G$162,'Revised Proposal'!$S$6:$S$162,DDCategorised!$B79,'Revised Proposal'!$R$6:$R$162,DDCategorised!$B88)</f>
        <v>0</v>
      </c>
      <c r="F88" s="185">
        <f>SUMIFS('Revised Proposal'!H$6:H$162,'Revised Proposal'!$S$6:$S$162,DDCategorised!$B79,'Revised Proposal'!$R$6:$R$162,DDCategorised!$B88)</f>
        <v>0</v>
      </c>
      <c r="G88" s="185">
        <f>SUMIFS('Revised Proposal'!I$6:I$162,'Revised Proposal'!$S$6:$S$162,DDCategorised!$B79,'Revised Proposal'!$R$6:$R$162,DDCategorised!$B88)</f>
        <v>0</v>
      </c>
      <c r="H88" s="170"/>
      <c r="I88" s="176">
        <f>IF(C98=0,0,C88/C98)</f>
        <v>0</v>
      </c>
      <c r="J88" s="176">
        <f>IF(D98=0,0,D88/D98)</f>
        <v>0</v>
      </c>
      <c r="K88" s="176">
        <f>IF(E98=0,0,E88/E98)</f>
        <v>0</v>
      </c>
      <c r="L88" s="176">
        <f>IF(F98=0,0,F88/F98)</f>
        <v>0</v>
      </c>
      <c r="M88" s="176">
        <f>IF(G98=0,0,G88/G98)</f>
        <v>0</v>
      </c>
    </row>
    <row r="89" spans="2:13" x14ac:dyDescent="0.2">
      <c r="B89" s="170" t="s">
        <v>296</v>
      </c>
      <c r="C89" s="185">
        <f>SUMIFS('Revised Proposal'!E$6:E$162,'Revised Proposal'!$S$6:$S$162,DDCategorised!$B79,'Revised Proposal'!$R$6:$R$162,DDCategorised!$B89)</f>
        <v>0</v>
      </c>
      <c r="D89" s="185">
        <f>SUMIFS('Revised Proposal'!F$6:F$162,'Revised Proposal'!$S$6:$S$162,DDCategorised!$B79,'Revised Proposal'!$R$6:$R$162,DDCategorised!$B89)</f>
        <v>0</v>
      </c>
      <c r="E89" s="185">
        <f>SUMIFS('Revised Proposal'!G$6:G$162,'Revised Proposal'!$S$6:$S$162,DDCategorised!$B79,'Revised Proposal'!$R$6:$R$162,DDCategorised!$B89)</f>
        <v>0</v>
      </c>
      <c r="F89" s="185">
        <f>SUMIFS('Revised Proposal'!H$6:H$162,'Revised Proposal'!$S$6:$S$162,DDCategorised!$B79,'Revised Proposal'!$R$6:$R$162,DDCategorised!$B89)</f>
        <v>0</v>
      </c>
      <c r="G89" s="185">
        <f>SUMIFS('Revised Proposal'!I$6:I$162,'Revised Proposal'!$S$6:$S$162,DDCategorised!$B79,'Revised Proposal'!$R$6:$R$162,DDCategorised!$B89)</f>
        <v>0</v>
      </c>
      <c r="H89" s="170"/>
      <c r="I89" s="176">
        <f>IF(C98=0,0,C89/C98)</f>
        <v>0</v>
      </c>
      <c r="J89" s="176">
        <f>IF(D98=0,0,D89/D98)</f>
        <v>0</v>
      </c>
      <c r="K89" s="176">
        <f>IF(E98=0,0,E89/E98)</f>
        <v>0</v>
      </c>
      <c r="L89" s="176">
        <f>IF(F98=0,0,F89/F98)</f>
        <v>0</v>
      </c>
      <c r="M89" s="176">
        <f>IF(G98=0,0,G89/G98)</f>
        <v>0</v>
      </c>
    </row>
    <row r="90" spans="2:13" x14ac:dyDescent="0.2">
      <c r="B90" s="170" t="s">
        <v>29</v>
      </c>
      <c r="C90" s="185">
        <f>SUMIFS('Revised Proposal'!E$6:E$162,'Revised Proposal'!$S$6:$S$162,DDCategorised!$B79,'Revised Proposal'!$R$6:$R$162,DDCategorised!$B90)</f>
        <v>0</v>
      </c>
      <c r="D90" s="185">
        <f>SUMIFS('Revised Proposal'!F$6:F$162,'Revised Proposal'!$S$6:$S$162,DDCategorised!$B79,'Revised Proposal'!$R$6:$R$162,DDCategorised!$B90)</f>
        <v>0</v>
      </c>
      <c r="E90" s="185">
        <f>SUMIFS('Revised Proposal'!G$6:G$162,'Revised Proposal'!$S$6:$S$162,DDCategorised!$B79,'Revised Proposal'!$R$6:$R$162,DDCategorised!$B90)</f>
        <v>0</v>
      </c>
      <c r="F90" s="185">
        <f>SUMIFS('Revised Proposal'!H$6:H$162,'Revised Proposal'!$S$6:$S$162,DDCategorised!$B79,'Revised Proposal'!$R$6:$R$162,DDCategorised!$B90)</f>
        <v>0</v>
      </c>
      <c r="G90" s="185">
        <f>SUMIFS('Revised Proposal'!I$6:I$162,'Revised Proposal'!$S$6:$S$162,DDCategorised!$B79,'Revised Proposal'!$R$6:$R$162,DDCategorised!$B90)</f>
        <v>0</v>
      </c>
      <c r="H90" s="170"/>
      <c r="I90" s="176">
        <f>IF(C98=0,0,C90/C98)</f>
        <v>0</v>
      </c>
      <c r="J90" s="176">
        <f>IF(D98=0,0,D90/D98)</f>
        <v>0</v>
      </c>
      <c r="K90" s="176">
        <f>IF(E98=0,0,E90/E98)</f>
        <v>0</v>
      </c>
      <c r="L90" s="176">
        <f>IF(F98=0,0,F90/F98)</f>
        <v>0</v>
      </c>
      <c r="M90" s="176">
        <f>IF(G98=0,0,G90/G98)</f>
        <v>0</v>
      </c>
    </row>
    <row r="91" spans="2:13" x14ac:dyDescent="0.2">
      <c r="B91" s="170" t="s">
        <v>278</v>
      </c>
      <c r="C91" s="185">
        <f>SUMIFS('Revised Proposal'!E$6:E$162,'Revised Proposal'!$S$6:$S$162,DDCategorised!$B79,'Revised Proposal'!$R$6:$R$162,DDCategorised!$B91)</f>
        <v>0</v>
      </c>
      <c r="D91" s="185">
        <f>SUMIFS('Revised Proposal'!F$6:F$162,'Revised Proposal'!$S$6:$S$162,DDCategorised!$B79,'Revised Proposal'!$R$6:$R$162,DDCategorised!$B91)</f>
        <v>0</v>
      </c>
      <c r="E91" s="185">
        <f>SUMIFS('Revised Proposal'!G$6:G$162,'Revised Proposal'!$S$6:$S$162,DDCategorised!$B79,'Revised Proposal'!$R$6:$R$162,DDCategorised!$B91)</f>
        <v>0</v>
      </c>
      <c r="F91" s="185">
        <f>SUMIFS('Revised Proposal'!H$6:H$162,'Revised Proposal'!$S$6:$S$162,DDCategorised!$B79,'Revised Proposal'!$R$6:$R$162,DDCategorised!$B91)</f>
        <v>0</v>
      </c>
      <c r="G91" s="185">
        <f>SUMIFS('Revised Proposal'!I$6:I$162,'Revised Proposal'!$S$6:$S$162,DDCategorised!$B79,'Revised Proposal'!$R$6:$R$162,DDCategorised!$B91)</f>
        <v>0</v>
      </c>
      <c r="H91" s="170"/>
      <c r="I91" s="176">
        <f>IF(C98=0,0,C91/C98)</f>
        <v>0</v>
      </c>
      <c r="J91" s="176">
        <f>IF(D98=0,0,D91/D98)</f>
        <v>0</v>
      </c>
      <c r="K91" s="176">
        <f>IF(E98=0,0,E91/E98)</f>
        <v>0</v>
      </c>
      <c r="L91" s="176">
        <f>IF(F98=0,0,F91/F98)</f>
        <v>0</v>
      </c>
      <c r="M91" s="176">
        <f>IF(G98=0,0,G91/G98)</f>
        <v>0</v>
      </c>
    </row>
    <row r="92" spans="2:13" x14ac:dyDescent="0.2">
      <c r="B92" s="170" t="s">
        <v>297</v>
      </c>
      <c r="C92" s="185">
        <f>SUMIFS('Revised Proposal'!E$6:E$162,'Revised Proposal'!$S$6:$S$162,DDCategorised!$B79,'Revised Proposal'!$R$6:$R$162,DDCategorised!$B92)</f>
        <v>0</v>
      </c>
      <c r="D92" s="185">
        <f>SUMIFS('Revised Proposal'!F$6:F$162,'Revised Proposal'!$S$6:$S$162,DDCategorised!$B79,'Revised Proposal'!$R$6:$R$162,DDCategorised!$B92)</f>
        <v>0</v>
      </c>
      <c r="E92" s="185">
        <f>SUMIFS('Revised Proposal'!G$6:G$162,'Revised Proposal'!$S$6:$S$162,DDCategorised!$B79,'Revised Proposal'!$R$6:$R$162,DDCategorised!$B92)</f>
        <v>0</v>
      </c>
      <c r="F92" s="185">
        <f>SUMIFS('Revised Proposal'!H$6:H$162,'Revised Proposal'!$S$6:$S$162,DDCategorised!$B79,'Revised Proposal'!$R$6:$R$162,DDCategorised!$B92)</f>
        <v>0</v>
      </c>
      <c r="G92" s="185">
        <f>SUMIFS('Revised Proposal'!I$6:I$162,'Revised Proposal'!$S$6:$S$162,DDCategorised!$B79,'Revised Proposal'!$R$6:$R$162,DDCategorised!$B92)</f>
        <v>0</v>
      </c>
      <c r="H92" s="170"/>
      <c r="I92" s="176">
        <f>IF(C98=0,0,C92/C98)</f>
        <v>0</v>
      </c>
      <c r="J92" s="176">
        <f>IF(D98=0,0,D92/D98)</f>
        <v>0</v>
      </c>
      <c r="K92" s="176">
        <f>IF(E98=0,0,E92/E98)</f>
        <v>0</v>
      </c>
      <c r="L92" s="176">
        <f>IF(F98=0,0,F92/F98)</f>
        <v>0</v>
      </c>
      <c r="M92" s="176">
        <f>IF(G98=0,0,G92/G98)</f>
        <v>0</v>
      </c>
    </row>
    <row r="93" spans="2:13" x14ac:dyDescent="0.2">
      <c r="B93" s="170" t="s">
        <v>298</v>
      </c>
      <c r="C93" s="185">
        <f>SUMIFS('Revised Proposal'!E$6:E$162,'Revised Proposal'!$S$6:$S$162,DDCategorised!$B79,'Revised Proposal'!$R$6:$R$162,DDCategorised!$B93)</f>
        <v>0</v>
      </c>
      <c r="D93" s="185">
        <f>SUMIFS('Revised Proposal'!F$6:F$162,'Revised Proposal'!$S$6:$S$162,DDCategorised!$B79,'Revised Proposal'!$R$6:$R$162,DDCategorised!$B93)</f>
        <v>0</v>
      </c>
      <c r="E93" s="185">
        <f>SUMIFS('Revised Proposal'!G$6:G$162,'Revised Proposal'!$S$6:$S$162,DDCategorised!$B79,'Revised Proposal'!$R$6:$R$162,DDCategorised!$B93)</f>
        <v>0</v>
      </c>
      <c r="F93" s="185">
        <f>SUMIFS('Revised Proposal'!H$6:H$162,'Revised Proposal'!$S$6:$S$162,DDCategorised!$B79,'Revised Proposal'!$R$6:$R$162,DDCategorised!$B93)</f>
        <v>0</v>
      </c>
      <c r="G93" s="185">
        <f>SUMIFS('Revised Proposal'!I$6:I$162,'Revised Proposal'!$S$6:$S$162,DDCategorised!$B79,'Revised Proposal'!$R$6:$R$162,DDCategorised!$B93)</f>
        <v>0</v>
      </c>
      <c r="H93" s="170"/>
      <c r="I93" s="176">
        <f>IF(C98=0,0,C93/C98)</f>
        <v>0</v>
      </c>
      <c r="J93" s="176">
        <f>IF(D98=0,0,D93/D98)</f>
        <v>0</v>
      </c>
      <c r="K93" s="176">
        <f>IF(E98=0,0,E93/E98)</f>
        <v>0</v>
      </c>
      <c r="L93" s="176">
        <f>IF(F98=0,0,F93/F98)</f>
        <v>0</v>
      </c>
      <c r="M93" s="176">
        <f>IF(G98=0,0,G93/G98)</f>
        <v>0</v>
      </c>
    </row>
    <row r="94" spans="2:13" x14ac:dyDescent="0.2">
      <c r="B94" s="170" t="s">
        <v>282</v>
      </c>
      <c r="C94" s="185">
        <f>SUMIFS('Revised Proposal'!E$6:E$162,'Revised Proposal'!$S$6:$S$162,DDCategorised!$B79,'Revised Proposal'!$R$6:$R$162,DDCategorised!$B94)</f>
        <v>0</v>
      </c>
      <c r="D94" s="185">
        <f>SUMIFS('Revised Proposal'!F$6:F$162,'Revised Proposal'!$S$6:$S$162,DDCategorised!$B79,'Revised Proposal'!$R$6:$R$162,DDCategorised!$B94)</f>
        <v>0</v>
      </c>
      <c r="E94" s="185">
        <f>SUMIFS('Revised Proposal'!G$6:G$162,'Revised Proposal'!$S$6:$S$162,DDCategorised!$B79,'Revised Proposal'!$R$6:$R$162,DDCategorised!$B94)</f>
        <v>0</v>
      </c>
      <c r="F94" s="185">
        <f>SUMIFS('Revised Proposal'!H$6:H$162,'Revised Proposal'!$S$6:$S$162,DDCategorised!$B79,'Revised Proposal'!$R$6:$R$162,DDCategorised!$B94)</f>
        <v>0</v>
      </c>
      <c r="G94" s="185">
        <f>SUMIFS('Revised Proposal'!I$6:I$162,'Revised Proposal'!$S$6:$S$162,DDCategorised!$B79,'Revised Proposal'!$R$6:$R$162,DDCategorised!$B94)</f>
        <v>0</v>
      </c>
      <c r="H94" s="170"/>
      <c r="I94" s="176">
        <f>IF(C98=0,0,C94/C98)</f>
        <v>0</v>
      </c>
      <c r="J94" s="176">
        <f>IF(D98=0,0,D94/D98)</f>
        <v>0</v>
      </c>
      <c r="K94" s="176">
        <f>IF(E98=0,0,E94/E98)</f>
        <v>0</v>
      </c>
      <c r="L94" s="176">
        <f>IF(F98=0,0,F94/F98)</f>
        <v>0</v>
      </c>
      <c r="M94" s="176">
        <f>IF(G98=0,0,G94/G98)</f>
        <v>0</v>
      </c>
    </row>
    <row r="95" spans="2:13" x14ac:dyDescent="0.2">
      <c r="B95" s="167" t="s">
        <v>277</v>
      </c>
      <c r="C95" s="185">
        <f>SUMIFS('Revised Proposal'!E$6:E$162,'Revised Proposal'!$S$6:$S$162,DDCategorised!$B79,'Revised Proposal'!$R$6:$R$162,DDCategorised!$B95)</f>
        <v>0</v>
      </c>
      <c r="D95" s="185">
        <f>SUMIFS('Revised Proposal'!F$6:F$162,'Revised Proposal'!$S$6:$S$162,DDCategorised!$B79,'Revised Proposal'!$R$6:$R$162,DDCategorised!$B95)</f>
        <v>0</v>
      </c>
      <c r="E95" s="185">
        <f>SUMIFS('Revised Proposal'!G$6:G$162,'Revised Proposal'!$S$6:$S$162,DDCategorised!$B79,'Revised Proposal'!$R$6:$R$162,DDCategorised!$B95)</f>
        <v>0</v>
      </c>
      <c r="F95" s="185">
        <f>SUMIFS('Revised Proposal'!H$6:H$162,'Revised Proposal'!$S$6:$S$162,DDCategorised!$B79,'Revised Proposal'!$R$6:$R$162,DDCategorised!$B95)</f>
        <v>0</v>
      </c>
      <c r="G95" s="185">
        <f>SUMIFS('Revised Proposal'!I$6:I$162,'Revised Proposal'!$S$6:$S$162,DDCategorised!$B79,'Revised Proposal'!$R$6:$R$162,DDCategorised!$B95)</f>
        <v>0</v>
      </c>
      <c r="H95" s="170"/>
      <c r="I95" s="176">
        <f>IF(C98=0,0,C95/C98)</f>
        <v>0</v>
      </c>
      <c r="J95" s="176">
        <f>IF(D98=0,0,D95/D98)</f>
        <v>0</v>
      </c>
      <c r="K95" s="176">
        <f>IF(E98=0,0,E95/E98)</f>
        <v>0</v>
      </c>
      <c r="L95" s="176">
        <f>IF(F98=0,0,F95/F98)</f>
        <v>0</v>
      </c>
      <c r="M95" s="176">
        <f>IF(G98=0,0,G95/G98)</f>
        <v>0</v>
      </c>
    </row>
    <row r="96" spans="2:13" x14ac:dyDescent="0.2">
      <c r="B96" s="170" t="s">
        <v>279</v>
      </c>
      <c r="C96" s="185">
        <f>SUMIFS('Revised Proposal'!E$6:E$162,'Revised Proposal'!$S$6:$S$162,DDCategorised!$B79,'Revised Proposal'!$R$6:$R$162,DDCategorised!$B96)</f>
        <v>0</v>
      </c>
      <c r="D96" s="185">
        <f>SUMIFS('Revised Proposal'!F$6:F$162,'Revised Proposal'!$S$6:$S$162,DDCategorised!$B79,'Revised Proposal'!$R$6:$R$162,DDCategorised!$B96)</f>
        <v>0</v>
      </c>
      <c r="E96" s="185">
        <f>SUMIFS('Revised Proposal'!G$6:G$162,'Revised Proposal'!$S$6:$S$162,DDCategorised!$B79,'Revised Proposal'!$R$6:$R$162,DDCategorised!$B96)</f>
        <v>0</v>
      </c>
      <c r="F96" s="185">
        <f>SUMIFS('Revised Proposal'!H$6:H$162,'Revised Proposal'!$S$6:$S$162,DDCategorised!$B79,'Revised Proposal'!$R$6:$R$162,DDCategorised!$B96)</f>
        <v>0</v>
      </c>
      <c r="G96" s="185">
        <f>SUMIFS('Revised Proposal'!I$6:I$162,'Revised Proposal'!$S$6:$S$162,DDCategorised!$B79,'Revised Proposal'!$R$6:$R$162,DDCategorised!$B96)</f>
        <v>0</v>
      </c>
      <c r="H96" s="170"/>
      <c r="I96" s="176">
        <f>IF(C98=0,0,C96/C98)</f>
        <v>0</v>
      </c>
      <c r="J96" s="176">
        <f>IF(D98=0,0,D96/D98)</f>
        <v>0</v>
      </c>
      <c r="K96" s="176">
        <f>IF(E98=0,0,E96/E98)</f>
        <v>0</v>
      </c>
      <c r="L96" s="176">
        <f>IF(F98=0,0,F96/F98)</f>
        <v>0</v>
      </c>
      <c r="M96" s="176">
        <f>IF(G98=0,0,G96/G98)</f>
        <v>0</v>
      </c>
    </row>
    <row r="97" spans="1:13" x14ac:dyDescent="0.2">
      <c r="B97" s="170"/>
      <c r="C97" s="175"/>
      <c r="D97" s="175"/>
      <c r="E97" s="175"/>
      <c r="F97" s="175"/>
      <c r="G97" s="175"/>
      <c r="H97" s="170"/>
      <c r="I97" s="176"/>
      <c r="J97" s="176"/>
      <c r="K97" s="176"/>
      <c r="L97" s="176"/>
      <c r="M97" s="176"/>
    </row>
    <row r="98" spans="1:13" x14ac:dyDescent="0.2">
      <c r="B98" s="177" t="s">
        <v>299</v>
      </c>
      <c r="C98" s="178">
        <f>SUM(C80:C97)</f>
        <v>63140.254466285245</v>
      </c>
      <c r="D98" s="178">
        <f>SUM(D80:D97)</f>
        <v>63662.388692744382</v>
      </c>
      <c r="E98" s="178">
        <f>SUM(E80:E97)</f>
        <v>67985.328746769112</v>
      </c>
      <c r="F98" s="178">
        <f>SUM(F80:F97)</f>
        <v>64475.227217034801</v>
      </c>
      <c r="G98" s="178">
        <f>SUM(G80:G97)</f>
        <v>62470.974969575247</v>
      </c>
      <c r="H98" s="170"/>
      <c r="I98" s="179">
        <f>SUM(I80:I97)</f>
        <v>1</v>
      </c>
      <c r="J98" s="179">
        <f>SUM(J80:J97)</f>
        <v>1</v>
      </c>
      <c r="K98" s="179">
        <f>SUM(K80:K97)</f>
        <v>0.99999999999999989</v>
      </c>
      <c r="L98" s="179">
        <f>SUM(L80:L97)</f>
        <v>1</v>
      </c>
      <c r="M98" s="179">
        <f>SUM(M80:M97)</f>
        <v>1</v>
      </c>
    </row>
    <row r="100" spans="1:13" ht="13.5" thickBot="1" x14ac:dyDescent="0.25">
      <c r="B100" s="167" t="s">
        <v>300</v>
      </c>
      <c r="C100" s="185">
        <f>SUMIFS('Revised Proposal'!E$6:E$162,'Revised Proposal'!$S$6:$S$162,DDCategorised!$B79)</f>
        <v>63140.254466285245</v>
      </c>
      <c r="D100" s="185">
        <f>SUMIFS('Revised Proposal'!F$6:F$162,'Revised Proposal'!$S$6:$S$162,DDCategorised!$B79)</f>
        <v>63662.388692744382</v>
      </c>
      <c r="E100" s="185">
        <f>SUMIFS('Revised Proposal'!G$6:G$162,'Revised Proposal'!$S$6:$S$162,DDCategorised!$B79)</f>
        <v>67985.328746769097</v>
      </c>
      <c r="F100" s="185">
        <f>SUMIFS('Revised Proposal'!H$6:H$162,'Revised Proposal'!$S$6:$S$162,DDCategorised!$B79)</f>
        <v>64475.227217034815</v>
      </c>
      <c r="G100" s="185">
        <f>SUMIFS('Revised Proposal'!I$6:I$162,'Revised Proposal'!$S$6:$S$162,DDCategorised!$B79)</f>
        <v>62470.974969575254</v>
      </c>
    </row>
    <row r="101" spans="1:13" ht="13.5" thickBot="1" x14ac:dyDescent="0.25">
      <c r="B101" s="180" t="s">
        <v>230</v>
      </c>
      <c r="C101" s="181">
        <f>+C98-C100</f>
        <v>0</v>
      </c>
      <c r="D101" s="181">
        <f>+D98-D100</f>
        <v>0</v>
      </c>
      <c r="E101" s="181">
        <f>+E98-E100</f>
        <v>0</v>
      </c>
      <c r="F101" s="181">
        <f>+F98-F100</f>
        <v>0</v>
      </c>
      <c r="G101" s="181">
        <f>+G98-G100</f>
        <v>0</v>
      </c>
    </row>
    <row r="103" spans="1:13" x14ac:dyDescent="0.2">
      <c r="A103" s="167" t="s">
        <v>46</v>
      </c>
      <c r="B103" s="174" t="s">
        <v>283</v>
      </c>
      <c r="C103" s="174"/>
      <c r="D103" s="174"/>
      <c r="E103" s="174"/>
      <c r="F103" s="174"/>
      <c r="G103" s="174"/>
      <c r="H103" s="170"/>
      <c r="I103" s="174"/>
      <c r="J103" s="174"/>
      <c r="K103" s="174"/>
      <c r="L103" s="174"/>
      <c r="M103" s="174"/>
    </row>
    <row r="104" spans="1:13" x14ac:dyDescent="0.2">
      <c r="B104" s="170" t="s">
        <v>276</v>
      </c>
      <c r="C104" s="185">
        <f>SUMIFS('Revised Proposal'!E$6:E$162,'Revised Proposal'!$S$6:$S$162,DDCategorised!$B103,'Revised Proposal'!$R$6:$R$162,DDCategorised!$B104)</f>
        <v>7004.0113029615059</v>
      </c>
      <c r="D104" s="185">
        <f>SUMIFS('Revised Proposal'!F$6:F$162,'Revised Proposal'!$S$6:$S$162,DDCategorised!$B103,'Revised Proposal'!$R$6:$R$162,DDCategorised!$B104)</f>
        <v>7004.0113029615059</v>
      </c>
      <c r="E104" s="185">
        <f>SUMIFS('Revised Proposal'!G$6:G$162,'Revised Proposal'!$S$6:$S$162,DDCategorised!$B103,'Revised Proposal'!$R$6:$R$162,DDCategorised!$B104)</f>
        <v>7004.0113029615059</v>
      </c>
      <c r="F104" s="185">
        <f>SUMIFS('Revised Proposal'!H$6:H$162,'Revised Proposal'!$S$6:$S$162,DDCategorised!$B103,'Revised Proposal'!$R$6:$R$162,DDCategorised!$B104)</f>
        <v>7004.0113029615059</v>
      </c>
      <c r="G104" s="185">
        <f>SUMIFS('Revised Proposal'!I$6:I$162,'Revised Proposal'!$S$6:$S$162,DDCategorised!$B103,'Revised Proposal'!$R$6:$R$162,DDCategorised!$B104)</f>
        <v>7004.0113029615059</v>
      </c>
      <c r="H104" s="170"/>
      <c r="I104" s="176">
        <f>IF(C122=0,0,C104/C122)</f>
        <v>0.6340833147049737</v>
      </c>
      <c r="J104" s="176">
        <f>IF(D122=0,0,D104/D122)</f>
        <v>0.6340833147049737</v>
      </c>
      <c r="K104" s="176">
        <f>IF(E122=0,0,E104/E122)</f>
        <v>0.6340833147049737</v>
      </c>
      <c r="L104" s="176">
        <f>IF(F122=0,0,F104/F122)</f>
        <v>0.6340833147049737</v>
      </c>
      <c r="M104" s="176">
        <f>IF(G122=0,0,G104/G122)</f>
        <v>0.6340833147049737</v>
      </c>
    </row>
    <row r="105" spans="1:13" x14ac:dyDescent="0.2">
      <c r="B105" s="170" t="s">
        <v>295</v>
      </c>
      <c r="C105" s="185">
        <f>SUMIFS('Revised Proposal'!E$6:E$162,'Revised Proposal'!$S$6:$S$162,DDCategorised!$B103,'Revised Proposal'!$R$6:$R$162,DDCategorised!$B105)</f>
        <v>0</v>
      </c>
      <c r="D105" s="185">
        <f>SUMIFS('Revised Proposal'!F$6:F$162,'Revised Proposal'!$S$6:$S$162,DDCategorised!$B103,'Revised Proposal'!$R$6:$R$162,DDCategorised!$B105)</f>
        <v>0</v>
      </c>
      <c r="E105" s="185">
        <f>SUMIFS('Revised Proposal'!G$6:G$162,'Revised Proposal'!$S$6:$S$162,DDCategorised!$B103,'Revised Proposal'!$R$6:$R$162,DDCategorised!$B105)</f>
        <v>0</v>
      </c>
      <c r="F105" s="185">
        <f>SUMIFS('Revised Proposal'!H$6:H$162,'Revised Proposal'!$S$6:$S$162,DDCategorised!$B103,'Revised Proposal'!$R$6:$R$162,DDCategorised!$B105)</f>
        <v>0</v>
      </c>
      <c r="G105" s="185">
        <f>SUMIFS('Revised Proposal'!I$6:I$162,'Revised Proposal'!$S$6:$S$162,DDCategorised!$B103,'Revised Proposal'!$R$6:$R$162,DDCategorised!$B105)</f>
        <v>0</v>
      </c>
      <c r="H105" s="170"/>
      <c r="I105" s="176">
        <f>IF(C122=0,0,C105/C122)</f>
        <v>0</v>
      </c>
      <c r="J105" s="176">
        <f>IF(D122=0,0,D105/D122)</f>
        <v>0</v>
      </c>
      <c r="K105" s="176">
        <f>IF(E122=0,0,E105/E122)</f>
        <v>0</v>
      </c>
      <c r="L105" s="176">
        <f>IF(F122=0,0,F105/F122)</f>
        <v>0</v>
      </c>
      <c r="M105" s="176">
        <f>IF(G122=0,0,G105/G122)</f>
        <v>0</v>
      </c>
    </row>
    <row r="106" spans="1:13" x14ac:dyDescent="0.2">
      <c r="B106" s="170" t="s">
        <v>274</v>
      </c>
      <c r="C106" s="185">
        <f>SUMIFS('Revised Proposal'!E$6:E$162,'Revised Proposal'!$S$6:$S$162,DDCategorised!$B103,'Revised Proposal'!$R$6:$R$162,DDCategorised!$B106)</f>
        <v>2602.785129808889</v>
      </c>
      <c r="D106" s="185">
        <f>SUMIFS('Revised Proposal'!F$6:F$162,'Revised Proposal'!$S$6:$S$162,DDCategorised!$B103,'Revised Proposal'!$R$6:$R$162,DDCategorised!$B106)</f>
        <v>2602.785129808889</v>
      </c>
      <c r="E106" s="185">
        <f>SUMIFS('Revised Proposal'!G$6:G$162,'Revised Proposal'!$S$6:$S$162,DDCategorised!$B103,'Revised Proposal'!$R$6:$R$162,DDCategorised!$B106)</f>
        <v>2602.785129808889</v>
      </c>
      <c r="F106" s="185">
        <f>SUMIFS('Revised Proposal'!H$6:H$162,'Revised Proposal'!$S$6:$S$162,DDCategorised!$B103,'Revised Proposal'!$R$6:$R$162,DDCategorised!$B106)</f>
        <v>2602.785129808889</v>
      </c>
      <c r="G106" s="185">
        <f>SUMIFS('Revised Proposal'!I$6:I$162,'Revised Proposal'!$S$6:$S$162,DDCategorised!$B103,'Revised Proposal'!$R$6:$R$162,DDCategorised!$B106)</f>
        <v>2602.785129808889</v>
      </c>
      <c r="H106" s="170"/>
      <c r="I106" s="176">
        <f>IF(C122=0,0,C106/C122)</f>
        <v>0.23563391764890562</v>
      </c>
      <c r="J106" s="176">
        <f>IF(D122=0,0,D106/D122)</f>
        <v>0.23563391764890562</v>
      </c>
      <c r="K106" s="176">
        <f>IF(E122=0,0,E106/E122)</f>
        <v>0.23563391764890562</v>
      </c>
      <c r="L106" s="176">
        <f>IF(F122=0,0,F106/F122)</f>
        <v>0.23563391764890562</v>
      </c>
      <c r="M106" s="176">
        <f>IF(G122=0,0,G106/G122)</f>
        <v>0.23563391764890562</v>
      </c>
    </row>
    <row r="107" spans="1:13" x14ac:dyDescent="0.2">
      <c r="B107" s="170" t="s">
        <v>281</v>
      </c>
      <c r="C107" s="185">
        <f>SUMIFS('Revised Proposal'!E$6:E$162,'Revised Proposal'!$S$6:$S$162,DDCategorised!$B103,'Revised Proposal'!$R$6:$R$162,DDCategorised!$B107)</f>
        <v>0</v>
      </c>
      <c r="D107" s="185">
        <f>SUMIFS('Revised Proposal'!F$6:F$162,'Revised Proposal'!$S$6:$S$162,DDCategorised!$B103,'Revised Proposal'!$R$6:$R$162,DDCategorised!$B107)</f>
        <v>0</v>
      </c>
      <c r="E107" s="185">
        <f>SUMIFS('Revised Proposal'!G$6:G$162,'Revised Proposal'!$S$6:$S$162,DDCategorised!$B103,'Revised Proposal'!$R$6:$R$162,DDCategorised!$B107)</f>
        <v>0</v>
      </c>
      <c r="F107" s="185">
        <f>SUMIFS('Revised Proposal'!H$6:H$162,'Revised Proposal'!$S$6:$S$162,DDCategorised!$B103,'Revised Proposal'!$R$6:$R$162,DDCategorised!$B107)</f>
        <v>0</v>
      </c>
      <c r="G107" s="185">
        <f>SUMIFS('Revised Proposal'!I$6:I$162,'Revised Proposal'!$S$6:$S$162,DDCategorised!$B103,'Revised Proposal'!$R$6:$R$162,DDCategorised!$B107)</f>
        <v>0</v>
      </c>
      <c r="H107" s="170"/>
      <c r="I107" s="176">
        <f>IF(C122=0,0,C107/C122)</f>
        <v>0</v>
      </c>
      <c r="J107" s="176">
        <f>IF(D122=0,0,D107/D122)</f>
        <v>0</v>
      </c>
      <c r="K107" s="176">
        <f>IF(E122=0,0,E107/E122)</f>
        <v>0</v>
      </c>
      <c r="L107" s="176">
        <f>IF(F122=0,0,F107/F122)</f>
        <v>0</v>
      </c>
      <c r="M107" s="176">
        <f>IF(G122=0,0,G107/G122)</f>
        <v>0</v>
      </c>
    </row>
    <row r="108" spans="1:13" x14ac:dyDescent="0.2">
      <c r="B108" s="170" t="s">
        <v>275</v>
      </c>
      <c r="C108" s="185">
        <f>SUMIFS('Revised Proposal'!E$6:E$162,'Revised Proposal'!$S$6:$S$162,DDCategorised!$B103,'Revised Proposal'!$R$6:$R$162,DDCategorised!$B108)</f>
        <v>0</v>
      </c>
      <c r="D108" s="185">
        <f>SUMIFS('Revised Proposal'!F$6:F$162,'Revised Proposal'!$S$6:$S$162,DDCategorised!$B103,'Revised Proposal'!$R$6:$R$162,DDCategorised!$B108)</f>
        <v>0</v>
      </c>
      <c r="E108" s="185">
        <f>SUMIFS('Revised Proposal'!G$6:G$162,'Revised Proposal'!$S$6:$S$162,DDCategorised!$B103,'Revised Proposal'!$R$6:$R$162,DDCategorised!$B108)</f>
        <v>0</v>
      </c>
      <c r="F108" s="185">
        <f>SUMIFS('Revised Proposal'!H$6:H$162,'Revised Proposal'!$S$6:$S$162,DDCategorised!$B103,'Revised Proposal'!$R$6:$R$162,DDCategorised!$B108)</f>
        <v>0</v>
      </c>
      <c r="G108" s="185">
        <f>SUMIFS('Revised Proposal'!I$6:I$162,'Revised Proposal'!$S$6:$S$162,DDCategorised!$B103,'Revised Proposal'!$R$6:$R$162,DDCategorised!$B108)</f>
        <v>0</v>
      </c>
      <c r="H108" s="170"/>
      <c r="I108" s="176">
        <f>IF(C122=0,0,C108/C122)</f>
        <v>0</v>
      </c>
      <c r="J108" s="176">
        <f>IF(D122=0,0,D108/D122)</f>
        <v>0</v>
      </c>
      <c r="K108" s="176">
        <f>IF(E122=0,0,E108/E122)</f>
        <v>0</v>
      </c>
      <c r="L108" s="176">
        <f>IF(F122=0,0,F108/F122)</f>
        <v>0</v>
      </c>
      <c r="M108" s="176">
        <f>IF(G122=0,0,G108/G122)</f>
        <v>0</v>
      </c>
    </row>
    <row r="109" spans="1:13" x14ac:dyDescent="0.2">
      <c r="B109" s="170" t="s">
        <v>285</v>
      </c>
      <c r="C109" s="185">
        <f>SUMIFS('Revised Proposal'!E$6:E$162,'Revised Proposal'!$S$6:$S$162,DDCategorised!$B103,'Revised Proposal'!$R$6:$R$162,DDCategorised!$B109)</f>
        <v>0</v>
      </c>
      <c r="D109" s="185">
        <f>SUMIFS('Revised Proposal'!F$6:F$162,'Revised Proposal'!$S$6:$S$162,DDCategorised!$B103,'Revised Proposal'!$R$6:$R$162,DDCategorised!$B109)</f>
        <v>0</v>
      </c>
      <c r="E109" s="185">
        <f>SUMIFS('Revised Proposal'!G$6:G$162,'Revised Proposal'!$S$6:$S$162,DDCategorised!$B103,'Revised Proposal'!$R$6:$R$162,DDCategorised!$B109)</f>
        <v>0</v>
      </c>
      <c r="F109" s="185">
        <f>SUMIFS('Revised Proposal'!H$6:H$162,'Revised Proposal'!$S$6:$S$162,DDCategorised!$B103,'Revised Proposal'!$R$6:$R$162,DDCategorised!$B109)</f>
        <v>0</v>
      </c>
      <c r="G109" s="185">
        <f>SUMIFS('Revised Proposal'!I$6:I$162,'Revised Proposal'!$S$6:$S$162,DDCategorised!$B103,'Revised Proposal'!$R$6:$R$162,DDCategorised!$B109)</f>
        <v>0</v>
      </c>
      <c r="H109" s="170"/>
      <c r="I109" s="176">
        <f>IF(C122=0,0,C109/C122)</f>
        <v>0</v>
      </c>
      <c r="J109" s="176">
        <f>IF(D122=0,0,D109/D122)</f>
        <v>0</v>
      </c>
      <c r="K109" s="176">
        <f>IF(E122=0,0,E109/E122)</f>
        <v>0</v>
      </c>
      <c r="L109" s="176">
        <f>IF(F122=0,0,F109/F122)</f>
        <v>0</v>
      </c>
      <c r="M109" s="176">
        <f>IF(G122=0,0,G109/G122)</f>
        <v>0</v>
      </c>
    </row>
    <row r="110" spans="1:13" x14ac:dyDescent="0.2">
      <c r="B110" s="170" t="s">
        <v>273</v>
      </c>
      <c r="C110" s="185">
        <f>SUMIFS('Revised Proposal'!E$6:E$162,'Revised Proposal'!$S$6:$S$162,DDCategorised!$B103,'Revised Proposal'!$R$6:$R$162,DDCategorised!$B110)</f>
        <v>0</v>
      </c>
      <c r="D110" s="185">
        <f>SUMIFS('Revised Proposal'!F$6:F$162,'Revised Proposal'!$S$6:$S$162,DDCategorised!$B103,'Revised Proposal'!$R$6:$R$162,DDCategorised!$B110)</f>
        <v>0</v>
      </c>
      <c r="E110" s="185">
        <f>SUMIFS('Revised Proposal'!G$6:G$162,'Revised Proposal'!$S$6:$S$162,DDCategorised!$B103,'Revised Proposal'!$R$6:$R$162,DDCategorised!$B110)</f>
        <v>0</v>
      </c>
      <c r="F110" s="185">
        <f>SUMIFS('Revised Proposal'!H$6:H$162,'Revised Proposal'!$S$6:$S$162,DDCategorised!$B103,'Revised Proposal'!$R$6:$R$162,DDCategorised!$B110)</f>
        <v>0</v>
      </c>
      <c r="G110" s="185">
        <f>SUMIFS('Revised Proposal'!I$6:I$162,'Revised Proposal'!$S$6:$S$162,DDCategorised!$B103,'Revised Proposal'!$R$6:$R$162,DDCategorised!$B110)</f>
        <v>0</v>
      </c>
      <c r="H110" s="170"/>
      <c r="I110" s="176">
        <f>IF(C122=0,0,C110/C122)</f>
        <v>0</v>
      </c>
      <c r="J110" s="176">
        <f>IF(D122=0,0,D110/D122)</f>
        <v>0</v>
      </c>
      <c r="K110" s="176">
        <f>IF(E122=0,0,E110/E122)</f>
        <v>0</v>
      </c>
      <c r="L110" s="176">
        <f>IF(F122=0,0,F110/F122)</f>
        <v>0</v>
      </c>
      <c r="M110" s="176">
        <f>IF(G122=0,0,G110/G122)</f>
        <v>0</v>
      </c>
    </row>
    <row r="111" spans="1:13" x14ac:dyDescent="0.2">
      <c r="B111" s="170" t="s">
        <v>280</v>
      </c>
      <c r="C111" s="185">
        <f>SUMIFS('Revised Proposal'!E$6:E$162,'Revised Proposal'!$S$6:$S$162,DDCategorised!$B103,'Revised Proposal'!$R$6:$R$162,DDCategorised!$B111)</f>
        <v>0</v>
      </c>
      <c r="D111" s="185">
        <f>SUMIFS('Revised Proposal'!F$6:F$162,'Revised Proposal'!$S$6:$S$162,DDCategorised!$B103,'Revised Proposal'!$R$6:$R$162,DDCategorised!$B111)</f>
        <v>0</v>
      </c>
      <c r="E111" s="185">
        <f>SUMIFS('Revised Proposal'!G$6:G$162,'Revised Proposal'!$S$6:$S$162,DDCategorised!$B103,'Revised Proposal'!$R$6:$R$162,DDCategorised!$B111)</f>
        <v>0</v>
      </c>
      <c r="F111" s="185">
        <f>SUMIFS('Revised Proposal'!H$6:H$162,'Revised Proposal'!$S$6:$S$162,DDCategorised!$B103,'Revised Proposal'!$R$6:$R$162,DDCategorised!$B111)</f>
        <v>0</v>
      </c>
      <c r="G111" s="185">
        <f>SUMIFS('Revised Proposal'!I$6:I$162,'Revised Proposal'!$S$6:$S$162,DDCategorised!$B103,'Revised Proposal'!$R$6:$R$162,DDCategorised!$B111)</f>
        <v>0</v>
      </c>
      <c r="H111" s="170"/>
      <c r="I111" s="176">
        <f>IF(C122=0,0,C111/C122)</f>
        <v>0</v>
      </c>
      <c r="J111" s="176">
        <f>IF(D122=0,0,D111/D122)</f>
        <v>0</v>
      </c>
      <c r="K111" s="176">
        <f>IF(E122=0,0,E111/E122)</f>
        <v>0</v>
      </c>
      <c r="L111" s="176">
        <f>IF(F122=0,0,F111/F122)</f>
        <v>0</v>
      </c>
      <c r="M111" s="176">
        <f>IF(G122=0,0,G111/G122)</f>
        <v>0</v>
      </c>
    </row>
    <row r="112" spans="1:13" x14ac:dyDescent="0.2">
      <c r="B112" s="170" t="s">
        <v>286</v>
      </c>
      <c r="C112" s="185">
        <f>SUMIFS('Revised Proposal'!E$6:E$162,'Revised Proposal'!$S$6:$S$162,DDCategorised!$B103,'Revised Proposal'!$R$6:$R$162,DDCategorised!$B112)</f>
        <v>0</v>
      </c>
      <c r="D112" s="185">
        <f>SUMIFS('Revised Proposal'!F$6:F$162,'Revised Proposal'!$S$6:$S$162,DDCategorised!$B103,'Revised Proposal'!$R$6:$R$162,DDCategorised!$B112)</f>
        <v>0</v>
      </c>
      <c r="E112" s="185">
        <f>SUMIFS('Revised Proposal'!G$6:G$162,'Revised Proposal'!$S$6:$S$162,DDCategorised!$B103,'Revised Proposal'!$R$6:$R$162,DDCategorised!$B112)</f>
        <v>0</v>
      </c>
      <c r="F112" s="185">
        <f>SUMIFS('Revised Proposal'!H$6:H$162,'Revised Proposal'!$S$6:$S$162,DDCategorised!$B103,'Revised Proposal'!$R$6:$R$162,DDCategorised!$B112)</f>
        <v>0</v>
      </c>
      <c r="G112" s="185">
        <f>SUMIFS('Revised Proposal'!I$6:I$162,'Revised Proposal'!$S$6:$S$162,DDCategorised!$B103,'Revised Proposal'!$R$6:$R$162,DDCategorised!$B112)</f>
        <v>0</v>
      </c>
      <c r="H112" s="170"/>
      <c r="I112" s="176">
        <f>IF(C122=0,0,C112/C122)</f>
        <v>0</v>
      </c>
      <c r="J112" s="176">
        <f>IF(D122=0,0,D112/D122)</f>
        <v>0</v>
      </c>
      <c r="K112" s="176">
        <f>IF(E122=0,0,E112/E122)</f>
        <v>0</v>
      </c>
      <c r="L112" s="176">
        <f>IF(F122=0,0,F112/F122)</f>
        <v>0</v>
      </c>
      <c r="M112" s="176">
        <f>IF(G122=0,0,G112/G122)</f>
        <v>0</v>
      </c>
    </row>
    <row r="113" spans="1:13" x14ac:dyDescent="0.2">
      <c r="B113" s="170" t="s">
        <v>296</v>
      </c>
      <c r="C113" s="185">
        <f>SUMIFS('Revised Proposal'!E$6:E$162,'Revised Proposal'!$S$6:$S$162,DDCategorised!$B103,'Revised Proposal'!$R$6:$R$162,DDCategorised!$B113)</f>
        <v>0</v>
      </c>
      <c r="D113" s="185">
        <f>SUMIFS('Revised Proposal'!F$6:F$162,'Revised Proposal'!$S$6:$S$162,DDCategorised!$B103,'Revised Proposal'!$R$6:$R$162,DDCategorised!$B113)</f>
        <v>0</v>
      </c>
      <c r="E113" s="185">
        <f>SUMIFS('Revised Proposal'!G$6:G$162,'Revised Proposal'!$S$6:$S$162,DDCategorised!$B103,'Revised Proposal'!$R$6:$R$162,DDCategorised!$B113)</f>
        <v>0</v>
      </c>
      <c r="F113" s="185">
        <f>SUMIFS('Revised Proposal'!H$6:H$162,'Revised Proposal'!$S$6:$S$162,DDCategorised!$B103,'Revised Proposal'!$R$6:$R$162,DDCategorised!$B113)</f>
        <v>0</v>
      </c>
      <c r="G113" s="185">
        <f>SUMIFS('Revised Proposal'!I$6:I$162,'Revised Proposal'!$S$6:$S$162,DDCategorised!$B103,'Revised Proposal'!$R$6:$R$162,DDCategorised!$B113)</f>
        <v>0</v>
      </c>
      <c r="H113" s="170"/>
      <c r="I113" s="176">
        <f>IF(C122=0,0,C113/C122)</f>
        <v>0</v>
      </c>
      <c r="J113" s="176">
        <f>IF(D122=0,0,D113/D122)</f>
        <v>0</v>
      </c>
      <c r="K113" s="176">
        <f>IF(E122=0,0,E113/E122)</f>
        <v>0</v>
      </c>
      <c r="L113" s="176">
        <f>IF(F122=0,0,F113/F122)</f>
        <v>0</v>
      </c>
      <c r="M113" s="176">
        <f>IF(G122=0,0,G113/G122)</f>
        <v>0</v>
      </c>
    </row>
    <row r="114" spans="1:13" x14ac:dyDescent="0.2">
      <c r="B114" s="170" t="s">
        <v>29</v>
      </c>
      <c r="C114" s="185">
        <f>SUMIFS('Revised Proposal'!E$6:E$162,'Revised Proposal'!$S$6:$S$162,DDCategorised!$B103,'Revised Proposal'!$R$6:$R$162,DDCategorised!$B114)</f>
        <v>0</v>
      </c>
      <c r="D114" s="185">
        <f>SUMIFS('Revised Proposal'!F$6:F$162,'Revised Proposal'!$S$6:$S$162,DDCategorised!$B103,'Revised Proposal'!$R$6:$R$162,DDCategorised!$B114)</f>
        <v>0</v>
      </c>
      <c r="E114" s="185">
        <f>SUMIFS('Revised Proposal'!G$6:G$162,'Revised Proposal'!$S$6:$S$162,DDCategorised!$B103,'Revised Proposal'!$R$6:$R$162,DDCategorised!$B114)</f>
        <v>0</v>
      </c>
      <c r="F114" s="185">
        <f>SUMIFS('Revised Proposal'!H$6:H$162,'Revised Proposal'!$S$6:$S$162,DDCategorised!$B103,'Revised Proposal'!$R$6:$R$162,DDCategorised!$B114)</f>
        <v>0</v>
      </c>
      <c r="G114" s="185">
        <f>SUMIFS('Revised Proposal'!I$6:I$162,'Revised Proposal'!$S$6:$S$162,DDCategorised!$B103,'Revised Proposal'!$R$6:$R$162,DDCategorised!$B114)</f>
        <v>0</v>
      </c>
      <c r="H114" s="170"/>
      <c r="I114" s="176">
        <f>IF(C122=0,0,C114/C122)</f>
        <v>0</v>
      </c>
      <c r="J114" s="176">
        <f>IF(D122=0,0,D114/D122)</f>
        <v>0</v>
      </c>
      <c r="K114" s="176">
        <f>IF(E122=0,0,E114/E122)</f>
        <v>0</v>
      </c>
      <c r="L114" s="176">
        <f>IF(F122=0,0,F114/F122)</f>
        <v>0</v>
      </c>
      <c r="M114" s="176">
        <f>IF(G122=0,0,G114/G122)</f>
        <v>0</v>
      </c>
    </row>
    <row r="115" spans="1:13" x14ac:dyDescent="0.2">
      <c r="B115" s="170" t="s">
        <v>278</v>
      </c>
      <c r="C115" s="185">
        <f>SUMIFS('Revised Proposal'!E$6:E$162,'Revised Proposal'!$S$6:$S$162,DDCategorised!$B103,'Revised Proposal'!$R$6:$R$162,DDCategorised!$B115)</f>
        <v>0</v>
      </c>
      <c r="D115" s="185">
        <f>SUMIFS('Revised Proposal'!F$6:F$162,'Revised Proposal'!$S$6:$S$162,DDCategorised!$B103,'Revised Proposal'!$R$6:$R$162,DDCategorised!$B115)</f>
        <v>0</v>
      </c>
      <c r="E115" s="185">
        <f>SUMIFS('Revised Proposal'!G$6:G$162,'Revised Proposal'!$S$6:$S$162,DDCategorised!$B103,'Revised Proposal'!$R$6:$R$162,DDCategorised!$B115)</f>
        <v>0</v>
      </c>
      <c r="F115" s="185">
        <f>SUMIFS('Revised Proposal'!H$6:H$162,'Revised Proposal'!$S$6:$S$162,DDCategorised!$B103,'Revised Proposal'!$R$6:$R$162,DDCategorised!$B115)</f>
        <v>0</v>
      </c>
      <c r="G115" s="185">
        <f>SUMIFS('Revised Proposal'!I$6:I$162,'Revised Proposal'!$S$6:$S$162,DDCategorised!$B103,'Revised Proposal'!$R$6:$R$162,DDCategorised!$B115)</f>
        <v>0</v>
      </c>
      <c r="H115" s="170"/>
      <c r="I115" s="176">
        <f>IF(C122=0,0,C115/C122)</f>
        <v>0</v>
      </c>
      <c r="J115" s="176">
        <f>IF(D122=0,0,D115/D122)</f>
        <v>0</v>
      </c>
      <c r="K115" s="176">
        <f>IF(E122=0,0,E115/E122)</f>
        <v>0</v>
      </c>
      <c r="L115" s="176">
        <f>IF(F122=0,0,F115/F122)</f>
        <v>0</v>
      </c>
      <c r="M115" s="176">
        <f>IF(G122=0,0,G115/G122)</f>
        <v>0</v>
      </c>
    </row>
    <row r="116" spans="1:13" x14ac:dyDescent="0.2">
      <c r="B116" s="170" t="s">
        <v>297</v>
      </c>
      <c r="C116" s="185">
        <f>SUMIFS('Revised Proposal'!E$6:E$162,'Revised Proposal'!$S$6:$S$162,DDCategorised!$B103,'Revised Proposal'!$R$6:$R$162,DDCategorised!$B116)</f>
        <v>0</v>
      </c>
      <c r="D116" s="185">
        <f>SUMIFS('Revised Proposal'!F$6:F$162,'Revised Proposal'!$S$6:$S$162,DDCategorised!$B103,'Revised Proposal'!$R$6:$R$162,DDCategorised!$B116)</f>
        <v>0</v>
      </c>
      <c r="E116" s="185">
        <f>SUMIFS('Revised Proposal'!G$6:G$162,'Revised Proposal'!$S$6:$S$162,DDCategorised!$B103,'Revised Proposal'!$R$6:$R$162,DDCategorised!$B116)</f>
        <v>0</v>
      </c>
      <c r="F116" s="185">
        <f>SUMIFS('Revised Proposal'!H$6:H$162,'Revised Proposal'!$S$6:$S$162,DDCategorised!$B103,'Revised Proposal'!$R$6:$R$162,DDCategorised!$B116)</f>
        <v>0</v>
      </c>
      <c r="G116" s="185">
        <f>SUMIFS('Revised Proposal'!I$6:I$162,'Revised Proposal'!$S$6:$S$162,DDCategorised!$B103,'Revised Proposal'!$R$6:$R$162,DDCategorised!$B116)</f>
        <v>0</v>
      </c>
      <c r="H116" s="170"/>
      <c r="I116" s="176">
        <f>IF(C122=0,0,C116/C122)</f>
        <v>0</v>
      </c>
      <c r="J116" s="176">
        <f>IF(D122=0,0,D116/D122)</f>
        <v>0</v>
      </c>
      <c r="K116" s="176">
        <f>IF(E122=0,0,E116/E122)</f>
        <v>0</v>
      </c>
      <c r="L116" s="176">
        <f>IF(F122=0,0,F116/F122)</f>
        <v>0</v>
      </c>
      <c r="M116" s="176">
        <f>IF(G122=0,0,G116/G122)</f>
        <v>0</v>
      </c>
    </row>
    <row r="117" spans="1:13" x14ac:dyDescent="0.2">
      <c r="B117" s="170" t="s">
        <v>298</v>
      </c>
      <c r="C117" s="185">
        <f>SUMIFS('Revised Proposal'!E$6:E$162,'Revised Proposal'!$S$6:$S$162,DDCategorised!$B103,'Revised Proposal'!$R$6:$R$162,DDCategorised!$B117)</f>
        <v>0</v>
      </c>
      <c r="D117" s="185">
        <f>SUMIFS('Revised Proposal'!F$6:F$162,'Revised Proposal'!$S$6:$S$162,DDCategorised!$B103,'Revised Proposal'!$R$6:$R$162,DDCategorised!$B117)</f>
        <v>0</v>
      </c>
      <c r="E117" s="185">
        <f>SUMIFS('Revised Proposal'!G$6:G$162,'Revised Proposal'!$S$6:$S$162,DDCategorised!$B103,'Revised Proposal'!$R$6:$R$162,DDCategorised!$B117)</f>
        <v>0</v>
      </c>
      <c r="F117" s="185">
        <f>SUMIFS('Revised Proposal'!H$6:H$162,'Revised Proposal'!$S$6:$S$162,DDCategorised!$B103,'Revised Proposal'!$R$6:$R$162,DDCategorised!$B117)</f>
        <v>0</v>
      </c>
      <c r="G117" s="185">
        <f>SUMIFS('Revised Proposal'!I$6:I$162,'Revised Proposal'!$S$6:$S$162,DDCategorised!$B103,'Revised Proposal'!$R$6:$R$162,DDCategorised!$B117)</f>
        <v>0</v>
      </c>
      <c r="H117" s="170"/>
      <c r="I117" s="176">
        <f>IF(C122=0,0,C117/C122)</f>
        <v>0</v>
      </c>
      <c r="J117" s="176">
        <f>IF(D122=0,0,D117/D122)</f>
        <v>0</v>
      </c>
      <c r="K117" s="176">
        <f>IF(E122=0,0,E117/E122)</f>
        <v>0</v>
      </c>
      <c r="L117" s="176">
        <f>IF(F122=0,0,F117/F122)</f>
        <v>0</v>
      </c>
      <c r="M117" s="176">
        <f>IF(G122=0,0,G117/G122)</f>
        <v>0</v>
      </c>
    </row>
    <row r="118" spans="1:13" x14ac:dyDescent="0.2">
      <c r="B118" s="170" t="s">
        <v>282</v>
      </c>
      <c r="C118" s="185">
        <f>SUMIFS('Revised Proposal'!E$6:E$162,'Revised Proposal'!$S$6:$S$162,DDCategorised!$B103,'Revised Proposal'!$R$6:$R$162,DDCategorised!$B118)</f>
        <v>1279.1897370410725</v>
      </c>
      <c r="D118" s="185">
        <f>SUMIFS('Revised Proposal'!F$6:F$162,'Revised Proposal'!$S$6:$S$162,DDCategorised!$B103,'Revised Proposal'!$R$6:$R$162,DDCategorised!$B118)</f>
        <v>1279.1897370410725</v>
      </c>
      <c r="E118" s="185">
        <f>SUMIFS('Revised Proposal'!G$6:G$162,'Revised Proposal'!$S$6:$S$162,DDCategorised!$B103,'Revised Proposal'!$R$6:$R$162,DDCategorised!$B118)</f>
        <v>1279.1897370410725</v>
      </c>
      <c r="F118" s="185">
        <f>SUMIFS('Revised Proposal'!H$6:H$162,'Revised Proposal'!$S$6:$S$162,DDCategorised!$B103,'Revised Proposal'!$R$6:$R$162,DDCategorised!$B118)</f>
        <v>1279.1897370410725</v>
      </c>
      <c r="G118" s="185">
        <f>SUMIFS('Revised Proposal'!I$6:I$162,'Revised Proposal'!$S$6:$S$162,DDCategorised!$B103,'Revised Proposal'!$R$6:$R$162,DDCategorised!$B118)</f>
        <v>1279.1897370410725</v>
      </c>
      <c r="H118" s="170"/>
      <c r="I118" s="176">
        <f>IF(C122=0,0,C118/C122)</f>
        <v>0.11580690457432931</v>
      </c>
      <c r="J118" s="176">
        <f>IF(D122=0,0,D118/D122)</f>
        <v>0.11580690457432931</v>
      </c>
      <c r="K118" s="176">
        <f>IF(E122=0,0,E118/E122)</f>
        <v>0.11580690457432931</v>
      </c>
      <c r="L118" s="176">
        <f>IF(F122=0,0,F118/F122)</f>
        <v>0.11580690457432931</v>
      </c>
      <c r="M118" s="176">
        <f>IF(G122=0,0,G118/G122)</f>
        <v>0.11580690457432931</v>
      </c>
    </row>
    <row r="119" spans="1:13" x14ac:dyDescent="0.2">
      <c r="B119" s="167" t="s">
        <v>277</v>
      </c>
      <c r="C119" s="185">
        <f>SUMIFS('Revised Proposal'!E$6:E$162,'Revised Proposal'!$S$6:$S$162,DDCategorised!$B103,'Revised Proposal'!$R$6:$R$162,DDCategorised!$B119)</f>
        <v>0</v>
      </c>
      <c r="D119" s="185">
        <f>SUMIFS('Revised Proposal'!F$6:F$162,'Revised Proposal'!$S$6:$S$162,DDCategorised!$B103,'Revised Proposal'!$R$6:$R$162,DDCategorised!$B119)</f>
        <v>0</v>
      </c>
      <c r="E119" s="185">
        <f>SUMIFS('Revised Proposal'!G$6:G$162,'Revised Proposal'!$S$6:$S$162,DDCategorised!$B103,'Revised Proposal'!$R$6:$R$162,DDCategorised!$B119)</f>
        <v>0</v>
      </c>
      <c r="F119" s="185">
        <f>SUMIFS('Revised Proposal'!H$6:H$162,'Revised Proposal'!$S$6:$S$162,DDCategorised!$B103,'Revised Proposal'!$R$6:$R$162,DDCategorised!$B119)</f>
        <v>0</v>
      </c>
      <c r="G119" s="185">
        <f>SUMIFS('Revised Proposal'!I$6:I$162,'Revised Proposal'!$S$6:$S$162,DDCategorised!$B103,'Revised Proposal'!$R$6:$R$162,DDCategorised!$B119)</f>
        <v>0</v>
      </c>
      <c r="H119" s="170"/>
      <c r="I119" s="176">
        <f>IF(C122=0,0,C119/C122)</f>
        <v>0</v>
      </c>
      <c r="J119" s="176">
        <f>IF(D122=0,0,D119/D122)</f>
        <v>0</v>
      </c>
      <c r="K119" s="176">
        <f>IF(E122=0,0,E119/E122)</f>
        <v>0</v>
      </c>
      <c r="L119" s="176">
        <f>IF(F122=0,0,F119/F122)</f>
        <v>0</v>
      </c>
      <c r="M119" s="176">
        <f>IF(G122=0,0,G119/G122)</f>
        <v>0</v>
      </c>
    </row>
    <row r="120" spans="1:13" x14ac:dyDescent="0.2">
      <c r="B120" s="170" t="s">
        <v>279</v>
      </c>
      <c r="C120" s="185">
        <f>SUMIFS('Revised Proposal'!E$6:E$162,'Revised Proposal'!$S$6:$S$162,DDCategorised!$B103,'Revised Proposal'!$R$6:$R$162,DDCategorised!$B120)</f>
        <v>159.89871713013406</v>
      </c>
      <c r="D120" s="185">
        <f>SUMIFS('Revised Proposal'!F$6:F$162,'Revised Proposal'!$S$6:$S$162,DDCategorised!$B103,'Revised Proposal'!$R$6:$R$162,DDCategorised!$B120)</f>
        <v>159.89871713013406</v>
      </c>
      <c r="E120" s="185">
        <f>SUMIFS('Revised Proposal'!G$6:G$162,'Revised Proposal'!$S$6:$S$162,DDCategorised!$B103,'Revised Proposal'!$R$6:$R$162,DDCategorised!$B120)</f>
        <v>159.89871713013406</v>
      </c>
      <c r="F120" s="185">
        <f>SUMIFS('Revised Proposal'!H$6:H$162,'Revised Proposal'!$S$6:$S$162,DDCategorised!$B103,'Revised Proposal'!$R$6:$R$162,DDCategorised!$B120)</f>
        <v>159.89871713013406</v>
      </c>
      <c r="G120" s="185">
        <f>SUMIFS('Revised Proposal'!I$6:I$162,'Revised Proposal'!$S$6:$S$162,DDCategorised!$B103,'Revised Proposal'!$R$6:$R$162,DDCategorised!$B120)</f>
        <v>159.89871713013406</v>
      </c>
      <c r="H120" s="170"/>
      <c r="I120" s="176">
        <f>IF(C122=0,0,C120/C122)</f>
        <v>1.4475863071791164E-2</v>
      </c>
      <c r="J120" s="176">
        <f>IF(D122=0,0,D120/D122)</f>
        <v>1.4475863071791164E-2</v>
      </c>
      <c r="K120" s="176">
        <f>IF(E122=0,0,E120/E122)</f>
        <v>1.4475863071791164E-2</v>
      </c>
      <c r="L120" s="176">
        <f>IF(F122=0,0,F120/F122)</f>
        <v>1.4475863071791164E-2</v>
      </c>
      <c r="M120" s="176">
        <f>IF(G122=0,0,G120/G122)</f>
        <v>1.4475863071791164E-2</v>
      </c>
    </row>
    <row r="121" spans="1:13" x14ac:dyDescent="0.2">
      <c r="B121" s="170"/>
      <c r="C121" s="175"/>
      <c r="D121" s="175"/>
      <c r="E121" s="175"/>
      <c r="F121" s="175"/>
      <c r="G121" s="175"/>
      <c r="H121" s="170"/>
      <c r="I121" s="176"/>
      <c r="J121" s="176"/>
      <c r="K121" s="176"/>
      <c r="L121" s="176"/>
      <c r="M121" s="176"/>
    </row>
    <row r="122" spans="1:13" x14ac:dyDescent="0.2">
      <c r="B122" s="177" t="s">
        <v>299</v>
      </c>
      <c r="C122" s="178">
        <f>SUM(C104:C121)</f>
        <v>11045.884886941603</v>
      </c>
      <c r="D122" s="178">
        <f>SUM(D104:D121)</f>
        <v>11045.884886941603</v>
      </c>
      <c r="E122" s="178">
        <f>SUM(E104:E121)</f>
        <v>11045.884886941603</v>
      </c>
      <c r="F122" s="178">
        <f>SUM(F104:F121)</f>
        <v>11045.884886941603</v>
      </c>
      <c r="G122" s="178">
        <f>SUM(G104:G121)</f>
        <v>11045.884886941603</v>
      </c>
      <c r="H122" s="170"/>
      <c r="I122" s="179">
        <f>SUM(I104:I121)</f>
        <v>0.99999999999999978</v>
      </c>
      <c r="J122" s="179">
        <f>SUM(J104:J121)</f>
        <v>0.99999999999999978</v>
      </c>
      <c r="K122" s="179">
        <f>SUM(K104:K121)</f>
        <v>0.99999999999999978</v>
      </c>
      <c r="L122" s="179">
        <f>SUM(L104:L121)</f>
        <v>0.99999999999999978</v>
      </c>
      <c r="M122" s="179">
        <f>SUM(M104:M121)</f>
        <v>0.99999999999999978</v>
      </c>
    </row>
    <row r="124" spans="1:13" ht="13.5" thickBot="1" x14ac:dyDescent="0.25">
      <c r="B124" s="167" t="s">
        <v>300</v>
      </c>
      <c r="C124" s="185">
        <f>SUMIFS('Revised Proposal'!E$6:E$162,'Revised Proposal'!$S$6:$S$162,DDCategorised!$B103)</f>
        <v>11045.8848869416</v>
      </c>
      <c r="D124" s="185">
        <f>SUMIFS('Revised Proposal'!F$6:F$162,'Revised Proposal'!$S$6:$S$162,DDCategorised!$B103)</f>
        <v>11045.8848869416</v>
      </c>
      <c r="E124" s="185">
        <f>SUMIFS('Revised Proposal'!G$6:G$162,'Revised Proposal'!$S$6:$S$162,DDCategorised!$B103)</f>
        <v>11045.8848869416</v>
      </c>
      <c r="F124" s="185">
        <f>SUMIFS('Revised Proposal'!H$6:H$162,'Revised Proposal'!$S$6:$S$162,DDCategorised!$B103)</f>
        <v>11045.8848869416</v>
      </c>
      <c r="G124" s="185">
        <f>SUMIFS('Revised Proposal'!I$6:I$162,'Revised Proposal'!$S$6:$S$162,DDCategorised!$B103)</f>
        <v>11045.8848869416</v>
      </c>
    </row>
    <row r="125" spans="1:13" ht="13.5" thickBot="1" x14ac:dyDescent="0.25">
      <c r="B125" s="180" t="s">
        <v>230</v>
      </c>
      <c r="C125" s="181">
        <f>+C122-C124</f>
        <v>0</v>
      </c>
      <c r="D125" s="181">
        <f>+D122-D124</f>
        <v>0</v>
      </c>
      <c r="E125" s="181">
        <f>+E122-E124</f>
        <v>0</v>
      </c>
      <c r="F125" s="181">
        <f>+F122-F124</f>
        <v>0</v>
      </c>
      <c r="G125" s="181">
        <f>+G122-G124</f>
        <v>0</v>
      </c>
    </row>
    <row r="127" spans="1:13" x14ac:dyDescent="0.2">
      <c r="A127" s="167" t="s">
        <v>158</v>
      </c>
      <c r="B127" s="174" t="s">
        <v>287</v>
      </c>
      <c r="C127" s="174"/>
      <c r="D127" s="174"/>
      <c r="E127" s="174"/>
      <c r="F127" s="174"/>
      <c r="G127" s="174"/>
      <c r="H127" s="170"/>
      <c r="I127" s="174"/>
      <c r="J127" s="174"/>
      <c r="K127" s="174"/>
      <c r="L127" s="174"/>
      <c r="M127" s="174"/>
    </row>
    <row r="128" spans="1:13" x14ac:dyDescent="0.2">
      <c r="B128" s="170" t="s">
        <v>276</v>
      </c>
      <c r="C128" s="185">
        <f>SUMIFS('Revised Proposal'!E$6:E$162,'Revised Proposal'!$S$6:$S$162,DDCategorised!$B127,'Revised Proposal'!$R$6:$R$162,DDCategorised!$B128)</f>
        <v>0</v>
      </c>
      <c r="D128" s="185">
        <f>SUMIFS('Revised Proposal'!F$6:F$162,'Revised Proposal'!$S$6:$S$162,DDCategorised!$B127,'Revised Proposal'!$R$6:$R$162,DDCategorised!$B128)</f>
        <v>0</v>
      </c>
      <c r="E128" s="185">
        <f>SUMIFS('Revised Proposal'!G$6:G$162,'Revised Proposal'!$S$6:$S$162,DDCategorised!$B127,'Revised Proposal'!$R$6:$R$162,DDCategorised!$B128)</f>
        <v>0</v>
      </c>
      <c r="F128" s="185">
        <f>SUMIFS('Revised Proposal'!H$6:H$162,'Revised Proposal'!$S$6:$S$162,DDCategorised!$B127,'Revised Proposal'!$R$6:$R$162,DDCategorised!$B128)</f>
        <v>0</v>
      </c>
      <c r="G128" s="185">
        <f>SUMIFS('Revised Proposal'!I$6:I$162,'Revised Proposal'!$S$6:$S$162,DDCategorised!$B127,'Revised Proposal'!$R$6:$R$162,DDCategorised!$B128)</f>
        <v>0</v>
      </c>
      <c r="H128" s="170"/>
      <c r="I128" s="176">
        <f>IF(C146=0,0,C128/C146)</f>
        <v>0</v>
      </c>
      <c r="J128" s="176">
        <f>IF(D146=0,0,D128/D146)</f>
        <v>0</v>
      </c>
      <c r="K128" s="176">
        <f>IF(E146=0,0,E128/E146)</f>
        <v>0</v>
      </c>
      <c r="L128" s="176">
        <f>IF(F146=0,0,F128/F146)</f>
        <v>0</v>
      </c>
      <c r="M128" s="176">
        <f>IF(G146=0,0,G128/G146)</f>
        <v>0</v>
      </c>
    </row>
    <row r="129" spans="2:13" x14ac:dyDescent="0.2">
      <c r="B129" s="170" t="s">
        <v>295</v>
      </c>
      <c r="C129" s="185">
        <f>SUMIFS('Revised Proposal'!E$6:E$162,'Revised Proposal'!$S$6:$S$162,DDCategorised!$B127,'Revised Proposal'!$R$6:$R$162,DDCategorised!$B129)</f>
        <v>0</v>
      </c>
      <c r="D129" s="185">
        <f>SUMIFS('Revised Proposal'!F$6:F$162,'Revised Proposal'!$S$6:$S$162,DDCategorised!$B127,'Revised Proposal'!$R$6:$R$162,DDCategorised!$B129)</f>
        <v>0</v>
      </c>
      <c r="E129" s="185">
        <f>SUMIFS('Revised Proposal'!G$6:G$162,'Revised Proposal'!$S$6:$S$162,DDCategorised!$B127,'Revised Proposal'!$R$6:$R$162,DDCategorised!$B129)</f>
        <v>0</v>
      </c>
      <c r="F129" s="185">
        <f>SUMIFS('Revised Proposal'!H$6:H$162,'Revised Proposal'!$S$6:$S$162,DDCategorised!$B127,'Revised Proposal'!$R$6:$R$162,DDCategorised!$B129)</f>
        <v>0</v>
      </c>
      <c r="G129" s="185">
        <f>SUMIFS('Revised Proposal'!I$6:I$162,'Revised Proposal'!$S$6:$S$162,DDCategorised!$B127,'Revised Proposal'!$R$6:$R$162,DDCategorised!$B129)</f>
        <v>0</v>
      </c>
      <c r="H129" s="170"/>
      <c r="I129" s="176">
        <f>IF(C146=0,0,C129/C146)</f>
        <v>0</v>
      </c>
      <c r="J129" s="176">
        <f>IF(D146=0,0,D129/D146)</f>
        <v>0</v>
      </c>
      <c r="K129" s="176">
        <f>IF(E146=0,0,E129/E146)</f>
        <v>0</v>
      </c>
      <c r="L129" s="176">
        <f>IF(F146=0,0,F129/F146)</f>
        <v>0</v>
      </c>
      <c r="M129" s="176">
        <f>IF(G146=0,0,G129/G146)</f>
        <v>0</v>
      </c>
    </row>
    <row r="130" spans="2:13" x14ac:dyDescent="0.2">
      <c r="B130" s="170" t="s">
        <v>274</v>
      </c>
      <c r="C130" s="185">
        <f>SUMIFS('Revised Proposal'!E$6:E$162,'Revised Proposal'!$S$6:$S$162,DDCategorised!$B127,'Revised Proposal'!$R$6:$R$162,DDCategorised!$B130)</f>
        <v>0</v>
      </c>
      <c r="D130" s="185">
        <f>SUMIFS('Revised Proposal'!F$6:F$162,'Revised Proposal'!$S$6:$S$162,DDCategorised!$B127,'Revised Proposal'!$R$6:$R$162,DDCategorised!$B130)</f>
        <v>0</v>
      </c>
      <c r="E130" s="185">
        <f>SUMIFS('Revised Proposal'!G$6:G$162,'Revised Proposal'!$S$6:$S$162,DDCategorised!$B127,'Revised Proposal'!$R$6:$R$162,DDCategorised!$B130)</f>
        <v>0</v>
      </c>
      <c r="F130" s="185">
        <f>SUMIFS('Revised Proposal'!H$6:H$162,'Revised Proposal'!$S$6:$S$162,DDCategorised!$B127,'Revised Proposal'!$R$6:$R$162,DDCategorised!$B130)</f>
        <v>0</v>
      </c>
      <c r="G130" s="185">
        <f>SUMIFS('Revised Proposal'!I$6:I$162,'Revised Proposal'!$S$6:$S$162,DDCategorised!$B127,'Revised Proposal'!$R$6:$R$162,DDCategorised!$B130)</f>
        <v>0</v>
      </c>
      <c r="H130" s="170"/>
      <c r="I130" s="176">
        <f>IF(C146=0,0,C130/C146)</f>
        <v>0</v>
      </c>
      <c r="J130" s="176">
        <f>IF(D146=0,0,D130/D146)</f>
        <v>0</v>
      </c>
      <c r="K130" s="176">
        <f>IF(E146=0,0,E130/E146)</f>
        <v>0</v>
      </c>
      <c r="L130" s="176">
        <f>IF(F146=0,0,F130/F146)</f>
        <v>0</v>
      </c>
      <c r="M130" s="176">
        <f>IF(G146=0,0,G130/G146)</f>
        <v>0</v>
      </c>
    </row>
    <row r="131" spans="2:13" x14ac:dyDescent="0.2">
      <c r="B131" s="170" t="s">
        <v>281</v>
      </c>
      <c r="C131" s="185">
        <f>SUMIFS('Revised Proposal'!E$6:E$162,'Revised Proposal'!$S$6:$S$162,DDCategorised!$B127,'Revised Proposal'!$R$6:$R$162,DDCategorised!$B131)</f>
        <v>0</v>
      </c>
      <c r="D131" s="185">
        <f>SUMIFS('Revised Proposal'!F$6:F$162,'Revised Proposal'!$S$6:$S$162,DDCategorised!$B127,'Revised Proposal'!$R$6:$R$162,DDCategorised!$B131)</f>
        <v>0</v>
      </c>
      <c r="E131" s="185">
        <f>SUMIFS('Revised Proposal'!G$6:G$162,'Revised Proposal'!$S$6:$S$162,DDCategorised!$B127,'Revised Proposal'!$R$6:$R$162,DDCategorised!$B131)</f>
        <v>0</v>
      </c>
      <c r="F131" s="185">
        <f>SUMIFS('Revised Proposal'!H$6:H$162,'Revised Proposal'!$S$6:$S$162,DDCategorised!$B127,'Revised Proposal'!$R$6:$R$162,DDCategorised!$B131)</f>
        <v>0</v>
      </c>
      <c r="G131" s="185">
        <f>SUMIFS('Revised Proposal'!I$6:I$162,'Revised Proposal'!$S$6:$S$162,DDCategorised!$B127,'Revised Proposal'!$R$6:$R$162,DDCategorised!$B131)</f>
        <v>0</v>
      </c>
      <c r="H131" s="170"/>
      <c r="I131" s="176">
        <f>IF(C146=0,0,C131/C146)</f>
        <v>0</v>
      </c>
      <c r="J131" s="176">
        <f>IF(D146=0,0,D131/D146)</f>
        <v>0</v>
      </c>
      <c r="K131" s="176">
        <f>IF(E146=0,0,E131/E146)</f>
        <v>0</v>
      </c>
      <c r="L131" s="176">
        <f>IF(F146=0,0,F131/F146)</f>
        <v>0</v>
      </c>
      <c r="M131" s="176">
        <f>IF(G146=0,0,G131/G146)</f>
        <v>0</v>
      </c>
    </row>
    <row r="132" spans="2:13" x14ac:dyDescent="0.2">
      <c r="B132" s="170" t="s">
        <v>275</v>
      </c>
      <c r="C132" s="185">
        <f>SUMIFS('Revised Proposal'!E$6:E$162,'Revised Proposal'!$S$6:$S$162,DDCategorised!$B127,'Revised Proposal'!$R$6:$R$162,DDCategorised!$B132)</f>
        <v>1727.7403991817789</v>
      </c>
      <c r="D132" s="185">
        <f>SUMIFS('Revised Proposal'!F$6:F$162,'Revised Proposal'!$S$6:$S$162,DDCategorised!$B127,'Revised Proposal'!$R$6:$R$162,DDCategorised!$B132)</f>
        <v>1727.7403991817789</v>
      </c>
      <c r="E132" s="185">
        <f>SUMIFS('Revised Proposal'!G$6:G$162,'Revised Proposal'!$S$6:$S$162,DDCategorised!$B127,'Revised Proposal'!$R$6:$R$162,DDCategorised!$B132)</f>
        <v>1727.7403991817789</v>
      </c>
      <c r="F132" s="185">
        <f>SUMIFS('Revised Proposal'!H$6:H$162,'Revised Proposal'!$S$6:$S$162,DDCategorised!$B127,'Revised Proposal'!$R$6:$R$162,DDCategorised!$B132)</f>
        <v>1727.7403991817789</v>
      </c>
      <c r="G132" s="185">
        <f>SUMIFS('Revised Proposal'!I$6:I$162,'Revised Proposal'!$S$6:$S$162,DDCategorised!$B127,'Revised Proposal'!$R$6:$R$162,DDCategorised!$B132)</f>
        <v>1727.7403991817789</v>
      </c>
      <c r="H132" s="170"/>
      <c r="I132" s="176">
        <f>IF(C146=0,0,C132/C146)</f>
        <v>1</v>
      </c>
      <c r="J132" s="176">
        <f>IF(D146=0,0,D132/D146)</f>
        <v>1</v>
      </c>
      <c r="K132" s="176">
        <f>IF(E146=0,0,E132/E146)</f>
        <v>1</v>
      </c>
      <c r="L132" s="176">
        <f>IF(F146=0,0,F132/F146)</f>
        <v>1</v>
      </c>
      <c r="M132" s="176">
        <f>IF(G146=0,0,G132/G146)</f>
        <v>1</v>
      </c>
    </row>
    <row r="133" spans="2:13" x14ac:dyDescent="0.2">
      <c r="B133" s="170" t="s">
        <v>285</v>
      </c>
      <c r="C133" s="185">
        <f>SUMIFS('Revised Proposal'!E$6:E$162,'Revised Proposal'!$S$6:$S$162,DDCategorised!$B127,'Revised Proposal'!$R$6:$R$162,DDCategorised!$B133)</f>
        <v>0</v>
      </c>
      <c r="D133" s="185">
        <f>SUMIFS('Revised Proposal'!F$6:F$162,'Revised Proposal'!$S$6:$S$162,DDCategorised!$B127,'Revised Proposal'!$R$6:$R$162,DDCategorised!$B133)</f>
        <v>0</v>
      </c>
      <c r="E133" s="185">
        <f>SUMIFS('Revised Proposal'!G$6:G$162,'Revised Proposal'!$S$6:$S$162,DDCategorised!$B127,'Revised Proposal'!$R$6:$R$162,DDCategorised!$B133)</f>
        <v>0</v>
      </c>
      <c r="F133" s="185">
        <f>SUMIFS('Revised Proposal'!H$6:H$162,'Revised Proposal'!$S$6:$S$162,DDCategorised!$B127,'Revised Proposal'!$R$6:$R$162,DDCategorised!$B133)</f>
        <v>0</v>
      </c>
      <c r="G133" s="185">
        <f>SUMIFS('Revised Proposal'!I$6:I$162,'Revised Proposal'!$S$6:$S$162,DDCategorised!$B127,'Revised Proposal'!$R$6:$R$162,DDCategorised!$B133)</f>
        <v>0</v>
      </c>
      <c r="H133" s="170"/>
      <c r="I133" s="176">
        <f>IF(C146=0,0,C133/C146)</f>
        <v>0</v>
      </c>
      <c r="J133" s="176">
        <f>IF(D146=0,0,D133/D146)</f>
        <v>0</v>
      </c>
      <c r="K133" s="176">
        <f>IF(E146=0,0,E133/E146)</f>
        <v>0</v>
      </c>
      <c r="L133" s="176">
        <f>IF(F146=0,0,F133/F146)</f>
        <v>0</v>
      </c>
      <c r="M133" s="176">
        <f>IF(G146=0,0,G133/G146)</f>
        <v>0</v>
      </c>
    </row>
    <row r="134" spans="2:13" x14ac:dyDescent="0.2">
      <c r="B134" s="170" t="s">
        <v>273</v>
      </c>
      <c r="C134" s="185">
        <f>SUMIFS('Revised Proposal'!E$6:E$162,'Revised Proposal'!$S$6:$S$162,DDCategorised!$B127,'Revised Proposal'!$R$6:$R$162,DDCategorised!$B134)</f>
        <v>0</v>
      </c>
      <c r="D134" s="185">
        <f>SUMIFS('Revised Proposal'!F$6:F$162,'Revised Proposal'!$S$6:$S$162,DDCategorised!$B127,'Revised Proposal'!$R$6:$R$162,DDCategorised!$B134)</f>
        <v>0</v>
      </c>
      <c r="E134" s="185">
        <f>SUMIFS('Revised Proposal'!G$6:G$162,'Revised Proposal'!$S$6:$S$162,DDCategorised!$B127,'Revised Proposal'!$R$6:$R$162,DDCategorised!$B134)</f>
        <v>0</v>
      </c>
      <c r="F134" s="185">
        <f>SUMIFS('Revised Proposal'!H$6:H$162,'Revised Proposal'!$S$6:$S$162,DDCategorised!$B127,'Revised Proposal'!$R$6:$R$162,DDCategorised!$B134)</f>
        <v>0</v>
      </c>
      <c r="G134" s="185">
        <f>SUMIFS('Revised Proposal'!I$6:I$162,'Revised Proposal'!$S$6:$S$162,DDCategorised!$B127,'Revised Proposal'!$R$6:$R$162,DDCategorised!$B134)</f>
        <v>0</v>
      </c>
      <c r="H134" s="170"/>
      <c r="I134" s="176">
        <f>IF(C146=0,0,C134/C146)</f>
        <v>0</v>
      </c>
      <c r="J134" s="176">
        <f>IF(D146=0,0,D134/D146)</f>
        <v>0</v>
      </c>
      <c r="K134" s="176">
        <f>IF(E146=0,0,E134/E146)</f>
        <v>0</v>
      </c>
      <c r="L134" s="176">
        <f>IF(F146=0,0,F134/F146)</f>
        <v>0</v>
      </c>
      <c r="M134" s="176">
        <f>IF(G146=0,0,G134/G146)</f>
        <v>0</v>
      </c>
    </row>
    <row r="135" spans="2:13" x14ac:dyDescent="0.2">
      <c r="B135" s="170" t="s">
        <v>280</v>
      </c>
      <c r="C135" s="185">
        <f>SUMIFS('Revised Proposal'!E$6:E$162,'Revised Proposal'!$S$6:$S$162,DDCategorised!$B127,'Revised Proposal'!$R$6:$R$162,DDCategorised!$B135)</f>
        <v>0</v>
      </c>
      <c r="D135" s="185">
        <f>SUMIFS('Revised Proposal'!F$6:F$162,'Revised Proposal'!$S$6:$S$162,DDCategorised!$B127,'Revised Proposal'!$R$6:$R$162,DDCategorised!$B135)</f>
        <v>0</v>
      </c>
      <c r="E135" s="185">
        <f>SUMIFS('Revised Proposal'!G$6:G$162,'Revised Proposal'!$S$6:$S$162,DDCategorised!$B127,'Revised Proposal'!$R$6:$R$162,DDCategorised!$B135)</f>
        <v>0</v>
      </c>
      <c r="F135" s="185">
        <f>SUMIFS('Revised Proposal'!H$6:H$162,'Revised Proposal'!$S$6:$S$162,DDCategorised!$B127,'Revised Proposal'!$R$6:$R$162,DDCategorised!$B135)</f>
        <v>0</v>
      </c>
      <c r="G135" s="185">
        <f>SUMIFS('Revised Proposal'!I$6:I$162,'Revised Proposal'!$S$6:$S$162,DDCategorised!$B127,'Revised Proposal'!$R$6:$R$162,DDCategorised!$B135)</f>
        <v>0</v>
      </c>
      <c r="H135" s="170"/>
      <c r="I135" s="176">
        <f>IF(C146=0,0,C135/C146)</f>
        <v>0</v>
      </c>
      <c r="J135" s="176">
        <f>IF(D146=0,0,D135/D146)</f>
        <v>0</v>
      </c>
      <c r="K135" s="176">
        <f>IF(E146=0,0,E135/E146)</f>
        <v>0</v>
      </c>
      <c r="L135" s="176">
        <f>IF(F146=0,0,F135/F146)</f>
        <v>0</v>
      </c>
      <c r="M135" s="176">
        <f>IF(G146=0,0,G135/G146)</f>
        <v>0</v>
      </c>
    </row>
    <row r="136" spans="2:13" x14ac:dyDescent="0.2">
      <c r="B136" s="170" t="s">
        <v>286</v>
      </c>
      <c r="C136" s="185">
        <f>SUMIFS('Revised Proposal'!E$6:E$162,'Revised Proposal'!$S$6:$S$162,DDCategorised!$B127,'Revised Proposal'!$R$6:$R$162,DDCategorised!$B136)</f>
        <v>0</v>
      </c>
      <c r="D136" s="185">
        <f>SUMIFS('Revised Proposal'!F$6:F$162,'Revised Proposal'!$S$6:$S$162,DDCategorised!$B127,'Revised Proposal'!$R$6:$R$162,DDCategorised!$B136)</f>
        <v>0</v>
      </c>
      <c r="E136" s="185">
        <f>SUMIFS('Revised Proposal'!G$6:G$162,'Revised Proposal'!$S$6:$S$162,DDCategorised!$B127,'Revised Proposal'!$R$6:$R$162,DDCategorised!$B136)</f>
        <v>0</v>
      </c>
      <c r="F136" s="185">
        <f>SUMIFS('Revised Proposal'!H$6:H$162,'Revised Proposal'!$S$6:$S$162,DDCategorised!$B127,'Revised Proposal'!$R$6:$R$162,DDCategorised!$B136)</f>
        <v>0</v>
      </c>
      <c r="G136" s="185">
        <f>SUMIFS('Revised Proposal'!I$6:I$162,'Revised Proposal'!$S$6:$S$162,DDCategorised!$B127,'Revised Proposal'!$R$6:$R$162,DDCategorised!$B136)</f>
        <v>0</v>
      </c>
      <c r="H136" s="170"/>
      <c r="I136" s="176">
        <f>IF(C146=0,0,C136/C146)</f>
        <v>0</v>
      </c>
      <c r="J136" s="176">
        <f>IF(D146=0,0,D136/D146)</f>
        <v>0</v>
      </c>
      <c r="K136" s="176">
        <f>IF(E146=0,0,E136/E146)</f>
        <v>0</v>
      </c>
      <c r="L136" s="176">
        <f>IF(F146=0,0,F136/F146)</f>
        <v>0</v>
      </c>
      <c r="M136" s="176">
        <f>IF(G146=0,0,G136/G146)</f>
        <v>0</v>
      </c>
    </row>
    <row r="137" spans="2:13" x14ac:dyDescent="0.2">
      <c r="B137" s="170" t="s">
        <v>296</v>
      </c>
      <c r="C137" s="185">
        <f>SUMIFS('Revised Proposal'!E$6:E$162,'Revised Proposal'!$S$6:$S$162,DDCategorised!$B127,'Revised Proposal'!$R$6:$R$162,DDCategorised!$B137)</f>
        <v>0</v>
      </c>
      <c r="D137" s="185">
        <f>SUMIFS('Revised Proposal'!F$6:F$162,'Revised Proposal'!$S$6:$S$162,DDCategorised!$B127,'Revised Proposal'!$R$6:$R$162,DDCategorised!$B137)</f>
        <v>0</v>
      </c>
      <c r="E137" s="185">
        <f>SUMIFS('Revised Proposal'!G$6:G$162,'Revised Proposal'!$S$6:$S$162,DDCategorised!$B127,'Revised Proposal'!$R$6:$R$162,DDCategorised!$B137)</f>
        <v>0</v>
      </c>
      <c r="F137" s="185">
        <f>SUMIFS('Revised Proposal'!H$6:H$162,'Revised Proposal'!$S$6:$S$162,DDCategorised!$B127,'Revised Proposal'!$R$6:$R$162,DDCategorised!$B137)</f>
        <v>0</v>
      </c>
      <c r="G137" s="185">
        <f>SUMIFS('Revised Proposal'!I$6:I$162,'Revised Proposal'!$S$6:$S$162,DDCategorised!$B127,'Revised Proposal'!$R$6:$R$162,DDCategorised!$B137)</f>
        <v>0</v>
      </c>
      <c r="H137" s="170"/>
      <c r="I137" s="176">
        <f>IF(C146=0,0,C137/C146)</f>
        <v>0</v>
      </c>
      <c r="J137" s="176">
        <f>IF(D146=0,0,D137/D146)</f>
        <v>0</v>
      </c>
      <c r="K137" s="176">
        <f>IF(E146=0,0,E137/E146)</f>
        <v>0</v>
      </c>
      <c r="L137" s="176">
        <f>IF(F146=0,0,F137/F146)</f>
        <v>0</v>
      </c>
      <c r="M137" s="176">
        <f>IF(G146=0,0,G137/G146)</f>
        <v>0</v>
      </c>
    </row>
    <row r="138" spans="2:13" x14ac:dyDescent="0.2">
      <c r="B138" s="170" t="s">
        <v>29</v>
      </c>
      <c r="C138" s="185">
        <f>SUMIFS('Revised Proposal'!E$6:E$162,'Revised Proposal'!$S$6:$S$162,DDCategorised!$B127,'Revised Proposal'!$R$6:$R$162,DDCategorised!$B138)</f>
        <v>0</v>
      </c>
      <c r="D138" s="185">
        <f>SUMIFS('Revised Proposal'!F$6:F$162,'Revised Proposal'!$S$6:$S$162,DDCategorised!$B127,'Revised Proposal'!$R$6:$R$162,DDCategorised!$B138)</f>
        <v>0</v>
      </c>
      <c r="E138" s="185">
        <f>SUMIFS('Revised Proposal'!G$6:G$162,'Revised Proposal'!$S$6:$S$162,DDCategorised!$B127,'Revised Proposal'!$R$6:$R$162,DDCategorised!$B138)</f>
        <v>0</v>
      </c>
      <c r="F138" s="185">
        <f>SUMIFS('Revised Proposal'!H$6:H$162,'Revised Proposal'!$S$6:$S$162,DDCategorised!$B127,'Revised Proposal'!$R$6:$R$162,DDCategorised!$B138)</f>
        <v>0</v>
      </c>
      <c r="G138" s="185">
        <f>SUMIFS('Revised Proposal'!I$6:I$162,'Revised Proposal'!$S$6:$S$162,DDCategorised!$B127,'Revised Proposal'!$R$6:$R$162,DDCategorised!$B138)</f>
        <v>0</v>
      </c>
      <c r="H138" s="170"/>
      <c r="I138" s="176">
        <f>IF(C146=0,0,C138/C146)</f>
        <v>0</v>
      </c>
      <c r="J138" s="176">
        <f>IF(D146=0,0,D138/D146)</f>
        <v>0</v>
      </c>
      <c r="K138" s="176">
        <f>IF(E146=0,0,E138/E146)</f>
        <v>0</v>
      </c>
      <c r="L138" s="176">
        <f>IF(F146=0,0,F138/F146)</f>
        <v>0</v>
      </c>
      <c r="M138" s="176">
        <f>IF(G146=0,0,G138/G146)</f>
        <v>0</v>
      </c>
    </row>
    <row r="139" spans="2:13" x14ac:dyDescent="0.2">
      <c r="B139" s="170" t="s">
        <v>278</v>
      </c>
      <c r="C139" s="185">
        <f>SUMIFS('Revised Proposal'!E$6:E$162,'Revised Proposal'!$S$6:$S$162,DDCategorised!$B127,'Revised Proposal'!$R$6:$R$162,DDCategorised!$B139)</f>
        <v>0</v>
      </c>
      <c r="D139" s="185">
        <f>SUMIFS('Revised Proposal'!F$6:F$162,'Revised Proposal'!$S$6:$S$162,DDCategorised!$B127,'Revised Proposal'!$R$6:$R$162,DDCategorised!$B139)</f>
        <v>0</v>
      </c>
      <c r="E139" s="185">
        <f>SUMIFS('Revised Proposal'!G$6:G$162,'Revised Proposal'!$S$6:$S$162,DDCategorised!$B127,'Revised Proposal'!$R$6:$R$162,DDCategorised!$B139)</f>
        <v>0</v>
      </c>
      <c r="F139" s="185">
        <f>SUMIFS('Revised Proposal'!H$6:H$162,'Revised Proposal'!$S$6:$S$162,DDCategorised!$B127,'Revised Proposal'!$R$6:$R$162,DDCategorised!$B139)</f>
        <v>0</v>
      </c>
      <c r="G139" s="185">
        <f>SUMIFS('Revised Proposal'!I$6:I$162,'Revised Proposal'!$S$6:$S$162,DDCategorised!$B127,'Revised Proposal'!$R$6:$R$162,DDCategorised!$B139)</f>
        <v>0</v>
      </c>
      <c r="H139" s="170"/>
      <c r="I139" s="176">
        <f>IF(C146=0,0,C139/C146)</f>
        <v>0</v>
      </c>
      <c r="J139" s="176">
        <f>IF(D146=0,0,D139/D146)</f>
        <v>0</v>
      </c>
      <c r="K139" s="176">
        <f>IF(E146=0,0,E139/E146)</f>
        <v>0</v>
      </c>
      <c r="L139" s="176">
        <f>IF(F146=0,0,F139/F146)</f>
        <v>0</v>
      </c>
      <c r="M139" s="176">
        <f>IF(G146=0,0,G139/G146)</f>
        <v>0</v>
      </c>
    </row>
    <row r="140" spans="2:13" x14ac:dyDescent="0.2">
      <c r="B140" s="170" t="s">
        <v>297</v>
      </c>
      <c r="C140" s="185">
        <f>SUMIFS('Revised Proposal'!E$6:E$162,'Revised Proposal'!$S$6:$S$162,DDCategorised!$B127,'Revised Proposal'!$R$6:$R$162,DDCategorised!$B140)</f>
        <v>0</v>
      </c>
      <c r="D140" s="185">
        <f>SUMIFS('Revised Proposal'!F$6:F$162,'Revised Proposal'!$S$6:$S$162,DDCategorised!$B127,'Revised Proposal'!$R$6:$R$162,DDCategorised!$B140)</f>
        <v>0</v>
      </c>
      <c r="E140" s="185">
        <f>SUMIFS('Revised Proposal'!G$6:G$162,'Revised Proposal'!$S$6:$S$162,DDCategorised!$B127,'Revised Proposal'!$R$6:$R$162,DDCategorised!$B140)</f>
        <v>0</v>
      </c>
      <c r="F140" s="185">
        <f>SUMIFS('Revised Proposal'!H$6:H$162,'Revised Proposal'!$S$6:$S$162,DDCategorised!$B127,'Revised Proposal'!$R$6:$R$162,DDCategorised!$B140)</f>
        <v>0</v>
      </c>
      <c r="G140" s="185">
        <f>SUMIFS('Revised Proposal'!I$6:I$162,'Revised Proposal'!$S$6:$S$162,DDCategorised!$B127,'Revised Proposal'!$R$6:$R$162,DDCategorised!$B140)</f>
        <v>0</v>
      </c>
      <c r="H140" s="170"/>
      <c r="I140" s="176">
        <f>IF(C146=0,0,C140/C146)</f>
        <v>0</v>
      </c>
      <c r="J140" s="176">
        <f>IF(D146=0,0,D140/D146)</f>
        <v>0</v>
      </c>
      <c r="K140" s="176">
        <f>IF(E146=0,0,E140/E146)</f>
        <v>0</v>
      </c>
      <c r="L140" s="176">
        <f>IF(F146=0,0,F140/F146)</f>
        <v>0</v>
      </c>
      <c r="M140" s="176">
        <f>IF(G146=0,0,G140/G146)</f>
        <v>0</v>
      </c>
    </row>
    <row r="141" spans="2:13" x14ac:dyDescent="0.2">
      <c r="B141" s="170" t="s">
        <v>298</v>
      </c>
      <c r="C141" s="185">
        <f>SUMIFS('Revised Proposal'!E$6:E$162,'Revised Proposal'!$S$6:$S$162,DDCategorised!$B127,'Revised Proposal'!$R$6:$R$162,DDCategorised!$B141)</f>
        <v>0</v>
      </c>
      <c r="D141" s="185">
        <f>SUMIFS('Revised Proposal'!F$6:F$162,'Revised Proposal'!$S$6:$S$162,DDCategorised!$B127,'Revised Proposal'!$R$6:$R$162,DDCategorised!$B141)</f>
        <v>0</v>
      </c>
      <c r="E141" s="185">
        <f>SUMIFS('Revised Proposal'!G$6:G$162,'Revised Proposal'!$S$6:$S$162,DDCategorised!$B127,'Revised Proposal'!$R$6:$R$162,DDCategorised!$B141)</f>
        <v>0</v>
      </c>
      <c r="F141" s="185">
        <f>SUMIFS('Revised Proposal'!H$6:H$162,'Revised Proposal'!$S$6:$S$162,DDCategorised!$B127,'Revised Proposal'!$R$6:$R$162,DDCategorised!$B141)</f>
        <v>0</v>
      </c>
      <c r="G141" s="185">
        <f>SUMIFS('Revised Proposal'!I$6:I$162,'Revised Proposal'!$S$6:$S$162,DDCategorised!$B127,'Revised Proposal'!$R$6:$R$162,DDCategorised!$B141)</f>
        <v>0</v>
      </c>
      <c r="H141" s="170"/>
      <c r="I141" s="176">
        <f>IF(C146=0,0,C141/C146)</f>
        <v>0</v>
      </c>
      <c r="J141" s="176">
        <f>IF(D146=0,0,D141/D146)</f>
        <v>0</v>
      </c>
      <c r="K141" s="176">
        <f>IF(E146=0,0,E141/E146)</f>
        <v>0</v>
      </c>
      <c r="L141" s="176">
        <f>IF(F146=0,0,F141/F146)</f>
        <v>0</v>
      </c>
      <c r="M141" s="176">
        <f>IF(G146=0,0,G141/G146)</f>
        <v>0</v>
      </c>
    </row>
    <row r="142" spans="2:13" x14ac:dyDescent="0.2">
      <c r="B142" s="170" t="s">
        <v>282</v>
      </c>
      <c r="C142" s="185">
        <f>SUMIFS('Revised Proposal'!E$6:E$162,'Revised Proposal'!$S$6:$S$162,DDCategorised!$B127,'Revised Proposal'!$R$6:$R$162,DDCategorised!$B142)</f>
        <v>0</v>
      </c>
      <c r="D142" s="185">
        <f>SUMIFS('Revised Proposal'!F$6:F$162,'Revised Proposal'!$S$6:$S$162,DDCategorised!$B127,'Revised Proposal'!$R$6:$R$162,DDCategorised!$B142)</f>
        <v>0</v>
      </c>
      <c r="E142" s="185">
        <f>SUMIFS('Revised Proposal'!G$6:G$162,'Revised Proposal'!$S$6:$S$162,DDCategorised!$B127,'Revised Proposal'!$R$6:$R$162,DDCategorised!$B142)</f>
        <v>0</v>
      </c>
      <c r="F142" s="185">
        <f>SUMIFS('Revised Proposal'!H$6:H$162,'Revised Proposal'!$S$6:$S$162,DDCategorised!$B127,'Revised Proposal'!$R$6:$R$162,DDCategorised!$B142)</f>
        <v>0</v>
      </c>
      <c r="G142" s="185">
        <f>SUMIFS('Revised Proposal'!I$6:I$162,'Revised Proposal'!$S$6:$S$162,DDCategorised!$B127,'Revised Proposal'!$R$6:$R$162,DDCategorised!$B142)</f>
        <v>0</v>
      </c>
      <c r="H142" s="170"/>
      <c r="I142" s="176">
        <f>IF(C146=0,0,C142/C146)</f>
        <v>0</v>
      </c>
      <c r="J142" s="176">
        <f>IF(D146=0,0,D142/D146)</f>
        <v>0</v>
      </c>
      <c r="K142" s="176">
        <f>IF(E146=0,0,E142/E146)</f>
        <v>0</v>
      </c>
      <c r="L142" s="176">
        <f>IF(F146=0,0,F142/F146)</f>
        <v>0</v>
      </c>
      <c r="M142" s="176">
        <f>IF(G146=0,0,G142/G146)</f>
        <v>0</v>
      </c>
    </row>
    <row r="143" spans="2:13" x14ac:dyDescent="0.2">
      <c r="B143" s="167" t="s">
        <v>277</v>
      </c>
      <c r="C143" s="185">
        <f>SUMIFS('Revised Proposal'!E$6:E$162,'Revised Proposal'!$S$6:$S$162,DDCategorised!$B127,'Revised Proposal'!$R$6:$R$162,DDCategorised!$B143)</f>
        <v>0</v>
      </c>
      <c r="D143" s="185">
        <f>SUMIFS('Revised Proposal'!F$6:F$162,'Revised Proposal'!$S$6:$S$162,DDCategorised!$B127,'Revised Proposal'!$R$6:$R$162,DDCategorised!$B143)</f>
        <v>0</v>
      </c>
      <c r="E143" s="185">
        <f>SUMIFS('Revised Proposal'!G$6:G$162,'Revised Proposal'!$S$6:$S$162,DDCategorised!$B127,'Revised Proposal'!$R$6:$R$162,DDCategorised!$B143)</f>
        <v>0</v>
      </c>
      <c r="F143" s="185">
        <f>SUMIFS('Revised Proposal'!H$6:H$162,'Revised Proposal'!$S$6:$S$162,DDCategorised!$B127,'Revised Proposal'!$R$6:$R$162,DDCategorised!$B143)</f>
        <v>0</v>
      </c>
      <c r="G143" s="185">
        <f>SUMIFS('Revised Proposal'!I$6:I$162,'Revised Proposal'!$S$6:$S$162,DDCategorised!$B127,'Revised Proposal'!$R$6:$R$162,DDCategorised!$B143)</f>
        <v>0</v>
      </c>
      <c r="H143" s="170"/>
      <c r="I143" s="176">
        <f>IF(C146=0,0,C143/C146)</f>
        <v>0</v>
      </c>
      <c r="J143" s="176">
        <f>IF(D146=0,0,D143/D146)</f>
        <v>0</v>
      </c>
      <c r="K143" s="176">
        <f>IF(E146=0,0,E143/E146)</f>
        <v>0</v>
      </c>
      <c r="L143" s="176">
        <f>IF(F146=0,0,F143/F146)</f>
        <v>0</v>
      </c>
      <c r="M143" s="176">
        <f>IF(G146=0,0,G143/G146)</f>
        <v>0</v>
      </c>
    </row>
    <row r="144" spans="2:13" x14ac:dyDescent="0.2">
      <c r="B144" s="170" t="s">
        <v>279</v>
      </c>
      <c r="C144" s="185">
        <f>SUMIFS('Revised Proposal'!E$6:E$162,'Revised Proposal'!$S$6:$S$162,DDCategorised!$B127,'Revised Proposal'!$R$6:$R$162,DDCategorised!$B144)</f>
        <v>0</v>
      </c>
      <c r="D144" s="185">
        <f>SUMIFS('Revised Proposal'!F$6:F$162,'Revised Proposal'!$S$6:$S$162,DDCategorised!$B127,'Revised Proposal'!$R$6:$R$162,DDCategorised!$B144)</f>
        <v>0</v>
      </c>
      <c r="E144" s="185">
        <f>SUMIFS('Revised Proposal'!G$6:G$162,'Revised Proposal'!$S$6:$S$162,DDCategorised!$B127,'Revised Proposal'!$R$6:$R$162,DDCategorised!$B144)</f>
        <v>0</v>
      </c>
      <c r="F144" s="185">
        <f>SUMIFS('Revised Proposal'!H$6:H$162,'Revised Proposal'!$S$6:$S$162,DDCategorised!$B127,'Revised Proposal'!$R$6:$R$162,DDCategorised!$B144)</f>
        <v>0</v>
      </c>
      <c r="G144" s="185">
        <f>SUMIFS('Revised Proposal'!I$6:I$162,'Revised Proposal'!$S$6:$S$162,DDCategorised!$B127,'Revised Proposal'!$R$6:$R$162,DDCategorised!$B144)</f>
        <v>0</v>
      </c>
      <c r="H144" s="170"/>
      <c r="I144" s="176">
        <f>IF(C146=0,0,C144/C146)</f>
        <v>0</v>
      </c>
      <c r="J144" s="176">
        <f>IF(D146=0,0,D144/D146)</f>
        <v>0</v>
      </c>
      <c r="K144" s="176">
        <f>IF(E146=0,0,E144/E146)</f>
        <v>0</v>
      </c>
      <c r="L144" s="176">
        <f>IF(F146=0,0,F144/F146)</f>
        <v>0</v>
      </c>
      <c r="M144" s="176">
        <f>IF(G146=0,0,G144/G146)</f>
        <v>0</v>
      </c>
    </row>
    <row r="145" spans="1:13" x14ac:dyDescent="0.2">
      <c r="B145" s="170"/>
      <c r="C145" s="175"/>
      <c r="D145" s="175"/>
      <c r="E145" s="175"/>
      <c r="F145" s="175"/>
      <c r="G145" s="175"/>
      <c r="H145" s="170"/>
      <c r="I145" s="176"/>
      <c r="J145" s="176"/>
      <c r="K145" s="176"/>
      <c r="L145" s="176"/>
      <c r="M145" s="176"/>
    </row>
    <row r="146" spans="1:13" x14ac:dyDescent="0.2">
      <c r="B146" s="177" t="s">
        <v>299</v>
      </c>
      <c r="C146" s="178">
        <f>SUM(C128:C145)</f>
        <v>1727.7403991817789</v>
      </c>
      <c r="D146" s="178">
        <f>SUM(D128:D145)</f>
        <v>1727.7403991817789</v>
      </c>
      <c r="E146" s="178">
        <f>SUM(E128:E145)</f>
        <v>1727.7403991817789</v>
      </c>
      <c r="F146" s="178">
        <f>SUM(F128:F145)</f>
        <v>1727.7403991817789</v>
      </c>
      <c r="G146" s="178">
        <f>SUM(G128:G145)</f>
        <v>1727.7403991817789</v>
      </c>
      <c r="H146" s="170"/>
      <c r="I146" s="179">
        <f>SUM(I128:I145)</f>
        <v>1</v>
      </c>
      <c r="J146" s="179">
        <f>SUM(J128:J145)</f>
        <v>1</v>
      </c>
      <c r="K146" s="179">
        <f>SUM(K128:K145)</f>
        <v>1</v>
      </c>
      <c r="L146" s="179">
        <f>SUM(L128:L145)</f>
        <v>1</v>
      </c>
      <c r="M146" s="179">
        <f>SUM(M128:M145)</f>
        <v>1</v>
      </c>
    </row>
    <row r="148" spans="1:13" ht="13.5" thickBot="1" x14ac:dyDescent="0.25">
      <c r="B148" s="167" t="s">
        <v>300</v>
      </c>
      <c r="C148" s="185">
        <f>SUMIFS('Revised Proposal'!E$6:E$162,'Revised Proposal'!$S$6:$S$162,DDCategorised!$B127)</f>
        <v>1727.7403991817789</v>
      </c>
      <c r="D148" s="185">
        <f>SUMIFS('Revised Proposal'!F$6:F$162,'Revised Proposal'!$S$6:$S$162,DDCategorised!$B127)</f>
        <v>1727.7403991817789</v>
      </c>
      <c r="E148" s="185">
        <f>SUMIFS('Revised Proposal'!G$6:G$162,'Revised Proposal'!$S$6:$S$162,DDCategorised!$B127)</f>
        <v>1727.7403991817789</v>
      </c>
      <c r="F148" s="185">
        <f>SUMIFS('Revised Proposal'!H$6:H$162,'Revised Proposal'!$S$6:$S$162,DDCategorised!$B127)</f>
        <v>1727.7403991817789</v>
      </c>
      <c r="G148" s="185">
        <f>SUMIFS('Revised Proposal'!I$6:I$162,'Revised Proposal'!$S$6:$S$162,DDCategorised!$B127)</f>
        <v>1727.7403991817789</v>
      </c>
    </row>
    <row r="149" spans="1:13" ht="13.5" thickBot="1" x14ac:dyDescent="0.25">
      <c r="B149" s="180" t="s">
        <v>230</v>
      </c>
      <c r="C149" s="181">
        <f>+C146-C148</f>
        <v>0</v>
      </c>
      <c r="D149" s="181">
        <f>+D146-D148</f>
        <v>0</v>
      </c>
      <c r="E149" s="181">
        <f>+E146-E148</f>
        <v>0</v>
      </c>
      <c r="F149" s="181">
        <f>+F146-F148</f>
        <v>0</v>
      </c>
      <c r="G149" s="181">
        <f>+G146-G148</f>
        <v>0</v>
      </c>
    </row>
    <row r="151" spans="1:13" x14ac:dyDescent="0.2">
      <c r="A151" s="167" t="s">
        <v>172</v>
      </c>
      <c r="B151" s="174" t="s">
        <v>289</v>
      </c>
      <c r="C151" s="174"/>
      <c r="D151" s="174"/>
      <c r="E151" s="174"/>
      <c r="F151" s="174"/>
      <c r="G151" s="174"/>
      <c r="H151" s="170"/>
      <c r="I151" s="174"/>
      <c r="J151" s="174"/>
      <c r="K151" s="174"/>
      <c r="L151" s="174"/>
      <c r="M151" s="174"/>
    </row>
    <row r="152" spans="1:13" x14ac:dyDescent="0.2">
      <c r="B152" s="170" t="s">
        <v>276</v>
      </c>
      <c r="C152" s="185">
        <f>SUMIFS('Revised Proposal'!E$6:E$162,'Revised Proposal'!$S$6:$S$162,DDCategorised!$B151,'Revised Proposal'!$R$6:$R$162,DDCategorised!$B152)</f>
        <v>0</v>
      </c>
      <c r="D152" s="185">
        <f>SUMIFS('Revised Proposal'!F$6:F$162,'Revised Proposal'!$S$6:$S$162,DDCategorised!$B151,'Revised Proposal'!$R$6:$R$162,DDCategorised!$B152)</f>
        <v>0</v>
      </c>
      <c r="E152" s="185">
        <f>SUMIFS('Revised Proposal'!G$6:G$162,'Revised Proposal'!$S$6:$S$162,DDCategorised!$B151,'Revised Proposal'!$R$6:$R$162,DDCategorised!$B152)</f>
        <v>0</v>
      </c>
      <c r="F152" s="185">
        <f>SUMIFS('Revised Proposal'!H$6:H$162,'Revised Proposal'!$S$6:$S$162,DDCategorised!$B151,'Revised Proposal'!$R$6:$R$162,DDCategorised!$B152)</f>
        <v>0</v>
      </c>
      <c r="G152" s="185">
        <f>SUMIFS('Revised Proposal'!I$6:I$162,'Revised Proposal'!$S$6:$S$162,DDCategorised!$B151,'Revised Proposal'!$R$6:$R$162,DDCategorised!$B152)</f>
        <v>0</v>
      </c>
      <c r="H152" s="170"/>
      <c r="I152" s="176">
        <f>IF(C170=0,0,C152/C170)</f>
        <v>0</v>
      </c>
      <c r="J152" s="176">
        <f>IF(D170=0,0,D152/D170)</f>
        <v>0</v>
      </c>
      <c r="K152" s="176">
        <f>IF(E170=0,0,E152/E170)</f>
        <v>0</v>
      </c>
      <c r="L152" s="176">
        <f>IF(F170=0,0,F152/F170)</f>
        <v>0</v>
      </c>
      <c r="M152" s="176">
        <f>IF(G170=0,0,G152/G170)</f>
        <v>0</v>
      </c>
    </row>
    <row r="153" spans="1:13" x14ac:dyDescent="0.2">
      <c r="B153" s="170" t="s">
        <v>295</v>
      </c>
      <c r="C153" s="185">
        <f>SUMIFS('Revised Proposal'!E$6:E$162,'Revised Proposal'!$S$6:$S$162,DDCategorised!$B151,'Revised Proposal'!$R$6:$R$162,DDCategorised!$B153)</f>
        <v>0</v>
      </c>
      <c r="D153" s="185">
        <f>SUMIFS('Revised Proposal'!F$6:F$162,'Revised Proposal'!$S$6:$S$162,DDCategorised!$B151,'Revised Proposal'!$R$6:$R$162,DDCategorised!$B153)</f>
        <v>0</v>
      </c>
      <c r="E153" s="185">
        <f>SUMIFS('Revised Proposal'!G$6:G$162,'Revised Proposal'!$S$6:$S$162,DDCategorised!$B151,'Revised Proposal'!$R$6:$R$162,DDCategorised!$B153)</f>
        <v>0</v>
      </c>
      <c r="F153" s="185">
        <f>SUMIFS('Revised Proposal'!H$6:H$162,'Revised Proposal'!$S$6:$S$162,DDCategorised!$B151,'Revised Proposal'!$R$6:$R$162,DDCategorised!$B153)</f>
        <v>0</v>
      </c>
      <c r="G153" s="185">
        <f>SUMIFS('Revised Proposal'!I$6:I$162,'Revised Proposal'!$S$6:$S$162,DDCategorised!$B151,'Revised Proposal'!$R$6:$R$162,DDCategorised!$B153)</f>
        <v>0</v>
      </c>
      <c r="H153" s="170"/>
      <c r="I153" s="176">
        <f>IF(C170=0,0,C153/C170)</f>
        <v>0</v>
      </c>
      <c r="J153" s="176">
        <f>IF(D170=0,0,D153/D170)</f>
        <v>0</v>
      </c>
      <c r="K153" s="176">
        <f>IF(E170=0,0,E153/E170)</f>
        <v>0</v>
      </c>
      <c r="L153" s="176">
        <f>IF(F170=0,0,F153/F170)</f>
        <v>0</v>
      </c>
      <c r="M153" s="176">
        <f>IF(G170=0,0,G153/G170)</f>
        <v>0</v>
      </c>
    </row>
    <row r="154" spans="1:13" x14ac:dyDescent="0.2">
      <c r="B154" s="170" t="s">
        <v>274</v>
      </c>
      <c r="C154" s="185">
        <f>SUMIFS('Revised Proposal'!E$6:E$162,'Revised Proposal'!$S$6:$S$162,DDCategorised!$B151,'Revised Proposal'!$R$6:$R$162,DDCategorised!$B154)</f>
        <v>487.62156606554788</v>
      </c>
      <c r="D154" s="185">
        <f>SUMIFS('Revised Proposal'!F$6:F$162,'Revised Proposal'!$S$6:$S$162,DDCategorised!$B151,'Revised Proposal'!$R$6:$R$162,DDCategorised!$B154)</f>
        <v>575.21825458031697</v>
      </c>
      <c r="E154" s="185">
        <f>SUMIFS('Revised Proposal'!G$6:G$162,'Revised Proposal'!$S$6:$S$162,DDCategorised!$B151,'Revised Proposal'!$R$6:$R$162,DDCategorised!$B154)</f>
        <v>541.43096043890603</v>
      </c>
      <c r="F154" s="185">
        <f>SUMIFS('Revised Proposal'!H$6:H$162,'Revised Proposal'!$S$6:$S$162,DDCategorised!$B151,'Revised Proposal'!$R$6:$R$162,DDCategorised!$B154)</f>
        <v>541.43096043890603</v>
      </c>
      <c r="G154" s="185">
        <f>SUMIFS('Revised Proposal'!I$6:I$162,'Revised Proposal'!$S$6:$S$162,DDCategorised!$B151,'Revised Proposal'!$R$6:$R$162,DDCategorised!$B154)</f>
        <v>541.43096043890603</v>
      </c>
      <c r="H154" s="170"/>
      <c r="I154" s="176">
        <f>IF(C170=0,0,C154/C170)</f>
        <v>0.10236863704834005</v>
      </c>
      <c r="J154" s="176">
        <f>IF(D170=0,0,D154/D170)</f>
        <v>0.11181201611586182</v>
      </c>
      <c r="K154" s="176">
        <f>IF(E170=0,0,E154/E170)</f>
        <v>0.10594015437308421</v>
      </c>
      <c r="L154" s="176">
        <f>IF(F170=0,0,F154/F170)</f>
        <v>0.10607084710578148</v>
      </c>
      <c r="M154" s="176">
        <f>IF(G170=0,0,G154/G170)</f>
        <v>0.11239542093083425</v>
      </c>
    </row>
    <row r="155" spans="1:13" x14ac:dyDescent="0.2">
      <c r="B155" s="170" t="s">
        <v>281</v>
      </c>
      <c r="C155" s="185">
        <f>SUMIFS('Revised Proposal'!E$6:E$162,'Revised Proposal'!$S$6:$S$162,DDCategorised!$B151,'Revised Proposal'!$R$6:$R$162,DDCategorised!$B155)</f>
        <v>0</v>
      </c>
      <c r="D155" s="185">
        <f>SUMIFS('Revised Proposal'!F$6:F$162,'Revised Proposal'!$S$6:$S$162,DDCategorised!$B151,'Revised Proposal'!$R$6:$R$162,DDCategorised!$B155)</f>
        <v>0</v>
      </c>
      <c r="E155" s="185">
        <f>SUMIFS('Revised Proposal'!G$6:G$162,'Revised Proposal'!$S$6:$S$162,DDCategorised!$B151,'Revised Proposal'!$R$6:$R$162,DDCategorised!$B155)</f>
        <v>0</v>
      </c>
      <c r="F155" s="185">
        <f>SUMIFS('Revised Proposal'!H$6:H$162,'Revised Proposal'!$S$6:$S$162,DDCategorised!$B151,'Revised Proposal'!$R$6:$R$162,DDCategorised!$B155)</f>
        <v>0</v>
      </c>
      <c r="G155" s="185">
        <f>SUMIFS('Revised Proposal'!I$6:I$162,'Revised Proposal'!$S$6:$S$162,DDCategorised!$B151,'Revised Proposal'!$R$6:$R$162,DDCategorised!$B155)</f>
        <v>0</v>
      </c>
      <c r="H155" s="170"/>
      <c r="I155" s="176">
        <f>IF(C170=0,0,C155/C170)</f>
        <v>0</v>
      </c>
      <c r="J155" s="176">
        <f>IF(D170=0,0,D155/D170)</f>
        <v>0</v>
      </c>
      <c r="K155" s="176">
        <f>IF(E170=0,0,E155/E170)</f>
        <v>0</v>
      </c>
      <c r="L155" s="176">
        <f>IF(F170=0,0,F155/F170)</f>
        <v>0</v>
      </c>
      <c r="M155" s="176">
        <f>IF(G170=0,0,G155/G170)</f>
        <v>0</v>
      </c>
    </row>
    <row r="156" spans="1:13" x14ac:dyDescent="0.2">
      <c r="B156" s="170" t="s">
        <v>275</v>
      </c>
      <c r="C156" s="185">
        <f>SUMIFS('Revised Proposal'!E$6:E$162,'Revised Proposal'!$S$6:$S$162,DDCategorised!$B151,'Revised Proposal'!$R$6:$R$162,DDCategorised!$B156)</f>
        <v>3128.4531612417532</v>
      </c>
      <c r="D156" s="185">
        <f>SUMIFS('Revised Proposal'!F$6:F$162,'Revised Proposal'!$S$6:$S$162,DDCategorised!$B151,'Revised Proposal'!$R$6:$R$162,DDCategorised!$B156)</f>
        <v>3128.4531612417532</v>
      </c>
      <c r="E156" s="185">
        <f>SUMIFS('Revised Proposal'!G$6:G$162,'Revised Proposal'!$S$6:$S$162,DDCategorised!$B151,'Revised Proposal'!$R$6:$R$162,DDCategorised!$B156)</f>
        <v>3128.4531612417532</v>
      </c>
      <c r="F156" s="185">
        <f>SUMIFS('Revised Proposal'!H$6:H$162,'Revised Proposal'!$S$6:$S$162,DDCategorised!$B151,'Revised Proposal'!$R$6:$R$162,DDCategorised!$B156)</f>
        <v>3128.4531612417532</v>
      </c>
      <c r="G156" s="185">
        <f>SUMIFS('Revised Proposal'!I$6:I$162,'Revised Proposal'!$S$6:$S$162,DDCategorised!$B151,'Revised Proposal'!$R$6:$R$162,DDCategorised!$B156)</f>
        <v>3128.4531612417532</v>
      </c>
      <c r="H156" s="170"/>
      <c r="I156" s="176">
        <f>IF(C170=0,0,C156/C170)</f>
        <v>0.65677055420235275</v>
      </c>
      <c r="J156" s="176">
        <f>IF(D170=0,0,D156/D170)</f>
        <v>0.60811466342927034</v>
      </c>
      <c r="K156" s="176">
        <f>IF(E170=0,0,E156/E170)</f>
        <v>0.61213494437452365</v>
      </c>
      <c r="L156" s="176">
        <f>IF(F170=0,0,F156/F170)</f>
        <v>0.61289010269134137</v>
      </c>
      <c r="M156" s="176">
        <f>IF(G170=0,0,G156/G170)</f>
        <v>0.64943425037076807</v>
      </c>
    </row>
    <row r="157" spans="1:13" x14ac:dyDescent="0.2">
      <c r="B157" s="170" t="s">
        <v>285</v>
      </c>
      <c r="C157" s="185">
        <f>SUMIFS('Revised Proposal'!E$6:E$162,'Revised Proposal'!$S$6:$S$162,DDCategorised!$B151,'Revised Proposal'!$R$6:$R$162,DDCategorised!$B157)</f>
        <v>0</v>
      </c>
      <c r="D157" s="185">
        <f>SUMIFS('Revised Proposal'!F$6:F$162,'Revised Proposal'!$S$6:$S$162,DDCategorised!$B151,'Revised Proposal'!$R$6:$R$162,DDCategorised!$B157)</f>
        <v>0</v>
      </c>
      <c r="E157" s="185">
        <f>SUMIFS('Revised Proposal'!G$6:G$162,'Revised Proposal'!$S$6:$S$162,DDCategorised!$B151,'Revised Proposal'!$R$6:$R$162,DDCategorised!$B157)</f>
        <v>0</v>
      </c>
      <c r="F157" s="185">
        <f>SUMIFS('Revised Proposal'!H$6:H$162,'Revised Proposal'!$S$6:$S$162,DDCategorised!$B151,'Revised Proposal'!$R$6:$R$162,DDCategorised!$B157)</f>
        <v>0</v>
      </c>
      <c r="G157" s="185">
        <f>SUMIFS('Revised Proposal'!I$6:I$162,'Revised Proposal'!$S$6:$S$162,DDCategorised!$B151,'Revised Proposal'!$R$6:$R$162,DDCategorised!$B157)</f>
        <v>0</v>
      </c>
      <c r="H157" s="170"/>
      <c r="I157" s="176">
        <f>IF(C170=0,0,C157/C170)</f>
        <v>0</v>
      </c>
      <c r="J157" s="176">
        <f>IF(D170=0,0,D157/D170)</f>
        <v>0</v>
      </c>
      <c r="K157" s="176">
        <f>IF(E170=0,0,E157/E170)</f>
        <v>0</v>
      </c>
      <c r="L157" s="176">
        <f>IF(F170=0,0,F157/F170)</f>
        <v>0</v>
      </c>
      <c r="M157" s="176">
        <f>IF(G170=0,0,G157/G170)</f>
        <v>0</v>
      </c>
    </row>
    <row r="158" spans="1:13" x14ac:dyDescent="0.2">
      <c r="B158" s="170" t="s">
        <v>273</v>
      </c>
      <c r="C158" s="185">
        <f>SUMIFS('Revised Proposal'!E$6:E$162,'Revised Proposal'!$S$6:$S$162,DDCategorised!$B151,'Revised Proposal'!$R$6:$R$162,DDCategorised!$B158)</f>
        <v>0</v>
      </c>
      <c r="D158" s="185">
        <f>SUMIFS('Revised Proposal'!F$6:F$162,'Revised Proposal'!$S$6:$S$162,DDCategorised!$B151,'Revised Proposal'!$R$6:$R$162,DDCategorised!$B158)</f>
        <v>0</v>
      </c>
      <c r="E158" s="185">
        <f>SUMIFS('Revised Proposal'!G$6:G$162,'Revised Proposal'!$S$6:$S$162,DDCategorised!$B151,'Revised Proposal'!$R$6:$R$162,DDCategorised!$B158)</f>
        <v>0</v>
      </c>
      <c r="F158" s="185">
        <f>SUMIFS('Revised Proposal'!H$6:H$162,'Revised Proposal'!$S$6:$S$162,DDCategorised!$B151,'Revised Proposal'!$R$6:$R$162,DDCategorised!$B158)</f>
        <v>0</v>
      </c>
      <c r="G158" s="185">
        <f>SUMIFS('Revised Proposal'!I$6:I$162,'Revised Proposal'!$S$6:$S$162,DDCategorised!$B151,'Revised Proposal'!$R$6:$R$162,DDCategorised!$B158)</f>
        <v>0</v>
      </c>
      <c r="H158" s="170"/>
      <c r="I158" s="176">
        <f>IF(C170=0,0,C158/C170)</f>
        <v>0</v>
      </c>
      <c r="J158" s="176">
        <f>IF(D170=0,0,D158/D170)</f>
        <v>0</v>
      </c>
      <c r="K158" s="176">
        <f>IF(E170=0,0,E158/E170)</f>
        <v>0</v>
      </c>
      <c r="L158" s="176">
        <f>IF(F170=0,0,F158/F170)</f>
        <v>0</v>
      </c>
      <c r="M158" s="176">
        <f>IF(G170=0,0,G158/G170)</f>
        <v>0</v>
      </c>
    </row>
    <row r="159" spans="1:13" x14ac:dyDescent="0.2">
      <c r="B159" s="170" t="s">
        <v>280</v>
      </c>
      <c r="C159" s="185">
        <f>SUMIFS('Revised Proposal'!E$6:E$162,'Revised Proposal'!$S$6:$S$162,DDCategorised!$B151,'Revised Proposal'!$R$6:$R$162,DDCategorised!$B159)</f>
        <v>0</v>
      </c>
      <c r="D159" s="185">
        <f>SUMIFS('Revised Proposal'!F$6:F$162,'Revised Proposal'!$S$6:$S$162,DDCategorised!$B151,'Revised Proposal'!$R$6:$R$162,DDCategorised!$B159)</f>
        <v>0</v>
      </c>
      <c r="E159" s="185">
        <f>SUMIFS('Revised Proposal'!G$6:G$162,'Revised Proposal'!$S$6:$S$162,DDCategorised!$B151,'Revised Proposal'!$R$6:$R$162,DDCategorised!$B159)</f>
        <v>0</v>
      </c>
      <c r="F159" s="185">
        <f>SUMIFS('Revised Proposal'!H$6:H$162,'Revised Proposal'!$S$6:$S$162,DDCategorised!$B151,'Revised Proposal'!$R$6:$R$162,DDCategorised!$B159)</f>
        <v>0</v>
      </c>
      <c r="G159" s="185">
        <f>SUMIFS('Revised Proposal'!I$6:I$162,'Revised Proposal'!$S$6:$S$162,DDCategorised!$B151,'Revised Proposal'!$R$6:$R$162,DDCategorised!$B159)</f>
        <v>0</v>
      </c>
      <c r="H159" s="170"/>
      <c r="I159" s="176">
        <f>IF(C170=0,0,C159/C170)</f>
        <v>0</v>
      </c>
      <c r="J159" s="176">
        <f>IF(D170=0,0,D159/D170)</f>
        <v>0</v>
      </c>
      <c r="K159" s="176">
        <f>IF(E170=0,0,E159/E170)</f>
        <v>0</v>
      </c>
      <c r="L159" s="176">
        <f>IF(F170=0,0,F159/F170)</f>
        <v>0</v>
      </c>
      <c r="M159" s="176">
        <f>IF(G170=0,0,G159/G170)</f>
        <v>0</v>
      </c>
    </row>
    <row r="160" spans="1:13" x14ac:dyDescent="0.2">
      <c r="B160" s="170" t="s">
        <v>286</v>
      </c>
      <c r="C160" s="185">
        <f>SUMIFS('Revised Proposal'!E$6:E$162,'Revised Proposal'!$S$6:$S$162,DDCategorised!$B151,'Revised Proposal'!$R$6:$R$162,DDCategorised!$B160)</f>
        <v>0</v>
      </c>
      <c r="D160" s="185">
        <f>SUMIFS('Revised Proposal'!F$6:F$162,'Revised Proposal'!$S$6:$S$162,DDCategorised!$B151,'Revised Proposal'!$R$6:$R$162,DDCategorised!$B160)</f>
        <v>0</v>
      </c>
      <c r="E160" s="185">
        <f>SUMIFS('Revised Proposal'!G$6:G$162,'Revised Proposal'!$S$6:$S$162,DDCategorised!$B151,'Revised Proposal'!$R$6:$R$162,DDCategorised!$B160)</f>
        <v>0</v>
      </c>
      <c r="F160" s="185">
        <f>SUMIFS('Revised Proposal'!H$6:H$162,'Revised Proposal'!$S$6:$S$162,DDCategorised!$B151,'Revised Proposal'!$R$6:$R$162,DDCategorised!$B160)</f>
        <v>0</v>
      </c>
      <c r="G160" s="185">
        <f>SUMIFS('Revised Proposal'!I$6:I$162,'Revised Proposal'!$S$6:$S$162,DDCategorised!$B151,'Revised Proposal'!$R$6:$R$162,DDCategorised!$B160)</f>
        <v>0</v>
      </c>
      <c r="H160" s="170"/>
      <c r="I160" s="176">
        <f>IF(C170=0,0,C160/C170)</f>
        <v>0</v>
      </c>
      <c r="J160" s="176">
        <f>IF(D170=0,0,D160/D170)</f>
        <v>0</v>
      </c>
      <c r="K160" s="176">
        <f>IF(E170=0,0,E160/E170)</f>
        <v>0</v>
      </c>
      <c r="L160" s="176">
        <f>IF(F170=0,0,F160/F170)</f>
        <v>0</v>
      </c>
      <c r="M160" s="176">
        <f>IF(G170=0,0,G160/G170)</f>
        <v>0</v>
      </c>
    </row>
    <row r="161" spans="1:13" x14ac:dyDescent="0.2">
      <c r="B161" s="170" t="s">
        <v>296</v>
      </c>
      <c r="C161" s="185">
        <f>SUMIFS('Revised Proposal'!E$6:E$162,'Revised Proposal'!$S$6:$S$162,DDCategorised!$B151,'Revised Proposal'!$R$6:$R$162,DDCategorised!$B161)</f>
        <v>0</v>
      </c>
      <c r="D161" s="185">
        <f>SUMIFS('Revised Proposal'!F$6:F$162,'Revised Proposal'!$S$6:$S$162,DDCategorised!$B151,'Revised Proposal'!$R$6:$R$162,DDCategorised!$B161)</f>
        <v>0</v>
      </c>
      <c r="E161" s="185">
        <f>SUMIFS('Revised Proposal'!G$6:G$162,'Revised Proposal'!$S$6:$S$162,DDCategorised!$B151,'Revised Proposal'!$R$6:$R$162,DDCategorised!$B161)</f>
        <v>0</v>
      </c>
      <c r="F161" s="185">
        <f>SUMIFS('Revised Proposal'!H$6:H$162,'Revised Proposal'!$S$6:$S$162,DDCategorised!$B151,'Revised Proposal'!$R$6:$R$162,DDCategorised!$B161)</f>
        <v>0</v>
      </c>
      <c r="G161" s="185">
        <f>SUMIFS('Revised Proposal'!I$6:I$162,'Revised Proposal'!$S$6:$S$162,DDCategorised!$B151,'Revised Proposal'!$R$6:$R$162,DDCategorised!$B161)</f>
        <v>0</v>
      </c>
      <c r="H161" s="170"/>
      <c r="I161" s="176">
        <f>IF(C170=0,0,C161/C170)</f>
        <v>0</v>
      </c>
      <c r="J161" s="176">
        <f>IF(D170=0,0,D161/D170)</f>
        <v>0</v>
      </c>
      <c r="K161" s="176">
        <f>IF(E170=0,0,E161/E170)</f>
        <v>0</v>
      </c>
      <c r="L161" s="176">
        <f>IF(F170=0,0,F161/F170)</f>
        <v>0</v>
      </c>
      <c r="M161" s="176">
        <f>IF(G170=0,0,G161/G170)</f>
        <v>0</v>
      </c>
    </row>
    <row r="162" spans="1:13" x14ac:dyDescent="0.2">
      <c r="B162" s="170" t="s">
        <v>29</v>
      </c>
      <c r="C162" s="185">
        <f>SUMIFS('Revised Proposal'!E$6:E$162,'Revised Proposal'!$S$6:$S$162,DDCategorised!$B151,'Revised Proposal'!$R$6:$R$162,DDCategorised!$B162)</f>
        <v>0</v>
      </c>
      <c r="D162" s="185">
        <f>SUMIFS('Revised Proposal'!F$6:F$162,'Revised Proposal'!$S$6:$S$162,DDCategorised!$B151,'Revised Proposal'!$R$6:$R$162,DDCategorised!$B162)</f>
        <v>0</v>
      </c>
      <c r="E162" s="185">
        <f>SUMIFS('Revised Proposal'!G$6:G$162,'Revised Proposal'!$S$6:$S$162,DDCategorised!$B151,'Revised Proposal'!$R$6:$R$162,DDCategorised!$B162)</f>
        <v>0</v>
      </c>
      <c r="F162" s="185">
        <f>SUMIFS('Revised Proposal'!H$6:H$162,'Revised Proposal'!$S$6:$S$162,DDCategorised!$B151,'Revised Proposal'!$R$6:$R$162,DDCategorised!$B162)</f>
        <v>0</v>
      </c>
      <c r="G162" s="185">
        <f>SUMIFS('Revised Proposal'!I$6:I$162,'Revised Proposal'!$S$6:$S$162,DDCategorised!$B151,'Revised Proposal'!$R$6:$R$162,DDCategorised!$B162)</f>
        <v>0</v>
      </c>
      <c r="H162" s="170"/>
      <c r="I162" s="176">
        <f>IF(C170=0,0,C162/C170)</f>
        <v>0</v>
      </c>
      <c r="J162" s="176">
        <f>IF(D170=0,0,D162/D170)</f>
        <v>0</v>
      </c>
      <c r="K162" s="176">
        <f>IF(E170=0,0,E162/E170)</f>
        <v>0</v>
      </c>
      <c r="L162" s="176">
        <f>IF(F170=0,0,F162/F170)</f>
        <v>0</v>
      </c>
      <c r="M162" s="176">
        <f>IF(G170=0,0,G162/G170)</f>
        <v>0</v>
      </c>
    </row>
    <row r="163" spans="1:13" x14ac:dyDescent="0.2">
      <c r="B163" s="170" t="s">
        <v>278</v>
      </c>
      <c r="C163" s="185">
        <f>SUMIFS('Revised Proposal'!E$6:E$162,'Revised Proposal'!$S$6:$S$162,DDCategorised!$B151,'Revised Proposal'!$R$6:$R$162,DDCategorised!$B163)</f>
        <v>0</v>
      </c>
      <c r="D163" s="185">
        <f>SUMIFS('Revised Proposal'!F$6:F$162,'Revised Proposal'!$S$6:$S$162,DDCategorised!$B151,'Revised Proposal'!$R$6:$R$162,DDCategorised!$B163)</f>
        <v>0</v>
      </c>
      <c r="E163" s="185">
        <f>SUMIFS('Revised Proposal'!G$6:G$162,'Revised Proposal'!$S$6:$S$162,DDCategorised!$B151,'Revised Proposal'!$R$6:$R$162,DDCategorised!$B163)</f>
        <v>0</v>
      </c>
      <c r="F163" s="185">
        <f>SUMIFS('Revised Proposal'!H$6:H$162,'Revised Proposal'!$S$6:$S$162,DDCategorised!$B151,'Revised Proposal'!$R$6:$R$162,DDCategorised!$B163)</f>
        <v>0</v>
      </c>
      <c r="G163" s="185">
        <f>SUMIFS('Revised Proposal'!I$6:I$162,'Revised Proposal'!$S$6:$S$162,DDCategorised!$B151,'Revised Proposal'!$R$6:$R$162,DDCategorised!$B163)</f>
        <v>0</v>
      </c>
      <c r="H163" s="170"/>
      <c r="I163" s="176">
        <f>IF(C170=0,0,C163/C170)</f>
        <v>0</v>
      </c>
      <c r="J163" s="176">
        <f>IF(D170=0,0,D163/D170)</f>
        <v>0</v>
      </c>
      <c r="K163" s="176">
        <f>IF(E170=0,0,E163/E170)</f>
        <v>0</v>
      </c>
      <c r="L163" s="176">
        <f>IF(F170=0,0,F163/F170)</f>
        <v>0</v>
      </c>
      <c r="M163" s="176">
        <f>IF(G170=0,0,G163/G170)</f>
        <v>0</v>
      </c>
    </row>
    <row r="164" spans="1:13" x14ac:dyDescent="0.2">
      <c r="B164" s="170" t="s">
        <v>297</v>
      </c>
      <c r="C164" s="185">
        <f>SUMIFS('Revised Proposal'!E$6:E$162,'Revised Proposal'!$S$6:$S$162,DDCategorised!$B151,'Revised Proposal'!$R$6:$R$162,DDCategorised!$B164)</f>
        <v>0</v>
      </c>
      <c r="D164" s="185">
        <f>SUMIFS('Revised Proposal'!F$6:F$162,'Revised Proposal'!$S$6:$S$162,DDCategorised!$B151,'Revised Proposal'!$R$6:$R$162,DDCategorised!$B164)</f>
        <v>0</v>
      </c>
      <c r="E164" s="185">
        <f>SUMIFS('Revised Proposal'!G$6:G$162,'Revised Proposal'!$S$6:$S$162,DDCategorised!$B151,'Revised Proposal'!$R$6:$R$162,DDCategorised!$B164)</f>
        <v>0</v>
      </c>
      <c r="F164" s="185">
        <f>SUMIFS('Revised Proposal'!H$6:H$162,'Revised Proposal'!$S$6:$S$162,DDCategorised!$B151,'Revised Proposal'!$R$6:$R$162,DDCategorised!$B164)</f>
        <v>0</v>
      </c>
      <c r="G164" s="185">
        <f>SUMIFS('Revised Proposal'!I$6:I$162,'Revised Proposal'!$S$6:$S$162,DDCategorised!$B151,'Revised Proposal'!$R$6:$R$162,DDCategorised!$B164)</f>
        <v>0</v>
      </c>
      <c r="H164" s="170"/>
      <c r="I164" s="176">
        <f>IF(C170=0,0,C164/C170)</f>
        <v>0</v>
      </c>
      <c r="J164" s="176">
        <f>IF(D170=0,0,D164/D170)</f>
        <v>0</v>
      </c>
      <c r="K164" s="176">
        <f>IF(E170=0,0,E164/E170)</f>
        <v>0</v>
      </c>
      <c r="L164" s="176">
        <f>IF(F170=0,0,F164/F170)</f>
        <v>0</v>
      </c>
      <c r="M164" s="176">
        <f>IF(G170=0,0,G164/G170)</f>
        <v>0</v>
      </c>
    </row>
    <row r="165" spans="1:13" x14ac:dyDescent="0.2">
      <c r="B165" s="170" t="s">
        <v>298</v>
      </c>
      <c r="C165" s="185">
        <f>SUMIFS('Revised Proposal'!E$6:E$162,'Revised Proposal'!$S$6:$S$162,DDCategorised!$B151,'Revised Proposal'!$R$6:$R$162,DDCategorised!$B165)</f>
        <v>0</v>
      </c>
      <c r="D165" s="185">
        <f>SUMIFS('Revised Proposal'!F$6:F$162,'Revised Proposal'!$S$6:$S$162,DDCategorised!$B151,'Revised Proposal'!$R$6:$R$162,DDCategorised!$B165)</f>
        <v>0</v>
      </c>
      <c r="E165" s="185">
        <f>SUMIFS('Revised Proposal'!G$6:G$162,'Revised Proposal'!$S$6:$S$162,DDCategorised!$B151,'Revised Proposal'!$R$6:$R$162,DDCategorised!$B165)</f>
        <v>0</v>
      </c>
      <c r="F165" s="185">
        <f>SUMIFS('Revised Proposal'!H$6:H$162,'Revised Proposal'!$S$6:$S$162,DDCategorised!$B151,'Revised Proposal'!$R$6:$R$162,DDCategorised!$B165)</f>
        <v>0</v>
      </c>
      <c r="G165" s="185">
        <f>SUMIFS('Revised Proposal'!I$6:I$162,'Revised Proposal'!$S$6:$S$162,DDCategorised!$B151,'Revised Proposal'!$R$6:$R$162,DDCategorised!$B165)</f>
        <v>0</v>
      </c>
      <c r="H165" s="170"/>
      <c r="I165" s="176">
        <f>IF(C170=0,0,C165/C170)</f>
        <v>0</v>
      </c>
      <c r="J165" s="176">
        <f>IF(D170=0,0,D165/D170)</f>
        <v>0</v>
      </c>
      <c r="K165" s="176">
        <f>IF(E170=0,0,E165/E170)</f>
        <v>0</v>
      </c>
      <c r="L165" s="176">
        <f>IF(F170=0,0,F165/F170)</f>
        <v>0</v>
      </c>
      <c r="M165" s="176">
        <f>IF(G170=0,0,G165/G170)</f>
        <v>0</v>
      </c>
    </row>
    <row r="166" spans="1:13" x14ac:dyDescent="0.2">
      <c r="B166" s="170" t="s">
        <v>282</v>
      </c>
      <c r="C166" s="185">
        <f>SUMIFS('Revised Proposal'!E$6:E$162,'Revised Proposal'!$S$6:$S$162,DDCategorised!$B151,'Revised Proposal'!$R$6:$R$162,DDCategorised!$B166)</f>
        <v>1147.3135537663782</v>
      </c>
      <c r="D166" s="185">
        <f>SUMIFS('Revised Proposal'!F$6:F$162,'Revised Proposal'!$S$6:$S$162,DDCategorised!$B151,'Revised Proposal'!$R$6:$R$162,DDCategorised!$B166)</f>
        <v>1440.8405477603094</v>
      </c>
      <c r="E166" s="185">
        <f>SUMIFS('Revised Proposal'!G$6:G$162,'Revised Proposal'!$S$6:$S$162,DDCategorised!$B151,'Revised Proposal'!$R$6:$R$162,DDCategorised!$B166)</f>
        <v>1440.8405477603094</v>
      </c>
      <c r="F166" s="185">
        <f>SUMIFS('Revised Proposal'!H$6:H$162,'Revised Proposal'!$S$6:$S$162,DDCategorised!$B151,'Revised Proposal'!$R$6:$R$162,DDCategorised!$B166)</f>
        <v>1434.5434869623848</v>
      </c>
      <c r="G166" s="185">
        <f>SUMIFS('Revised Proposal'!I$6:I$162,'Revised Proposal'!$S$6:$S$162,DDCategorised!$B151,'Revised Proposal'!$R$6:$R$162,DDCategorised!$B166)</f>
        <v>1147.3135537663782</v>
      </c>
      <c r="H166" s="170"/>
      <c r="I166" s="176">
        <f>IF(C170=0,0,C166/C170)</f>
        <v>0.2408608087493071</v>
      </c>
      <c r="J166" s="176">
        <f>IF(D170=0,0,D166/D170)</f>
        <v>0.28007332045486788</v>
      </c>
      <c r="K166" s="176">
        <f>IF(E170=0,0,E166/E170)</f>
        <v>0.28192490125239211</v>
      </c>
      <c r="L166" s="176">
        <f>IF(F170=0,0,F166/F170)</f>
        <v>0.28103905020287723</v>
      </c>
      <c r="M166" s="176">
        <f>IF(G170=0,0,G166/G170)</f>
        <v>0.23817032869839772</v>
      </c>
    </row>
    <row r="167" spans="1:13" x14ac:dyDescent="0.2">
      <c r="B167" s="167" t="s">
        <v>277</v>
      </c>
      <c r="C167" s="185">
        <f>SUMIFS('Revised Proposal'!E$6:E$162,'Revised Proposal'!$S$6:$S$162,DDCategorised!$B151,'Revised Proposal'!$R$6:$R$162,DDCategorised!$B167)</f>
        <v>0</v>
      </c>
      <c r="D167" s="185">
        <f>SUMIFS('Revised Proposal'!F$6:F$162,'Revised Proposal'!$S$6:$S$162,DDCategorised!$B151,'Revised Proposal'!$R$6:$R$162,DDCategorised!$B167)</f>
        <v>0</v>
      </c>
      <c r="E167" s="185">
        <f>SUMIFS('Revised Proposal'!G$6:G$162,'Revised Proposal'!$S$6:$S$162,DDCategorised!$B151,'Revised Proposal'!$R$6:$R$162,DDCategorised!$B167)</f>
        <v>0</v>
      </c>
      <c r="F167" s="185">
        <f>SUMIFS('Revised Proposal'!H$6:H$162,'Revised Proposal'!$S$6:$S$162,DDCategorised!$B151,'Revised Proposal'!$R$6:$R$162,DDCategorised!$B167)</f>
        <v>0</v>
      </c>
      <c r="G167" s="185">
        <f>SUMIFS('Revised Proposal'!I$6:I$162,'Revised Proposal'!$S$6:$S$162,DDCategorised!$B151,'Revised Proposal'!$R$6:$R$162,DDCategorised!$B167)</f>
        <v>0</v>
      </c>
      <c r="H167" s="170"/>
      <c r="I167" s="176">
        <f>IF(C170=0,0,C167/C170)</f>
        <v>0</v>
      </c>
      <c r="J167" s="176">
        <f>IF(D170=0,0,D167/D170)</f>
        <v>0</v>
      </c>
      <c r="K167" s="176">
        <f>IF(E170=0,0,E167/E170)</f>
        <v>0</v>
      </c>
      <c r="L167" s="176">
        <f>IF(F170=0,0,F167/F170)</f>
        <v>0</v>
      </c>
      <c r="M167" s="176">
        <f>IF(G170=0,0,G167/G170)</f>
        <v>0</v>
      </c>
    </row>
    <row r="168" spans="1:13" x14ac:dyDescent="0.2">
      <c r="B168" s="170" t="s">
        <v>279</v>
      </c>
      <c r="C168" s="185">
        <f>SUMIFS('Revised Proposal'!E$6:E$162,'Revised Proposal'!$S$6:$S$162,DDCategorised!$B151,'Revised Proposal'!$R$6:$R$162,DDCategorised!$B168)</f>
        <v>0</v>
      </c>
      <c r="D168" s="185">
        <f>SUMIFS('Revised Proposal'!F$6:F$162,'Revised Proposal'!$S$6:$S$162,DDCategorised!$B151,'Revised Proposal'!$R$6:$R$162,DDCategorised!$B168)</f>
        <v>0</v>
      </c>
      <c r="E168" s="185">
        <f>SUMIFS('Revised Proposal'!G$6:G$162,'Revised Proposal'!$S$6:$S$162,DDCategorised!$B151,'Revised Proposal'!$R$6:$R$162,DDCategorised!$B168)</f>
        <v>0</v>
      </c>
      <c r="F168" s="185">
        <f>SUMIFS('Revised Proposal'!H$6:H$162,'Revised Proposal'!$S$6:$S$162,DDCategorised!$B151,'Revised Proposal'!$R$6:$R$162,DDCategorised!$B168)</f>
        <v>0</v>
      </c>
      <c r="G168" s="185">
        <f>SUMIFS('Revised Proposal'!I$6:I$162,'Revised Proposal'!$S$6:$S$162,DDCategorised!$B151,'Revised Proposal'!$R$6:$R$162,DDCategorised!$B168)</f>
        <v>0</v>
      </c>
      <c r="H168" s="170"/>
      <c r="I168" s="176">
        <f>IF(C170=0,0,C168/C170)</f>
        <v>0</v>
      </c>
      <c r="J168" s="176">
        <f>IF(D170=0,0,D168/D170)</f>
        <v>0</v>
      </c>
      <c r="K168" s="176">
        <f>IF(E170=0,0,E168/E170)</f>
        <v>0</v>
      </c>
      <c r="L168" s="176">
        <f>IF(F170=0,0,F168/F170)</f>
        <v>0</v>
      </c>
      <c r="M168" s="176">
        <f>IF(G170=0,0,G168/G170)</f>
        <v>0</v>
      </c>
    </row>
    <row r="169" spans="1:13" x14ac:dyDescent="0.2">
      <c r="B169" s="170"/>
      <c r="C169" s="175"/>
      <c r="D169" s="175"/>
      <c r="E169" s="175"/>
      <c r="F169" s="175"/>
      <c r="G169" s="175"/>
      <c r="H169" s="170"/>
      <c r="I169" s="176"/>
      <c r="J169" s="176"/>
      <c r="K169" s="176"/>
      <c r="L169" s="176"/>
      <c r="M169" s="176"/>
    </row>
    <row r="170" spans="1:13" x14ac:dyDescent="0.2">
      <c r="B170" s="177" t="s">
        <v>299</v>
      </c>
      <c r="C170" s="178">
        <f>SUM(C152:C169)</f>
        <v>4763.3882810736795</v>
      </c>
      <c r="D170" s="178">
        <f>SUM(D152:D169)</f>
        <v>5144.5119635823794</v>
      </c>
      <c r="E170" s="178">
        <f>SUM(E152:E169)</f>
        <v>5110.7246694409687</v>
      </c>
      <c r="F170" s="178">
        <f>SUM(F152:F169)</f>
        <v>5104.4276086430436</v>
      </c>
      <c r="G170" s="178">
        <f>SUM(G152:G169)</f>
        <v>4817.197675447037</v>
      </c>
      <c r="H170" s="170"/>
      <c r="I170" s="179">
        <f>SUM(I152:I169)</f>
        <v>1</v>
      </c>
      <c r="J170" s="179">
        <f>SUM(J152:J169)</f>
        <v>1</v>
      </c>
      <c r="K170" s="179">
        <f>SUM(K152:K169)</f>
        <v>1</v>
      </c>
      <c r="L170" s="179">
        <f>SUM(L152:L169)</f>
        <v>1</v>
      </c>
      <c r="M170" s="179">
        <f>SUM(M152:M169)</f>
        <v>1</v>
      </c>
    </row>
    <row r="172" spans="1:13" ht="13.5" thickBot="1" x14ac:dyDescent="0.25">
      <c r="B172" s="167" t="s">
        <v>300</v>
      </c>
      <c r="C172" s="185">
        <f>SUMIFS('Revised Proposal'!E$6:E$162,'Revised Proposal'!$S$6:$S$162,DDCategorised!$B151)</f>
        <v>4763.3882810736786</v>
      </c>
      <c r="D172" s="185">
        <f>SUMIFS('Revised Proposal'!F$6:F$162,'Revised Proposal'!$S$6:$S$162,DDCategorised!$B151)</f>
        <v>5144.5119635823794</v>
      </c>
      <c r="E172" s="185">
        <f>SUMIFS('Revised Proposal'!G$6:G$162,'Revised Proposal'!$S$6:$S$162,DDCategorised!$B151)</f>
        <v>5110.7246694409678</v>
      </c>
      <c r="F172" s="185">
        <f>SUMIFS('Revised Proposal'!H$6:H$162,'Revised Proposal'!$S$6:$S$162,DDCategorised!$B151)</f>
        <v>5104.4276086430436</v>
      </c>
      <c r="G172" s="185">
        <f>SUMIFS('Revised Proposal'!I$6:I$162,'Revised Proposal'!$S$6:$S$162,DDCategorised!$B151)</f>
        <v>4817.197675447037</v>
      </c>
    </row>
    <row r="173" spans="1:13" ht="13.5" thickBot="1" x14ac:dyDescent="0.25">
      <c r="B173" s="180" t="s">
        <v>230</v>
      </c>
      <c r="C173" s="181">
        <f>+C170-C172</f>
        <v>0</v>
      </c>
      <c r="D173" s="181">
        <f>+D170-D172</f>
        <v>0</v>
      </c>
      <c r="E173" s="181">
        <f>+E170-E172</f>
        <v>0</v>
      </c>
      <c r="F173" s="181">
        <f>+F170-F172</f>
        <v>0</v>
      </c>
      <c r="G173" s="181">
        <f>+G170-G172</f>
        <v>0</v>
      </c>
    </row>
    <row r="175" spans="1:13" x14ac:dyDescent="0.2">
      <c r="A175" s="167" t="s">
        <v>167</v>
      </c>
      <c r="B175" s="174" t="s">
        <v>288</v>
      </c>
      <c r="C175" s="174"/>
      <c r="D175" s="174"/>
      <c r="E175" s="174"/>
      <c r="F175" s="174"/>
      <c r="G175" s="174"/>
      <c r="H175" s="170"/>
      <c r="I175" s="174"/>
      <c r="J175" s="174"/>
      <c r="K175" s="174"/>
      <c r="L175" s="174"/>
      <c r="M175" s="174"/>
    </row>
    <row r="176" spans="1:13" x14ac:dyDescent="0.2">
      <c r="B176" s="170" t="s">
        <v>276</v>
      </c>
      <c r="C176" s="185">
        <f>SUMIFS('Revised Proposal'!E$6:E$162,'Revised Proposal'!$S$6:$S$162,DDCategorised!$B175,'Revised Proposal'!$R$6:$R$162,DDCategorised!$B176)</f>
        <v>2746.9850273325369</v>
      </c>
      <c r="D176" s="185">
        <f>SUMIFS('Revised Proposal'!F$6:F$162,'Revised Proposal'!$S$6:$S$162,DDCategorised!$B175,'Revised Proposal'!$R$6:$R$162,DDCategorised!$B176)</f>
        <v>2746.9850273325369</v>
      </c>
      <c r="E176" s="185">
        <f>SUMIFS('Revised Proposal'!G$6:G$162,'Revised Proposal'!$S$6:$S$162,DDCategorised!$B175,'Revised Proposal'!$R$6:$R$162,DDCategorised!$B176)</f>
        <v>2746.9850273325369</v>
      </c>
      <c r="F176" s="185">
        <f>SUMIFS('Revised Proposal'!H$6:H$162,'Revised Proposal'!$S$6:$S$162,DDCategorised!$B175,'Revised Proposal'!$R$6:$R$162,DDCategorised!$B176)</f>
        <v>2746.9850273325369</v>
      </c>
      <c r="G176" s="185">
        <f>SUMIFS('Revised Proposal'!I$6:I$162,'Revised Proposal'!$S$6:$S$162,DDCategorised!$B175,'Revised Proposal'!$R$6:$R$162,DDCategorised!$B176)</f>
        <v>2746.9850273325369</v>
      </c>
      <c r="H176" s="170"/>
      <c r="I176" s="176">
        <f>IF(C194=0,0,C176/C194)</f>
        <v>0.23962017513221473</v>
      </c>
      <c r="J176" s="176">
        <f>IF(D194=0,0,D176/D194)</f>
        <v>0.24834346320228751</v>
      </c>
      <c r="K176" s="176">
        <f>IF(E194=0,0,E176/E194)</f>
        <v>0.25627619604813195</v>
      </c>
      <c r="L176" s="176">
        <f>IF(F194=0,0,F176/F194)</f>
        <v>0.24699793351916433</v>
      </c>
      <c r="M176" s="176">
        <f>IF(G194=0,0,G176/G194)</f>
        <v>0.23790762098906079</v>
      </c>
    </row>
    <row r="177" spans="2:13" x14ac:dyDescent="0.2">
      <c r="B177" s="170" t="s">
        <v>295</v>
      </c>
      <c r="C177" s="185">
        <f>SUMIFS('Revised Proposal'!E$6:E$162,'Revised Proposal'!$S$6:$S$162,DDCategorised!$B175,'Revised Proposal'!$R$6:$R$162,DDCategorised!$B177)</f>
        <v>0</v>
      </c>
      <c r="D177" s="185">
        <f>SUMIFS('Revised Proposal'!F$6:F$162,'Revised Proposal'!$S$6:$S$162,DDCategorised!$B175,'Revised Proposal'!$R$6:$R$162,DDCategorised!$B177)</f>
        <v>0</v>
      </c>
      <c r="E177" s="185">
        <f>SUMIFS('Revised Proposal'!G$6:G$162,'Revised Proposal'!$S$6:$S$162,DDCategorised!$B175,'Revised Proposal'!$R$6:$R$162,DDCategorised!$B177)</f>
        <v>0</v>
      </c>
      <c r="F177" s="185">
        <f>SUMIFS('Revised Proposal'!H$6:H$162,'Revised Proposal'!$S$6:$S$162,DDCategorised!$B175,'Revised Proposal'!$R$6:$R$162,DDCategorised!$B177)</f>
        <v>0</v>
      </c>
      <c r="G177" s="185">
        <f>SUMIFS('Revised Proposal'!I$6:I$162,'Revised Proposal'!$S$6:$S$162,DDCategorised!$B175,'Revised Proposal'!$R$6:$R$162,DDCategorised!$B177)</f>
        <v>0</v>
      </c>
      <c r="H177" s="170"/>
      <c r="I177" s="176">
        <f>IF(C194=0,0,C177/C194)</f>
        <v>0</v>
      </c>
      <c r="J177" s="176">
        <f>IF(D194=0,0,D177/D194)</f>
        <v>0</v>
      </c>
      <c r="K177" s="176">
        <f>IF(E194=0,0,E177/E194)</f>
        <v>0</v>
      </c>
      <c r="L177" s="176">
        <f>IF(F194=0,0,F177/F194)</f>
        <v>0</v>
      </c>
      <c r="M177" s="176">
        <f>IF(G194=0,0,G177/G194)</f>
        <v>0</v>
      </c>
    </row>
    <row r="178" spans="2:13" x14ac:dyDescent="0.2">
      <c r="B178" s="170" t="s">
        <v>274</v>
      </c>
      <c r="C178" s="185">
        <f>SUMIFS('Revised Proposal'!E$6:E$162,'Revised Proposal'!$S$6:$S$162,DDCategorised!$B175,'Revised Proposal'!$R$6:$R$162,DDCategorised!$B178)</f>
        <v>3671.5092388302228</v>
      </c>
      <c r="D178" s="185">
        <f>SUMIFS('Revised Proposal'!F$6:F$162,'Revised Proposal'!$S$6:$S$162,DDCategorised!$B175,'Revised Proposal'!$R$6:$R$162,DDCategorised!$B178)</f>
        <v>3676.7233274322925</v>
      </c>
      <c r="E178" s="185">
        <f>SUMIFS('Revised Proposal'!G$6:G$162,'Revised Proposal'!$S$6:$S$162,DDCategorised!$B175,'Revised Proposal'!$R$6:$R$162,DDCategorised!$B178)</f>
        <v>3676.7233274322925</v>
      </c>
      <c r="F178" s="185">
        <f>SUMIFS('Revised Proposal'!H$6:H$162,'Revised Proposal'!$S$6:$S$162,DDCategorised!$B175,'Revised Proposal'!$R$6:$R$162,DDCategorised!$B178)</f>
        <v>3676.7233274322925</v>
      </c>
      <c r="G178" s="185">
        <f>SUMIFS('Revised Proposal'!I$6:I$162,'Revised Proposal'!$S$6:$S$162,DDCategorised!$B175,'Revised Proposal'!$R$6:$R$162,DDCategorised!$B178)</f>
        <v>4167.8940696704212</v>
      </c>
      <c r="H178" s="170"/>
      <c r="I178" s="176">
        <f>IF(C194=0,0,C178/C194)</f>
        <v>0.32026664799929466</v>
      </c>
      <c r="J178" s="176">
        <f>IF(D194=0,0,D178/D194)</f>
        <v>0.33239722651776921</v>
      </c>
      <c r="K178" s="176">
        <f>IF(E194=0,0,E178/E194)</f>
        <v>0.34301485406739102</v>
      </c>
      <c r="L178" s="176">
        <f>IF(F194=0,0,F178/F194)</f>
        <v>0.33059629192057716</v>
      </c>
      <c r="M178" s="176">
        <f>IF(G194=0,0,G178/G194)</f>
        <v>0.36096802595701571</v>
      </c>
    </row>
    <row r="179" spans="2:13" x14ac:dyDescent="0.2">
      <c r="B179" s="170" t="s">
        <v>281</v>
      </c>
      <c r="C179" s="185">
        <f>SUMIFS('Revised Proposal'!E$6:E$162,'Revised Proposal'!$S$6:$S$162,DDCategorised!$B175,'Revised Proposal'!$R$6:$R$162,DDCategorised!$B179)</f>
        <v>0</v>
      </c>
      <c r="D179" s="185">
        <f>SUMIFS('Revised Proposal'!F$6:F$162,'Revised Proposal'!$S$6:$S$162,DDCategorised!$B175,'Revised Proposal'!$R$6:$R$162,DDCategorised!$B179)</f>
        <v>0</v>
      </c>
      <c r="E179" s="185">
        <f>SUMIFS('Revised Proposal'!G$6:G$162,'Revised Proposal'!$S$6:$S$162,DDCategorised!$B175,'Revised Proposal'!$R$6:$R$162,DDCategorised!$B179)</f>
        <v>0</v>
      </c>
      <c r="F179" s="185">
        <f>SUMIFS('Revised Proposal'!H$6:H$162,'Revised Proposal'!$S$6:$S$162,DDCategorised!$B175,'Revised Proposal'!$R$6:$R$162,DDCategorised!$B179)</f>
        <v>0</v>
      </c>
      <c r="G179" s="185">
        <f>SUMIFS('Revised Proposal'!I$6:I$162,'Revised Proposal'!$S$6:$S$162,DDCategorised!$B175,'Revised Proposal'!$R$6:$R$162,DDCategorised!$B179)</f>
        <v>0</v>
      </c>
      <c r="H179" s="170"/>
      <c r="I179" s="176">
        <f>IF(C194=0,0,C179/C194)</f>
        <v>0</v>
      </c>
      <c r="J179" s="176">
        <f>IF(D194=0,0,D179/D194)</f>
        <v>0</v>
      </c>
      <c r="K179" s="176">
        <f>IF(E194=0,0,E179/E194)</f>
        <v>0</v>
      </c>
      <c r="L179" s="176">
        <f>IF(F194=0,0,F179/F194)</f>
        <v>0</v>
      </c>
      <c r="M179" s="176">
        <f>IF(G194=0,0,G179/G194)</f>
        <v>0</v>
      </c>
    </row>
    <row r="180" spans="2:13" x14ac:dyDescent="0.2">
      <c r="B180" s="170" t="s">
        <v>275</v>
      </c>
      <c r="C180" s="185">
        <f>SUMIFS('Revised Proposal'!E$6:E$162,'Revised Proposal'!$S$6:$S$162,DDCategorised!$B175,'Revised Proposal'!$R$6:$R$162,DDCategorised!$B180)</f>
        <v>3537.4609955805659</v>
      </c>
      <c r="D180" s="185">
        <f>SUMIFS('Revised Proposal'!F$6:F$162,'Revised Proposal'!$S$6:$S$162,DDCategorised!$B175,'Revised Proposal'!$R$6:$R$162,DDCategorised!$B180)</f>
        <v>3603.2431186881895</v>
      </c>
      <c r="E180" s="185">
        <f>SUMIFS('Revised Proposal'!G$6:G$162,'Revised Proposal'!$S$6:$S$162,DDCategorised!$B175,'Revised Proposal'!$R$6:$R$162,DDCategorised!$B180)</f>
        <v>3591.9806873077196</v>
      </c>
      <c r="F180" s="185">
        <f>SUMIFS('Revised Proposal'!H$6:H$162,'Revised Proposal'!$S$6:$S$162,DDCategorised!$B175,'Revised Proposal'!$R$6:$R$162,DDCategorised!$B180)</f>
        <v>3580.7182559272487</v>
      </c>
      <c r="G180" s="185">
        <f>SUMIFS('Revised Proposal'!I$6:I$162,'Revised Proposal'!$S$6:$S$162,DDCategorised!$B175,'Revised Proposal'!$R$6:$R$162,DDCategorised!$B180)</f>
        <v>3580.7182559272487</v>
      </c>
      <c r="H180" s="170"/>
      <c r="I180" s="176">
        <f>IF(C194=0,0,C180/C194)</f>
        <v>0.30857358698729515</v>
      </c>
      <c r="J180" s="176">
        <f>IF(D194=0,0,D180/D194)</f>
        <v>0.32575418720930321</v>
      </c>
      <c r="K180" s="176">
        <f>IF(E194=0,0,E180/E194)</f>
        <v>0.33510890582300246</v>
      </c>
      <c r="L180" s="176">
        <f>IF(F194=0,0,F180/F194)</f>
        <v>0.3219638989394869</v>
      </c>
      <c r="M180" s="176">
        <f>IF(G194=0,0,G180/G194)</f>
        <v>0.31011459954223702</v>
      </c>
    </row>
    <row r="181" spans="2:13" x14ac:dyDescent="0.2">
      <c r="B181" s="170" t="s">
        <v>285</v>
      </c>
      <c r="C181" s="185">
        <f>SUMIFS('Revised Proposal'!E$6:E$162,'Revised Proposal'!$S$6:$S$162,DDCategorised!$B175,'Revised Proposal'!$R$6:$R$162,DDCategorised!$B181)</f>
        <v>0</v>
      </c>
      <c r="D181" s="185">
        <f>SUMIFS('Revised Proposal'!F$6:F$162,'Revised Proposal'!$S$6:$S$162,DDCategorised!$B175,'Revised Proposal'!$R$6:$R$162,DDCategorised!$B181)</f>
        <v>0</v>
      </c>
      <c r="E181" s="185">
        <f>SUMIFS('Revised Proposal'!G$6:G$162,'Revised Proposal'!$S$6:$S$162,DDCategorised!$B175,'Revised Proposal'!$R$6:$R$162,DDCategorised!$B181)</f>
        <v>0</v>
      </c>
      <c r="F181" s="185">
        <f>SUMIFS('Revised Proposal'!H$6:H$162,'Revised Proposal'!$S$6:$S$162,DDCategorised!$B175,'Revised Proposal'!$R$6:$R$162,DDCategorised!$B181)</f>
        <v>0</v>
      </c>
      <c r="G181" s="185">
        <f>SUMIFS('Revised Proposal'!I$6:I$162,'Revised Proposal'!$S$6:$S$162,DDCategorised!$B175,'Revised Proposal'!$R$6:$R$162,DDCategorised!$B181)</f>
        <v>0</v>
      </c>
      <c r="H181" s="170"/>
      <c r="I181" s="176">
        <f>IF(C194=0,0,C181/C194)</f>
        <v>0</v>
      </c>
      <c r="J181" s="176">
        <f>IF(D194=0,0,D181/D194)</f>
        <v>0</v>
      </c>
      <c r="K181" s="176">
        <f>IF(E194=0,0,E181/E194)</f>
        <v>0</v>
      </c>
      <c r="L181" s="176">
        <f>IF(F194=0,0,F181/F194)</f>
        <v>0</v>
      </c>
      <c r="M181" s="176">
        <f>IF(G194=0,0,G181/G194)</f>
        <v>0</v>
      </c>
    </row>
    <row r="182" spans="2:13" x14ac:dyDescent="0.2">
      <c r="B182" s="170" t="s">
        <v>273</v>
      </c>
      <c r="C182" s="185">
        <f>SUMIFS('Revised Proposal'!E$6:E$162,'Revised Proposal'!$S$6:$S$162,DDCategorised!$B175,'Revised Proposal'!$R$6:$R$162,DDCategorised!$B182)</f>
        <v>0</v>
      </c>
      <c r="D182" s="185">
        <f>SUMIFS('Revised Proposal'!F$6:F$162,'Revised Proposal'!$S$6:$S$162,DDCategorised!$B175,'Revised Proposal'!$R$6:$R$162,DDCategorised!$B182)</f>
        <v>0</v>
      </c>
      <c r="E182" s="185">
        <f>SUMIFS('Revised Proposal'!G$6:G$162,'Revised Proposal'!$S$6:$S$162,DDCategorised!$B175,'Revised Proposal'!$R$6:$R$162,DDCategorised!$B182)</f>
        <v>0</v>
      </c>
      <c r="F182" s="185">
        <f>SUMIFS('Revised Proposal'!H$6:H$162,'Revised Proposal'!$S$6:$S$162,DDCategorised!$B175,'Revised Proposal'!$R$6:$R$162,DDCategorised!$B182)</f>
        <v>0</v>
      </c>
      <c r="G182" s="185">
        <f>SUMIFS('Revised Proposal'!I$6:I$162,'Revised Proposal'!$S$6:$S$162,DDCategorised!$B175,'Revised Proposal'!$R$6:$R$162,DDCategorised!$B182)</f>
        <v>0</v>
      </c>
      <c r="H182" s="170"/>
      <c r="I182" s="176">
        <f>IF(C194=0,0,C182/C194)</f>
        <v>0</v>
      </c>
      <c r="J182" s="176">
        <f>IF(D194=0,0,D182/D194)</f>
        <v>0</v>
      </c>
      <c r="K182" s="176">
        <f>IF(E194=0,0,E182/E194)</f>
        <v>0</v>
      </c>
      <c r="L182" s="176">
        <f>IF(F194=0,0,F182/F194)</f>
        <v>0</v>
      </c>
      <c r="M182" s="176">
        <f>IF(G194=0,0,G182/G194)</f>
        <v>0</v>
      </c>
    </row>
    <row r="183" spans="2:13" x14ac:dyDescent="0.2">
      <c r="B183" s="170" t="s">
        <v>280</v>
      </c>
      <c r="C183" s="185">
        <f>SUMIFS('Revised Proposal'!E$6:E$162,'Revised Proposal'!$S$6:$S$162,DDCategorised!$B175,'Revised Proposal'!$R$6:$R$162,DDCategorised!$B183)</f>
        <v>0</v>
      </c>
      <c r="D183" s="185">
        <f>SUMIFS('Revised Proposal'!F$6:F$162,'Revised Proposal'!$S$6:$S$162,DDCategorised!$B175,'Revised Proposal'!$R$6:$R$162,DDCategorised!$B183)</f>
        <v>0</v>
      </c>
      <c r="E183" s="185">
        <f>SUMIFS('Revised Proposal'!G$6:G$162,'Revised Proposal'!$S$6:$S$162,DDCategorised!$B175,'Revised Proposal'!$R$6:$R$162,DDCategorised!$B183)</f>
        <v>0</v>
      </c>
      <c r="F183" s="185">
        <f>SUMIFS('Revised Proposal'!H$6:H$162,'Revised Proposal'!$S$6:$S$162,DDCategorised!$B175,'Revised Proposal'!$R$6:$R$162,DDCategorised!$B183)</f>
        <v>0</v>
      </c>
      <c r="G183" s="185">
        <f>SUMIFS('Revised Proposal'!I$6:I$162,'Revised Proposal'!$S$6:$S$162,DDCategorised!$B175,'Revised Proposal'!$R$6:$R$162,DDCategorised!$B183)</f>
        <v>0</v>
      </c>
      <c r="H183" s="170"/>
      <c r="I183" s="176">
        <f>IF(C194=0,0,C183/C194)</f>
        <v>0</v>
      </c>
      <c r="J183" s="176">
        <f>IF(D194=0,0,D183/D194)</f>
        <v>0</v>
      </c>
      <c r="K183" s="176">
        <f>IF(E194=0,0,E183/E194)</f>
        <v>0</v>
      </c>
      <c r="L183" s="176">
        <f>IF(F194=0,0,F183/F194)</f>
        <v>0</v>
      </c>
      <c r="M183" s="176">
        <f>IF(G194=0,0,G183/G194)</f>
        <v>0</v>
      </c>
    </row>
    <row r="184" spans="2:13" x14ac:dyDescent="0.2">
      <c r="B184" s="170" t="s">
        <v>286</v>
      </c>
      <c r="C184" s="185">
        <f>SUMIFS('Revised Proposal'!E$6:E$162,'Revised Proposal'!$S$6:$S$162,DDCategorised!$B175,'Revised Proposal'!$R$6:$R$162,DDCategorised!$B184)</f>
        <v>1078.2282613841901</v>
      </c>
      <c r="D184" s="185">
        <f>SUMIFS('Revised Proposal'!F$6:F$162,'Revised Proposal'!$S$6:$S$162,DDCategorised!$B175,'Revised Proposal'!$R$6:$R$162,DDCategorised!$B184)</f>
        <v>579.46917048598925</v>
      </c>
      <c r="E184" s="185">
        <f>SUMIFS('Revised Proposal'!G$6:G$162,'Revised Proposal'!$S$6:$S$162,DDCategorised!$B175,'Revised Proposal'!$R$6:$R$162,DDCategorised!$B184)</f>
        <v>248.34393020828119</v>
      </c>
      <c r="F184" s="185">
        <f>SUMIFS('Revised Proposal'!H$6:H$162,'Revised Proposal'!$S$6:$S$162,DDCategorised!$B175,'Revised Proposal'!$R$6:$R$162,DDCategorised!$B184)</f>
        <v>662.2504805554164</v>
      </c>
      <c r="G184" s="185">
        <f>SUMIFS('Revised Proposal'!I$6:I$162,'Revised Proposal'!$S$6:$S$162,DDCategorised!$B175,'Revised Proposal'!$R$6:$R$162,DDCategorised!$B184)</f>
        <v>596.0254324998748</v>
      </c>
      <c r="H184" s="170"/>
      <c r="I184" s="176">
        <f>IF(C194=0,0,C184/C194)</f>
        <v>9.4054114694709104E-2</v>
      </c>
      <c r="J184" s="176">
        <f>IF(D194=0,0,D184/D194)</f>
        <v>5.2387391698741355E-2</v>
      </c>
      <c r="K184" s="176">
        <f>IF(E194=0,0,E184/E194)</f>
        <v>2.3168905950398742E-2</v>
      </c>
      <c r="L184" s="176">
        <f>IF(F194=0,0,F184/F194)</f>
        <v>5.9546920912088325E-2</v>
      </c>
      <c r="M184" s="176">
        <f>IF(G194=0,0,G184/G194)</f>
        <v>5.1619863699335605E-2</v>
      </c>
    </row>
    <row r="185" spans="2:13" x14ac:dyDescent="0.2">
      <c r="B185" s="170" t="s">
        <v>296</v>
      </c>
      <c r="C185" s="185">
        <f>SUMIFS('Revised Proposal'!E$6:E$162,'Revised Proposal'!$S$6:$S$162,DDCategorised!$B175,'Revised Proposal'!$R$6:$R$162,DDCategorised!$B185)</f>
        <v>0</v>
      </c>
      <c r="D185" s="185">
        <f>SUMIFS('Revised Proposal'!F$6:F$162,'Revised Proposal'!$S$6:$S$162,DDCategorised!$B175,'Revised Proposal'!$R$6:$R$162,DDCategorised!$B185)</f>
        <v>0</v>
      </c>
      <c r="E185" s="185">
        <f>SUMIFS('Revised Proposal'!G$6:G$162,'Revised Proposal'!$S$6:$S$162,DDCategorised!$B175,'Revised Proposal'!$R$6:$R$162,DDCategorised!$B185)</f>
        <v>0</v>
      </c>
      <c r="F185" s="185">
        <f>SUMIFS('Revised Proposal'!H$6:H$162,'Revised Proposal'!$S$6:$S$162,DDCategorised!$B175,'Revised Proposal'!$R$6:$R$162,DDCategorised!$B185)</f>
        <v>0</v>
      </c>
      <c r="G185" s="185">
        <f>SUMIFS('Revised Proposal'!I$6:I$162,'Revised Proposal'!$S$6:$S$162,DDCategorised!$B175,'Revised Proposal'!$R$6:$R$162,DDCategorised!$B185)</f>
        <v>0</v>
      </c>
      <c r="H185" s="170"/>
      <c r="I185" s="176">
        <f>IF(C194=0,0,C185/C194)</f>
        <v>0</v>
      </c>
      <c r="J185" s="176">
        <f>IF(D194=0,0,D185/D194)</f>
        <v>0</v>
      </c>
      <c r="K185" s="176">
        <f>IF(E194=0,0,E185/E194)</f>
        <v>0</v>
      </c>
      <c r="L185" s="176">
        <f>IF(F194=0,0,F185/F194)</f>
        <v>0</v>
      </c>
      <c r="M185" s="176">
        <f>IF(G194=0,0,G185/G194)</f>
        <v>0</v>
      </c>
    </row>
    <row r="186" spans="2:13" x14ac:dyDescent="0.2">
      <c r="B186" s="170" t="s">
        <v>29</v>
      </c>
      <c r="C186" s="185">
        <f>SUMIFS('Revised Proposal'!E$6:E$162,'Revised Proposal'!$S$6:$S$162,DDCategorised!$B175,'Revised Proposal'!$R$6:$R$162,DDCategorised!$B186)</f>
        <v>0</v>
      </c>
      <c r="D186" s="185">
        <f>SUMIFS('Revised Proposal'!F$6:F$162,'Revised Proposal'!$S$6:$S$162,DDCategorised!$B175,'Revised Proposal'!$R$6:$R$162,DDCategorised!$B186)</f>
        <v>0</v>
      </c>
      <c r="E186" s="185">
        <f>SUMIFS('Revised Proposal'!G$6:G$162,'Revised Proposal'!$S$6:$S$162,DDCategorised!$B175,'Revised Proposal'!$R$6:$R$162,DDCategorised!$B186)</f>
        <v>0</v>
      </c>
      <c r="F186" s="185">
        <f>SUMIFS('Revised Proposal'!H$6:H$162,'Revised Proposal'!$S$6:$S$162,DDCategorised!$B175,'Revised Proposal'!$R$6:$R$162,DDCategorised!$B186)</f>
        <v>0</v>
      </c>
      <c r="G186" s="185">
        <f>SUMIFS('Revised Proposal'!I$6:I$162,'Revised Proposal'!$S$6:$S$162,DDCategorised!$B175,'Revised Proposal'!$R$6:$R$162,DDCategorised!$B186)</f>
        <v>0</v>
      </c>
      <c r="H186" s="170"/>
      <c r="I186" s="176">
        <f>IF(C194=0,0,C186/C194)</f>
        <v>0</v>
      </c>
      <c r="J186" s="176">
        <f>IF(D194=0,0,D186/D194)</f>
        <v>0</v>
      </c>
      <c r="K186" s="176">
        <f>IF(E194=0,0,E186/E194)</f>
        <v>0</v>
      </c>
      <c r="L186" s="176">
        <f>IF(F194=0,0,F186/F194)</f>
        <v>0</v>
      </c>
      <c r="M186" s="176">
        <f>IF(G194=0,0,G186/G194)</f>
        <v>0</v>
      </c>
    </row>
    <row r="187" spans="2:13" x14ac:dyDescent="0.2">
      <c r="B187" s="170" t="s">
        <v>278</v>
      </c>
      <c r="C187" s="185">
        <f>SUMIFS('Revised Proposal'!E$6:E$162,'Revised Proposal'!$S$6:$S$162,DDCategorised!$B175,'Revised Proposal'!$R$6:$R$162,DDCategorised!$B187)</f>
        <v>0</v>
      </c>
      <c r="D187" s="185">
        <f>SUMIFS('Revised Proposal'!F$6:F$162,'Revised Proposal'!$S$6:$S$162,DDCategorised!$B175,'Revised Proposal'!$R$6:$R$162,DDCategorised!$B187)</f>
        <v>0</v>
      </c>
      <c r="E187" s="185">
        <f>SUMIFS('Revised Proposal'!G$6:G$162,'Revised Proposal'!$S$6:$S$162,DDCategorised!$B175,'Revised Proposal'!$R$6:$R$162,DDCategorised!$B187)</f>
        <v>0</v>
      </c>
      <c r="F187" s="185">
        <f>SUMIFS('Revised Proposal'!H$6:H$162,'Revised Proposal'!$S$6:$S$162,DDCategorised!$B175,'Revised Proposal'!$R$6:$R$162,DDCategorised!$B187)</f>
        <v>0</v>
      </c>
      <c r="G187" s="185">
        <f>SUMIFS('Revised Proposal'!I$6:I$162,'Revised Proposal'!$S$6:$S$162,DDCategorised!$B175,'Revised Proposal'!$R$6:$R$162,DDCategorised!$B187)</f>
        <v>0</v>
      </c>
      <c r="H187" s="170"/>
      <c r="I187" s="176">
        <f>IF(C194=0,0,C187/C194)</f>
        <v>0</v>
      </c>
      <c r="J187" s="176">
        <f>IF(D194=0,0,D187/D194)</f>
        <v>0</v>
      </c>
      <c r="K187" s="176">
        <f>IF(E194=0,0,E187/E194)</f>
        <v>0</v>
      </c>
      <c r="L187" s="176">
        <f>IF(F194=0,0,F187/F194)</f>
        <v>0</v>
      </c>
      <c r="M187" s="176">
        <f>IF(G194=0,0,G187/G194)</f>
        <v>0</v>
      </c>
    </row>
    <row r="188" spans="2:13" x14ac:dyDescent="0.2">
      <c r="B188" s="170" t="s">
        <v>297</v>
      </c>
      <c r="C188" s="185">
        <f>SUMIFS('Revised Proposal'!E$6:E$162,'Revised Proposal'!$S$6:$S$162,DDCategorised!$B175,'Revised Proposal'!$R$6:$R$162,DDCategorised!$B188)</f>
        <v>0</v>
      </c>
      <c r="D188" s="185">
        <f>SUMIFS('Revised Proposal'!F$6:F$162,'Revised Proposal'!$S$6:$S$162,DDCategorised!$B175,'Revised Proposal'!$R$6:$R$162,DDCategorised!$B188)</f>
        <v>0</v>
      </c>
      <c r="E188" s="185">
        <f>SUMIFS('Revised Proposal'!G$6:G$162,'Revised Proposal'!$S$6:$S$162,DDCategorised!$B175,'Revised Proposal'!$R$6:$R$162,DDCategorised!$B188)</f>
        <v>0</v>
      </c>
      <c r="F188" s="185">
        <f>SUMIFS('Revised Proposal'!H$6:H$162,'Revised Proposal'!$S$6:$S$162,DDCategorised!$B175,'Revised Proposal'!$R$6:$R$162,DDCategorised!$B188)</f>
        <v>0</v>
      </c>
      <c r="G188" s="185">
        <f>SUMIFS('Revised Proposal'!I$6:I$162,'Revised Proposal'!$S$6:$S$162,DDCategorised!$B175,'Revised Proposal'!$R$6:$R$162,DDCategorised!$B188)</f>
        <v>0</v>
      </c>
      <c r="H188" s="170"/>
      <c r="I188" s="176">
        <f>IF(C194=0,0,C188/C194)</f>
        <v>0</v>
      </c>
      <c r="J188" s="176">
        <f>IF(D194=0,0,D188/D194)</f>
        <v>0</v>
      </c>
      <c r="K188" s="176">
        <f>IF(E194=0,0,E188/E194)</f>
        <v>0</v>
      </c>
      <c r="L188" s="176">
        <f>IF(F194=0,0,F188/F194)</f>
        <v>0</v>
      </c>
      <c r="M188" s="176">
        <f>IF(G194=0,0,G188/G194)</f>
        <v>0</v>
      </c>
    </row>
    <row r="189" spans="2:13" x14ac:dyDescent="0.2">
      <c r="B189" s="170" t="s">
        <v>298</v>
      </c>
      <c r="C189" s="185">
        <f>SUMIFS('Revised Proposal'!E$6:E$162,'Revised Proposal'!$S$6:$S$162,DDCategorised!$B175,'Revised Proposal'!$R$6:$R$162,DDCategorised!$B189)</f>
        <v>0</v>
      </c>
      <c r="D189" s="185">
        <f>SUMIFS('Revised Proposal'!F$6:F$162,'Revised Proposal'!$S$6:$S$162,DDCategorised!$B175,'Revised Proposal'!$R$6:$R$162,DDCategorised!$B189)</f>
        <v>0</v>
      </c>
      <c r="E189" s="185">
        <f>SUMIFS('Revised Proposal'!G$6:G$162,'Revised Proposal'!$S$6:$S$162,DDCategorised!$B175,'Revised Proposal'!$R$6:$R$162,DDCategorised!$B189)</f>
        <v>0</v>
      </c>
      <c r="F189" s="185">
        <f>SUMIFS('Revised Proposal'!H$6:H$162,'Revised Proposal'!$S$6:$S$162,DDCategorised!$B175,'Revised Proposal'!$R$6:$R$162,DDCategorised!$B189)</f>
        <v>0</v>
      </c>
      <c r="G189" s="185">
        <f>SUMIFS('Revised Proposal'!I$6:I$162,'Revised Proposal'!$S$6:$S$162,DDCategorised!$B175,'Revised Proposal'!$R$6:$R$162,DDCategorised!$B189)</f>
        <v>0</v>
      </c>
      <c r="H189" s="170"/>
      <c r="I189" s="176">
        <f>IF(C194=0,0,C189/C194)</f>
        <v>0</v>
      </c>
      <c r="J189" s="176">
        <f>IF(D194=0,0,D189/D194)</f>
        <v>0</v>
      </c>
      <c r="K189" s="176">
        <f>IF(E194=0,0,E189/E194)</f>
        <v>0</v>
      </c>
      <c r="L189" s="176">
        <f>IF(F194=0,0,F189/F194)</f>
        <v>0</v>
      </c>
      <c r="M189" s="176">
        <f>IF(G194=0,0,G189/G194)</f>
        <v>0</v>
      </c>
    </row>
    <row r="190" spans="2:13" x14ac:dyDescent="0.2">
      <c r="B190" s="170" t="s">
        <v>282</v>
      </c>
      <c r="C190" s="185">
        <f>SUMIFS('Revised Proposal'!E$6:E$162,'Revised Proposal'!$S$6:$S$162,DDCategorised!$B175,'Revised Proposal'!$R$6:$R$162,DDCategorised!$B190)</f>
        <v>429.7302554883222</v>
      </c>
      <c r="D190" s="185">
        <f>SUMIFS('Revised Proposal'!F$6:F$162,'Revised Proposal'!$S$6:$S$162,DDCategorised!$B175,'Revised Proposal'!$R$6:$R$162,DDCategorised!$B190)</f>
        <v>454.81282647848201</v>
      </c>
      <c r="E190" s="185">
        <f>SUMIFS('Revised Proposal'!G$6:G$162,'Revised Proposal'!$S$6:$S$162,DDCategorised!$B175,'Revised Proposal'!$R$6:$R$162,DDCategorised!$B190)</f>
        <v>454.81282647848201</v>
      </c>
      <c r="F190" s="185">
        <f>SUMIFS('Revised Proposal'!H$6:H$162,'Revised Proposal'!$S$6:$S$162,DDCategorised!$B175,'Revised Proposal'!$R$6:$R$162,DDCategorised!$B190)</f>
        <v>454.81282647848201</v>
      </c>
      <c r="G190" s="185">
        <f>SUMIFS('Revised Proposal'!I$6:I$162,'Revised Proposal'!$S$6:$S$162,DDCategorised!$B175,'Revised Proposal'!$R$6:$R$162,DDCategorised!$B190)</f>
        <v>454.81282647848201</v>
      </c>
      <c r="H190" s="170"/>
      <c r="I190" s="176">
        <f>IF(C194=0,0,C190/C194)</f>
        <v>3.7485475186486282E-2</v>
      </c>
      <c r="J190" s="176">
        <f>IF(D194=0,0,D190/D194)</f>
        <v>4.1117731371898773E-2</v>
      </c>
      <c r="K190" s="176">
        <f>IF(E194=0,0,E190/E194)</f>
        <v>4.2431138111075899E-2</v>
      </c>
      <c r="L190" s="176">
        <f>IF(F194=0,0,F190/F194)</f>
        <v>4.0894954708683325E-2</v>
      </c>
      <c r="M190" s="176">
        <f>IF(G194=0,0,G190/G194)</f>
        <v>3.938988981235083E-2</v>
      </c>
    </row>
    <row r="191" spans="2:13" x14ac:dyDescent="0.2">
      <c r="B191" s="167" t="s">
        <v>277</v>
      </c>
      <c r="C191" s="185">
        <f>SUMIFS('Revised Proposal'!E$6:E$162,'Revised Proposal'!$S$6:$S$162,DDCategorised!$B175,'Revised Proposal'!$R$6:$R$162,DDCategorised!$B191)</f>
        <v>0</v>
      </c>
      <c r="D191" s="185">
        <f>SUMIFS('Revised Proposal'!F$6:F$162,'Revised Proposal'!$S$6:$S$162,DDCategorised!$B175,'Revised Proposal'!$R$6:$R$162,DDCategorised!$B191)</f>
        <v>0</v>
      </c>
      <c r="E191" s="185">
        <f>SUMIFS('Revised Proposal'!G$6:G$162,'Revised Proposal'!$S$6:$S$162,DDCategorised!$B175,'Revised Proposal'!$R$6:$R$162,DDCategorised!$B191)</f>
        <v>0</v>
      </c>
      <c r="F191" s="185">
        <f>SUMIFS('Revised Proposal'!H$6:H$162,'Revised Proposal'!$S$6:$S$162,DDCategorised!$B175,'Revised Proposal'!$R$6:$R$162,DDCategorised!$B191)</f>
        <v>0</v>
      </c>
      <c r="G191" s="185">
        <f>SUMIFS('Revised Proposal'!I$6:I$162,'Revised Proposal'!$S$6:$S$162,DDCategorised!$B175,'Revised Proposal'!$R$6:$R$162,DDCategorised!$B191)</f>
        <v>0</v>
      </c>
      <c r="H191" s="170"/>
      <c r="I191" s="176">
        <f>IF(C194=0,0,C191/C194)</f>
        <v>0</v>
      </c>
      <c r="J191" s="176">
        <f>IF(D194=0,0,D191/D194)</f>
        <v>0</v>
      </c>
      <c r="K191" s="176">
        <f>IF(E194=0,0,E191/E194)</f>
        <v>0</v>
      </c>
      <c r="L191" s="176">
        <f>IF(F194=0,0,F191/F194)</f>
        <v>0</v>
      </c>
      <c r="M191" s="176">
        <f>IF(G194=0,0,G191/G194)</f>
        <v>0</v>
      </c>
    </row>
    <row r="192" spans="2:13" x14ac:dyDescent="0.2">
      <c r="B192" s="170" t="s">
        <v>279</v>
      </c>
      <c r="C192" s="185">
        <f>SUMIFS('Revised Proposal'!E$6:E$162,'Revised Proposal'!$S$6:$S$162,DDCategorised!$B175,'Revised Proposal'!$R$6:$R$162,DDCategorised!$B192)</f>
        <v>0</v>
      </c>
      <c r="D192" s="185">
        <f>SUMIFS('Revised Proposal'!F$6:F$162,'Revised Proposal'!$S$6:$S$162,DDCategorised!$B175,'Revised Proposal'!$R$6:$R$162,DDCategorised!$B192)</f>
        <v>0</v>
      </c>
      <c r="E192" s="185">
        <f>SUMIFS('Revised Proposal'!G$6:G$162,'Revised Proposal'!$S$6:$S$162,DDCategorised!$B175,'Revised Proposal'!$R$6:$R$162,DDCategorised!$B192)</f>
        <v>0</v>
      </c>
      <c r="F192" s="185">
        <f>SUMIFS('Revised Proposal'!H$6:H$162,'Revised Proposal'!$S$6:$S$162,DDCategorised!$B175,'Revised Proposal'!$R$6:$R$162,DDCategorised!$B192)</f>
        <v>0</v>
      </c>
      <c r="G192" s="185">
        <f>SUMIFS('Revised Proposal'!I$6:I$162,'Revised Proposal'!$S$6:$S$162,DDCategorised!$B175,'Revised Proposal'!$R$6:$R$162,DDCategorised!$B192)</f>
        <v>0</v>
      </c>
      <c r="H192" s="170"/>
      <c r="I192" s="176">
        <f>IF(C194=0,0,C192/C194)</f>
        <v>0</v>
      </c>
      <c r="J192" s="176">
        <f>IF(D194=0,0,D192/D194)</f>
        <v>0</v>
      </c>
      <c r="K192" s="176">
        <f>IF(E194=0,0,E192/E194)</f>
        <v>0</v>
      </c>
      <c r="L192" s="176">
        <f>IF(F194=0,0,F192/F194)</f>
        <v>0</v>
      </c>
      <c r="M192" s="176">
        <f>IF(G194=0,0,G192/G194)</f>
        <v>0</v>
      </c>
    </row>
    <row r="193" spans="1:13" x14ac:dyDescent="0.2">
      <c r="B193" s="170"/>
      <c r="C193" s="175"/>
      <c r="D193" s="175"/>
      <c r="E193" s="175"/>
      <c r="F193" s="175"/>
      <c r="G193" s="175"/>
      <c r="H193" s="170"/>
      <c r="I193" s="176"/>
      <c r="J193" s="176"/>
      <c r="K193" s="176"/>
      <c r="L193" s="176"/>
      <c r="M193" s="176"/>
    </row>
    <row r="194" spans="1:13" x14ac:dyDescent="0.2">
      <c r="B194" s="177" t="s">
        <v>299</v>
      </c>
      <c r="C194" s="178">
        <f>SUM(C176:C193)</f>
        <v>11463.913778615839</v>
      </c>
      <c r="D194" s="178">
        <f>SUM(D176:D193)</f>
        <v>11061.23347041749</v>
      </c>
      <c r="E194" s="178">
        <f>SUM(E176:E193)</f>
        <v>10718.845798759312</v>
      </c>
      <c r="F194" s="178">
        <f>SUM(F176:F193)</f>
        <v>11121.489917725976</v>
      </c>
      <c r="G194" s="178">
        <f>SUM(G176:G193)</f>
        <v>11546.435611908564</v>
      </c>
      <c r="H194" s="170"/>
      <c r="I194" s="179">
        <f>SUM(I176:I193)</f>
        <v>0.99999999999999989</v>
      </c>
      <c r="J194" s="179">
        <f>SUM(J176:J193)</f>
        <v>1</v>
      </c>
      <c r="K194" s="179">
        <f>SUM(K176:K193)</f>
        <v>1</v>
      </c>
      <c r="L194" s="179">
        <f>SUM(L176:L193)</f>
        <v>1</v>
      </c>
      <c r="M194" s="179">
        <f>SUM(M176:M193)</f>
        <v>0.99999999999999989</v>
      </c>
    </row>
    <row r="196" spans="1:13" ht="13.5" thickBot="1" x14ac:dyDescent="0.25">
      <c r="B196" s="167" t="s">
        <v>300</v>
      </c>
      <c r="C196" s="185">
        <f>SUMIFS('Revised Proposal'!E$6:E$162,'Revised Proposal'!$S$6:$S$162,DDCategorised!$B175)</f>
        <v>11463.913778615837</v>
      </c>
      <c r="D196" s="185">
        <f>SUMIFS('Revised Proposal'!F$6:F$162,'Revised Proposal'!$S$6:$S$162,DDCategorised!$B175)</f>
        <v>11061.23347041749</v>
      </c>
      <c r="E196" s="185">
        <f>SUMIFS('Revised Proposal'!G$6:G$162,'Revised Proposal'!$S$6:$S$162,DDCategorised!$B175)</f>
        <v>10718.84579875931</v>
      </c>
      <c r="F196" s="185">
        <f>SUMIFS('Revised Proposal'!H$6:H$162,'Revised Proposal'!$S$6:$S$162,DDCategorised!$B175)</f>
        <v>11121.489917725976</v>
      </c>
      <c r="G196" s="185">
        <f>SUMIFS('Revised Proposal'!I$6:I$162,'Revised Proposal'!$S$6:$S$162,DDCategorised!$B175)</f>
        <v>11546.435611908564</v>
      </c>
    </row>
    <row r="197" spans="1:13" ht="13.5" thickBot="1" x14ac:dyDescent="0.25">
      <c r="B197" s="180" t="s">
        <v>230</v>
      </c>
      <c r="C197" s="181">
        <f>+C194-C196</f>
        <v>0</v>
      </c>
      <c r="D197" s="181">
        <f>+D194-D196</f>
        <v>0</v>
      </c>
      <c r="E197" s="181">
        <f>+E194-E196</f>
        <v>0</v>
      </c>
      <c r="F197" s="181">
        <f>+F194-F196</f>
        <v>0</v>
      </c>
      <c r="G197" s="181">
        <f>+G194-G196</f>
        <v>0</v>
      </c>
    </row>
    <row r="199" spans="1:13" x14ac:dyDescent="0.2">
      <c r="A199" s="167" t="s">
        <v>219</v>
      </c>
      <c r="B199" s="174" t="s">
        <v>292</v>
      </c>
      <c r="C199" s="174"/>
      <c r="D199" s="174"/>
      <c r="E199" s="174"/>
      <c r="F199" s="174"/>
      <c r="G199" s="174"/>
      <c r="H199" s="170"/>
      <c r="I199" s="174"/>
      <c r="J199" s="174"/>
      <c r="K199" s="174"/>
      <c r="L199" s="174"/>
      <c r="M199" s="174"/>
    </row>
    <row r="200" spans="1:13" x14ac:dyDescent="0.2">
      <c r="B200" s="170" t="s">
        <v>276</v>
      </c>
      <c r="C200" s="185">
        <f>SUMIFS('Revised Proposal'!E$6:E$162,'Revised Proposal'!$S$6:$S$162,DDCategorised!$B199,'Revised Proposal'!$R$6:$R$162,DDCategorised!$B200)</f>
        <v>0</v>
      </c>
      <c r="D200" s="185">
        <f>SUMIFS('Revised Proposal'!F$6:F$162,'Revised Proposal'!$S$6:$S$162,DDCategorised!$B199,'Revised Proposal'!$R$6:$R$162,DDCategorised!$B200)</f>
        <v>0</v>
      </c>
      <c r="E200" s="185">
        <f>SUMIFS('Revised Proposal'!G$6:G$162,'Revised Proposal'!$S$6:$S$162,DDCategorised!$B199,'Revised Proposal'!$R$6:$R$162,DDCategorised!$B200)</f>
        <v>0</v>
      </c>
      <c r="F200" s="185">
        <f>SUMIFS('Revised Proposal'!H$6:H$162,'Revised Proposal'!$S$6:$S$162,DDCategorised!$B199,'Revised Proposal'!$R$6:$R$162,DDCategorised!$B200)</f>
        <v>0</v>
      </c>
      <c r="G200" s="185">
        <f>SUMIFS('Revised Proposal'!I$6:I$162,'Revised Proposal'!$S$6:$S$162,DDCategorised!$B199,'Revised Proposal'!$R$6:$R$162,DDCategorised!$B200)</f>
        <v>0</v>
      </c>
      <c r="H200" s="170"/>
      <c r="I200" s="176">
        <f>IF(C218=0,0,C200/C218)</f>
        <v>0</v>
      </c>
      <c r="J200" s="176">
        <f>IF(D218=0,0,D200/D218)</f>
        <v>0</v>
      </c>
      <c r="K200" s="176">
        <f>IF(E218=0,0,E200/E218)</f>
        <v>0</v>
      </c>
      <c r="L200" s="176">
        <f>IF(F218=0,0,F200/F218)</f>
        <v>0</v>
      </c>
      <c r="M200" s="176">
        <f>IF(G218=0,0,G200/G218)</f>
        <v>0</v>
      </c>
    </row>
    <row r="201" spans="1:13" x14ac:dyDescent="0.2">
      <c r="B201" s="170" t="s">
        <v>295</v>
      </c>
      <c r="C201" s="185">
        <f>SUMIFS('Revised Proposal'!E$6:E$162,'Revised Proposal'!$S$6:$S$162,DDCategorised!$B199,'Revised Proposal'!$R$6:$R$162,DDCategorised!$B201)</f>
        <v>0</v>
      </c>
      <c r="D201" s="185">
        <f>SUMIFS('Revised Proposal'!F$6:F$162,'Revised Proposal'!$S$6:$S$162,DDCategorised!$B199,'Revised Proposal'!$R$6:$R$162,DDCategorised!$B201)</f>
        <v>0</v>
      </c>
      <c r="E201" s="185">
        <f>SUMIFS('Revised Proposal'!G$6:G$162,'Revised Proposal'!$S$6:$S$162,DDCategorised!$B199,'Revised Proposal'!$R$6:$R$162,DDCategorised!$B201)</f>
        <v>0</v>
      </c>
      <c r="F201" s="185">
        <f>SUMIFS('Revised Proposal'!H$6:H$162,'Revised Proposal'!$S$6:$S$162,DDCategorised!$B199,'Revised Proposal'!$R$6:$R$162,DDCategorised!$B201)</f>
        <v>0</v>
      </c>
      <c r="G201" s="185">
        <f>SUMIFS('Revised Proposal'!I$6:I$162,'Revised Proposal'!$S$6:$S$162,DDCategorised!$B199,'Revised Proposal'!$R$6:$R$162,DDCategorised!$B201)</f>
        <v>0</v>
      </c>
      <c r="H201" s="170"/>
      <c r="I201" s="176">
        <f>IF(C218=0,0,C201/C218)</f>
        <v>0</v>
      </c>
      <c r="J201" s="176">
        <f>IF(D218=0,0,D201/D218)</f>
        <v>0</v>
      </c>
      <c r="K201" s="176">
        <f>IF(E218=0,0,E201/E218)</f>
        <v>0</v>
      </c>
      <c r="L201" s="176">
        <f>IF(F218=0,0,F201/F218)</f>
        <v>0</v>
      </c>
      <c r="M201" s="176">
        <f>IF(G218=0,0,G201/G218)</f>
        <v>0</v>
      </c>
    </row>
    <row r="202" spans="1:13" x14ac:dyDescent="0.2">
      <c r="B202" s="170" t="s">
        <v>274</v>
      </c>
      <c r="C202" s="185">
        <f>SUMIFS('Revised Proposal'!E$6:E$162,'Revised Proposal'!$S$6:$S$162,DDCategorised!$B199,'Revised Proposal'!$R$6:$R$162,DDCategorised!$B202)</f>
        <v>0</v>
      </c>
      <c r="D202" s="185">
        <f>SUMIFS('Revised Proposal'!F$6:F$162,'Revised Proposal'!$S$6:$S$162,DDCategorised!$B199,'Revised Proposal'!$R$6:$R$162,DDCategorised!$B202)</f>
        <v>0</v>
      </c>
      <c r="E202" s="185">
        <f>SUMIFS('Revised Proposal'!G$6:G$162,'Revised Proposal'!$S$6:$S$162,DDCategorised!$B199,'Revised Proposal'!$R$6:$R$162,DDCategorised!$B202)</f>
        <v>0</v>
      </c>
      <c r="F202" s="185">
        <f>SUMIFS('Revised Proposal'!H$6:H$162,'Revised Proposal'!$S$6:$S$162,DDCategorised!$B199,'Revised Proposal'!$R$6:$R$162,DDCategorised!$B202)</f>
        <v>0</v>
      </c>
      <c r="G202" s="185">
        <f>SUMIFS('Revised Proposal'!I$6:I$162,'Revised Proposal'!$S$6:$S$162,DDCategorised!$B199,'Revised Proposal'!$R$6:$R$162,DDCategorised!$B202)</f>
        <v>0</v>
      </c>
      <c r="H202" s="170"/>
      <c r="I202" s="176">
        <f>IF(C218=0,0,C202/C218)</f>
        <v>0</v>
      </c>
      <c r="J202" s="176">
        <f>IF(D218=0,0,D202/D218)</f>
        <v>0</v>
      </c>
      <c r="K202" s="176">
        <f>IF(E218=0,0,E202/E218)</f>
        <v>0</v>
      </c>
      <c r="L202" s="176">
        <f>IF(F218=0,0,F202/F218)</f>
        <v>0</v>
      </c>
      <c r="M202" s="176">
        <f>IF(G218=0,0,G202/G218)</f>
        <v>0</v>
      </c>
    </row>
    <row r="203" spans="1:13" x14ac:dyDescent="0.2">
      <c r="B203" s="170" t="s">
        <v>281</v>
      </c>
      <c r="C203" s="185">
        <f>SUMIFS('Revised Proposal'!E$6:E$162,'Revised Proposal'!$S$6:$S$162,DDCategorised!$B199,'Revised Proposal'!$R$6:$R$162,DDCategorised!$B203)</f>
        <v>9593.9230278080413</v>
      </c>
      <c r="D203" s="185">
        <f>SUMIFS('Revised Proposal'!F$6:F$162,'Revised Proposal'!$S$6:$S$162,DDCategorised!$B199,'Revised Proposal'!$R$6:$R$162,DDCategorised!$B203)</f>
        <v>9593.9230278080413</v>
      </c>
      <c r="E203" s="185">
        <f>SUMIFS('Revised Proposal'!G$6:G$162,'Revised Proposal'!$S$6:$S$162,DDCategorised!$B199,'Revised Proposal'!$R$6:$R$162,DDCategorised!$B203)</f>
        <v>9593.9230278080413</v>
      </c>
      <c r="F203" s="185">
        <f>SUMIFS('Revised Proposal'!H$6:H$162,'Revised Proposal'!$S$6:$S$162,DDCategorised!$B199,'Revised Proposal'!$R$6:$R$162,DDCategorised!$B203)</f>
        <v>9593.9230278080413</v>
      </c>
      <c r="G203" s="185">
        <f>SUMIFS('Revised Proposal'!I$6:I$162,'Revised Proposal'!$S$6:$S$162,DDCategorised!$B199,'Revised Proposal'!$R$6:$R$162,DDCategorised!$B203)</f>
        <v>9593.9230278080413</v>
      </c>
      <c r="H203" s="170"/>
      <c r="I203" s="176">
        <f>IF(C218=0,0,C203/C218)</f>
        <v>1</v>
      </c>
      <c r="J203" s="176">
        <f>IF(D218=0,0,D203/D218)</f>
        <v>1</v>
      </c>
      <c r="K203" s="176">
        <f>IF(E218=0,0,E203/E218)</f>
        <v>1</v>
      </c>
      <c r="L203" s="176">
        <f>IF(F218=0,0,F203/F218)</f>
        <v>1</v>
      </c>
      <c r="M203" s="176">
        <f>IF(G218=0,0,G203/G218)</f>
        <v>1</v>
      </c>
    </row>
    <row r="204" spans="1:13" x14ac:dyDescent="0.2">
      <c r="B204" s="170" t="s">
        <v>275</v>
      </c>
      <c r="C204" s="185">
        <f>SUMIFS('Revised Proposal'!E$6:E$162,'Revised Proposal'!$S$6:$S$162,DDCategorised!$B199,'Revised Proposal'!$R$6:$R$162,DDCategorised!$B204)</f>
        <v>0</v>
      </c>
      <c r="D204" s="185">
        <f>SUMIFS('Revised Proposal'!F$6:F$162,'Revised Proposal'!$S$6:$S$162,DDCategorised!$B199,'Revised Proposal'!$R$6:$R$162,DDCategorised!$B204)</f>
        <v>0</v>
      </c>
      <c r="E204" s="185">
        <f>SUMIFS('Revised Proposal'!G$6:G$162,'Revised Proposal'!$S$6:$S$162,DDCategorised!$B199,'Revised Proposal'!$R$6:$R$162,DDCategorised!$B204)</f>
        <v>0</v>
      </c>
      <c r="F204" s="185">
        <f>SUMIFS('Revised Proposal'!H$6:H$162,'Revised Proposal'!$S$6:$S$162,DDCategorised!$B199,'Revised Proposal'!$R$6:$R$162,DDCategorised!$B204)</f>
        <v>0</v>
      </c>
      <c r="G204" s="185">
        <f>SUMIFS('Revised Proposal'!I$6:I$162,'Revised Proposal'!$S$6:$S$162,DDCategorised!$B199,'Revised Proposal'!$R$6:$R$162,DDCategorised!$B204)</f>
        <v>0</v>
      </c>
      <c r="H204" s="170"/>
      <c r="I204" s="176">
        <f>IF(C218=0,0,C204/C218)</f>
        <v>0</v>
      </c>
      <c r="J204" s="176">
        <f>IF(D218=0,0,D204/D218)</f>
        <v>0</v>
      </c>
      <c r="K204" s="176">
        <f>IF(E218=0,0,E204/E218)</f>
        <v>0</v>
      </c>
      <c r="L204" s="176">
        <f>IF(F218=0,0,F204/F218)</f>
        <v>0</v>
      </c>
      <c r="M204" s="176">
        <f>IF(G218=0,0,G204/G218)</f>
        <v>0</v>
      </c>
    </row>
    <row r="205" spans="1:13" x14ac:dyDescent="0.2">
      <c r="B205" s="170" t="s">
        <v>285</v>
      </c>
      <c r="C205" s="185">
        <f>SUMIFS('Revised Proposal'!E$6:E$162,'Revised Proposal'!$S$6:$S$162,DDCategorised!$B199,'Revised Proposal'!$R$6:$R$162,DDCategorised!$B205)</f>
        <v>0</v>
      </c>
      <c r="D205" s="185">
        <f>SUMIFS('Revised Proposal'!F$6:F$162,'Revised Proposal'!$S$6:$S$162,DDCategorised!$B199,'Revised Proposal'!$R$6:$R$162,DDCategorised!$B205)</f>
        <v>0</v>
      </c>
      <c r="E205" s="185">
        <f>SUMIFS('Revised Proposal'!G$6:G$162,'Revised Proposal'!$S$6:$S$162,DDCategorised!$B199,'Revised Proposal'!$R$6:$R$162,DDCategorised!$B205)</f>
        <v>0</v>
      </c>
      <c r="F205" s="185">
        <f>SUMIFS('Revised Proposal'!H$6:H$162,'Revised Proposal'!$S$6:$S$162,DDCategorised!$B199,'Revised Proposal'!$R$6:$R$162,DDCategorised!$B205)</f>
        <v>0</v>
      </c>
      <c r="G205" s="185">
        <f>SUMIFS('Revised Proposal'!I$6:I$162,'Revised Proposal'!$S$6:$S$162,DDCategorised!$B199,'Revised Proposal'!$R$6:$R$162,DDCategorised!$B205)</f>
        <v>0</v>
      </c>
      <c r="H205" s="170"/>
      <c r="I205" s="176">
        <f>IF(C218=0,0,C205/C218)</f>
        <v>0</v>
      </c>
      <c r="J205" s="176">
        <f>IF(D218=0,0,D205/D218)</f>
        <v>0</v>
      </c>
      <c r="K205" s="176">
        <f>IF(E218=0,0,E205/E218)</f>
        <v>0</v>
      </c>
      <c r="L205" s="176">
        <f>IF(F218=0,0,F205/F218)</f>
        <v>0</v>
      </c>
      <c r="M205" s="176">
        <f>IF(G218=0,0,G205/G218)</f>
        <v>0</v>
      </c>
    </row>
    <row r="206" spans="1:13" x14ac:dyDescent="0.2">
      <c r="B206" s="170" t="s">
        <v>273</v>
      </c>
      <c r="C206" s="185">
        <f>SUMIFS('Revised Proposal'!E$6:E$162,'Revised Proposal'!$S$6:$S$162,DDCategorised!$B199,'Revised Proposal'!$R$6:$R$162,DDCategorised!$B206)</f>
        <v>0</v>
      </c>
      <c r="D206" s="185">
        <f>SUMIFS('Revised Proposal'!F$6:F$162,'Revised Proposal'!$S$6:$S$162,DDCategorised!$B199,'Revised Proposal'!$R$6:$R$162,DDCategorised!$B206)</f>
        <v>0</v>
      </c>
      <c r="E206" s="185">
        <f>SUMIFS('Revised Proposal'!G$6:G$162,'Revised Proposal'!$S$6:$S$162,DDCategorised!$B199,'Revised Proposal'!$R$6:$R$162,DDCategorised!$B206)</f>
        <v>0</v>
      </c>
      <c r="F206" s="185">
        <f>SUMIFS('Revised Proposal'!H$6:H$162,'Revised Proposal'!$S$6:$S$162,DDCategorised!$B199,'Revised Proposal'!$R$6:$R$162,DDCategorised!$B206)</f>
        <v>0</v>
      </c>
      <c r="G206" s="185">
        <f>SUMIFS('Revised Proposal'!I$6:I$162,'Revised Proposal'!$S$6:$S$162,DDCategorised!$B199,'Revised Proposal'!$R$6:$R$162,DDCategorised!$B206)</f>
        <v>0</v>
      </c>
      <c r="H206" s="170"/>
      <c r="I206" s="176">
        <f>IF(C218=0,0,C206/C218)</f>
        <v>0</v>
      </c>
      <c r="J206" s="176">
        <f>IF(D218=0,0,D206/D218)</f>
        <v>0</v>
      </c>
      <c r="K206" s="176">
        <f>IF(E218=0,0,E206/E218)</f>
        <v>0</v>
      </c>
      <c r="L206" s="176">
        <f>IF(F218=0,0,F206/F218)</f>
        <v>0</v>
      </c>
      <c r="M206" s="176">
        <f>IF(G218=0,0,G206/G218)</f>
        <v>0</v>
      </c>
    </row>
    <row r="207" spans="1:13" x14ac:dyDescent="0.2">
      <c r="B207" s="170" t="s">
        <v>280</v>
      </c>
      <c r="C207" s="185">
        <f>SUMIFS('Revised Proposal'!E$6:E$162,'Revised Proposal'!$S$6:$S$162,DDCategorised!$B199,'Revised Proposal'!$R$6:$R$162,DDCategorised!$B207)</f>
        <v>0</v>
      </c>
      <c r="D207" s="185">
        <f>SUMIFS('Revised Proposal'!F$6:F$162,'Revised Proposal'!$S$6:$S$162,DDCategorised!$B199,'Revised Proposal'!$R$6:$R$162,DDCategorised!$B207)</f>
        <v>0</v>
      </c>
      <c r="E207" s="185">
        <f>SUMIFS('Revised Proposal'!G$6:G$162,'Revised Proposal'!$S$6:$S$162,DDCategorised!$B199,'Revised Proposal'!$R$6:$R$162,DDCategorised!$B207)</f>
        <v>0</v>
      </c>
      <c r="F207" s="185">
        <f>SUMIFS('Revised Proposal'!H$6:H$162,'Revised Proposal'!$S$6:$S$162,DDCategorised!$B199,'Revised Proposal'!$R$6:$R$162,DDCategorised!$B207)</f>
        <v>0</v>
      </c>
      <c r="G207" s="185">
        <f>SUMIFS('Revised Proposal'!I$6:I$162,'Revised Proposal'!$S$6:$S$162,DDCategorised!$B199,'Revised Proposal'!$R$6:$R$162,DDCategorised!$B207)</f>
        <v>0</v>
      </c>
      <c r="H207" s="170"/>
      <c r="I207" s="176">
        <f>IF(C218=0,0,C207/C218)</f>
        <v>0</v>
      </c>
      <c r="J207" s="176">
        <f>IF(D218=0,0,D207/D218)</f>
        <v>0</v>
      </c>
      <c r="K207" s="176">
        <f>IF(E218=0,0,E207/E218)</f>
        <v>0</v>
      </c>
      <c r="L207" s="176">
        <f>IF(F218=0,0,F207/F218)</f>
        <v>0</v>
      </c>
      <c r="M207" s="176">
        <f>IF(G218=0,0,G207/G218)</f>
        <v>0</v>
      </c>
    </row>
    <row r="208" spans="1:13" x14ac:dyDescent="0.2">
      <c r="B208" s="170" t="s">
        <v>286</v>
      </c>
      <c r="C208" s="185">
        <f>SUMIFS('Revised Proposal'!E$6:E$162,'Revised Proposal'!$S$6:$S$162,DDCategorised!$B199,'Revised Proposal'!$R$6:$R$162,DDCategorised!$B208)</f>
        <v>0</v>
      </c>
      <c r="D208" s="185">
        <f>SUMIFS('Revised Proposal'!F$6:F$162,'Revised Proposal'!$S$6:$S$162,DDCategorised!$B199,'Revised Proposal'!$R$6:$R$162,DDCategorised!$B208)</f>
        <v>0</v>
      </c>
      <c r="E208" s="185">
        <f>SUMIFS('Revised Proposal'!G$6:G$162,'Revised Proposal'!$S$6:$S$162,DDCategorised!$B199,'Revised Proposal'!$R$6:$R$162,DDCategorised!$B208)</f>
        <v>0</v>
      </c>
      <c r="F208" s="185">
        <f>SUMIFS('Revised Proposal'!H$6:H$162,'Revised Proposal'!$S$6:$S$162,DDCategorised!$B199,'Revised Proposal'!$R$6:$R$162,DDCategorised!$B208)</f>
        <v>0</v>
      </c>
      <c r="G208" s="185">
        <f>SUMIFS('Revised Proposal'!I$6:I$162,'Revised Proposal'!$S$6:$S$162,DDCategorised!$B199,'Revised Proposal'!$R$6:$R$162,DDCategorised!$B208)</f>
        <v>0</v>
      </c>
      <c r="H208" s="170"/>
      <c r="I208" s="176">
        <f>IF(C218=0,0,C208/C218)</f>
        <v>0</v>
      </c>
      <c r="J208" s="176">
        <f>IF(D218=0,0,D208/D218)</f>
        <v>0</v>
      </c>
      <c r="K208" s="176">
        <f>IF(E218=0,0,E208/E218)</f>
        <v>0</v>
      </c>
      <c r="L208" s="176">
        <f>IF(F218=0,0,F208/F218)</f>
        <v>0</v>
      </c>
      <c r="M208" s="176">
        <f>IF(G218=0,0,G208/G218)</f>
        <v>0</v>
      </c>
    </row>
    <row r="209" spans="1:13" x14ac:dyDescent="0.2">
      <c r="B209" s="170" t="s">
        <v>296</v>
      </c>
      <c r="C209" s="185">
        <f>SUMIFS('Revised Proposal'!E$6:E$162,'Revised Proposal'!$S$6:$S$162,DDCategorised!$B199,'Revised Proposal'!$R$6:$R$162,DDCategorised!$B209)</f>
        <v>0</v>
      </c>
      <c r="D209" s="185">
        <f>SUMIFS('Revised Proposal'!F$6:F$162,'Revised Proposal'!$S$6:$S$162,DDCategorised!$B199,'Revised Proposal'!$R$6:$R$162,DDCategorised!$B209)</f>
        <v>0</v>
      </c>
      <c r="E209" s="185">
        <f>SUMIFS('Revised Proposal'!G$6:G$162,'Revised Proposal'!$S$6:$S$162,DDCategorised!$B199,'Revised Proposal'!$R$6:$R$162,DDCategorised!$B209)</f>
        <v>0</v>
      </c>
      <c r="F209" s="185">
        <f>SUMIFS('Revised Proposal'!H$6:H$162,'Revised Proposal'!$S$6:$S$162,DDCategorised!$B199,'Revised Proposal'!$R$6:$R$162,DDCategorised!$B209)</f>
        <v>0</v>
      </c>
      <c r="G209" s="185">
        <f>SUMIFS('Revised Proposal'!I$6:I$162,'Revised Proposal'!$S$6:$S$162,DDCategorised!$B199,'Revised Proposal'!$R$6:$R$162,DDCategorised!$B209)</f>
        <v>0</v>
      </c>
      <c r="H209" s="170"/>
      <c r="I209" s="176">
        <f>IF(C218=0,0,C209/C218)</f>
        <v>0</v>
      </c>
      <c r="J209" s="176">
        <f>IF(D218=0,0,D209/D218)</f>
        <v>0</v>
      </c>
      <c r="K209" s="176">
        <f>IF(E218=0,0,E209/E218)</f>
        <v>0</v>
      </c>
      <c r="L209" s="176">
        <f>IF(F218=0,0,F209/F218)</f>
        <v>0</v>
      </c>
      <c r="M209" s="176">
        <f>IF(G218=0,0,G209/G218)</f>
        <v>0</v>
      </c>
    </row>
    <row r="210" spans="1:13" x14ac:dyDescent="0.2">
      <c r="B210" s="170" t="s">
        <v>29</v>
      </c>
      <c r="C210" s="185">
        <f>SUMIFS('Revised Proposal'!E$6:E$162,'Revised Proposal'!$S$6:$S$162,DDCategorised!$B199,'Revised Proposal'!$R$6:$R$162,DDCategorised!$B210)</f>
        <v>0</v>
      </c>
      <c r="D210" s="185">
        <f>SUMIFS('Revised Proposal'!F$6:F$162,'Revised Proposal'!$S$6:$S$162,DDCategorised!$B199,'Revised Proposal'!$R$6:$R$162,DDCategorised!$B210)</f>
        <v>0</v>
      </c>
      <c r="E210" s="185">
        <f>SUMIFS('Revised Proposal'!G$6:G$162,'Revised Proposal'!$S$6:$S$162,DDCategorised!$B199,'Revised Proposal'!$R$6:$R$162,DDCategorised!$B210)</f>
        <v>0</v>
      </c>
      <c r="F210" s="185">
        <f>SUMIFS('Revised Proposal'!H$6:H$162,'Revised Proposal'!$S$6:$S$162,DDCategorised!$B199,'Revised Proposal'!$R$6:$R$162,DDCategorised!$B210)</f>
        <v>0</v>
      </c>
      <c r="G210" s="185">
        <f>SUMIFS('Revised Proposal'!I$6:I$162,'Revised Proposal'!$S$6:$S$162,DDCategorised!$B199,'Revised Proposal'!$R$6:$R$162,DDCategorised!$B210)</f>
        <v>0</v>
      </c>
      <c r="H210" s="170"/>
      <c r="I210" s="176">
        <f>IF(C218=0,0,C210/C218)</f>
        <v>0</v>
      </c>
      <c r="J210" s="176">
        <f>IF(D218=0,0,D210/D218)</f>
        <v>0</v>
      </c>
      <c r="K210" s="176">
        <f>IF(E218=0,0,E210/E218)</f>
        <v>0</v>
      </c>
      <c r="L210" s="176">
        <f>IF(F218=0,0,F210/F218)</f>
        <v>0</v>
      </c>
      <c r="M210" s="176">
        <f>IF(G218=0,0,G210/G218)</f>
        <v>0</v>
      </c>
    </row>
    <row r="211" spans="1:13" x14ac:dyDescent="0.2">
      <c r="B211" s="170" t="s">
        <v>278</v>
      </c>
      <c r="C211" s="185">
        <f>SUMIFS('Revised Proposal'!E$6:E$162,'Revised Proposal'!$S$6:$S$162,DDCategorised!$B199,'Revised Proposal'!$R$6:$R$162,DDCategorised!$B211)</f>
        <v>0</v>
      </c>
      <c r="D211" s="185">
        <f>SUMIFS('Revised Proposal'!F$6:F$162,'Revised Proposal'!$S$6:$S$162,DDCategorised!$B199,'Revised Proposal'!$R$6:$R$162,DDCategorised!$B211)</f>
        <v>0</v>
      </c>
      <c r="E211" s="185">
        <f>SUMIFS('Revised Proposal'!G$6:G$162,'Revised Proposal'!$S$6:$S$162,DDCategorised!$B199,'Revised Proposal'!$R$6:$R$162,DDCategorised!$B211)</f>
        <v>0</v>
      </c>
      <c r="F211" s="185">
        <f>SUMIFS('Revised Proposal'!H$6:H$162,'Revised Proposal'!$S$6:$S$162,DDCategorised!$B199,'Revised Proposal'!$R$6:$R$162,DDCategorised!$B211)</f>
        <v>0</v>
      </c>
      <c r="G211" s="185">
        <f>SUMIFS('Revised Proposal'!I$6:I$162,'Revised Proposal'!$S$6:$S$162,DDCategorised!$B199,'Revised Proposal'!$R$6:$R$162,DDCategorised!$B211)</f>
        <v>0</v>
      </c>
      <c r="H211" s="170"/>
      <c r="I211" s="176">
        <f>IF(C218=0,0,C211/C218)</f>
        <v>0</v>
      </c>
      <c r="J211" s="176">
        <f>IF(D218=0,0,D211/D218)</f>
        <v>0</v>
      </c>
      <c r="K211" s="176">
        <f>IF(E218=0,0,E211/E218)</f>
        <v>0</v>
      </c>
      <c r="L211" s="176">
        <f>IF(F218=0,0,F211/F218)</f>
        <v>0</v>
      </c>
      <c r="M211" s="176">
        <f>IF(G218=0,0,G211/G218)</f>
        <v>0</v>
      </c>
    </row>
    <row r="212" spans="1:13" x14ac:dyDescent="0.2">
      <c r="B212" s="170" t="s">
        <v>297</v>
      </c>
      <c r="C212" s="185">
        <f>SUMIFS('Revised Proposal'!E$6:E$162,'Revised Proposal'!$S$6:$S$162,DDCategorised!$B199,'Revised Proposal'!$R$6:$R$162,DDCategorised!$B212)</f>
        <v>0</v>
      </c>
      <c r="D212" s="185">
        <f>SUMIFS('Revised Proposal'!F$6:F$162,'Revised Proposal'!$S$6:$S$162,DDCategorised!$B199,'Revised Proposal'!$R$6:$R$162,DDCategorised!$B212)</f>
        <v>0</v>
      </c>
      <c r="E212" s="185">
        <f>SUMIFS('Revised Proposal'!G$6:G$162,'Revised Proposal'!$S$6:$S$162,DDCategorised!$B199,'Revised Proposal'!$R$6:$R$162,DDCategorised!$B212)</f>
        <v>0</v>
      </c>
      <c r="F212" s="185">
        <f>SUMIFS('Revised Proposal'!H$6:H$162,'Revised Proposal'!$S$6:$S$162,DDCategorised!$B199,'Revised Proposal'!$R$6:$R$162,DDCategorised!$B212)</f>
        <v>0</v>
      </c>
      <c r="G212" s="185">
        <f>SUMIFS('Revised Proposal'!I$6:I$162,'Revised Proposal'!$S$6:$S$162,DDCategorised!$B199,'Revised Proposal'!$R$6:$R$162,DDCategorised!$B212)</f>
        <v>0</v>
      </c>
      <c r="H212" s="170"/>
      <c r="I212" s="176">
        <f>IF(C218=0,0,C212/C218)</f>
        <v>0</v>
      </c>
      <c r="J212" s="176">
        <f>IF(D218=0,0,D212/D218)</f>
        <v>0</v>
      </c>
      <c r="K212" s="176">
        <f>IF(E218=0,0,E212/E218)</f>
        <v>0</v>
      </c>
      <c r="L212" s="176">
        <f>IF(F218=0,0,F212/F218)</f>
        <v>0</v>
      </c>
      <c r="M212" s="176">
        <f>IF(G218=0,0,G212/G218)</f>
        <v>0</v>
      </c>
    </row>
    <row r="213" spans="1:13" x14ac:dyDescent="0.2">
      <c r="B213" s="170" t="s">
        <v>298</v>
      </c>
      <c r="C213" s="185">
        <f>SUMIFS('Revised Proposal'!E$6:E$162,'Revised Proposal'!$S$6:$S$162,DDCategorised!$B199,'Revised Proposal'!$R$6:$R$162,DDCategorised!$B213)</f>
        <v>0</v>
      </c>
      <c r="D213" s="185">
        <f>SUMIFS('Revised Proposal'!F$6:F$162,'Revised Proposal'!$S$6:$S$162,DDCategorised!$B199,'Revised Proposal'!$R$6:$R$162,DDCategorised!$B213)</f>
        <v>0</v>
      </c>
      <c r="E213" s="185">
        <f>SUMIFS('Revised Proposal'!G$6:G$162,'Revised Proposal'!$S$6:$S$162,DDCategorised!$B199,'Revised Proposal'!$R$6:$R$162,DDCategorised!$B213)</f>
        <v>0</v>
      </c>
      <c r="F213" s="185">
        <f>SUMIFS('Revised Proposal'!H$6:H$162,'Revised Proposal'!$S$6:$S$162,DDCategorised!$B199,'Revised Proposal'!$R$6:$R$162,DDCategorised!$B213)</f>
        <v>0</v>
      </c>
      <c r="G213" s="185">
        <f>SUMIFS('Revised Proposal'!I$6:I$162,'Revised Proposal'!$S$6:$S$162,DDCategorised!$B199,'Revised Proposal'!$R$6:$R$162,DDCategorised!$B213)</f>
        <v>0</v>
      </c>
      <c r="H213" s="170"/>
      <c r="I213" s="176">
        <f>IF(C218=0,0,C213/C218)</f>
        <v>0</v>
      </c>
      <c r="J213" s="176">
        <f>IF(D218=0,0,D213/D218)</f>
        <v>0</v>
      </c>
      <c r="K213" s="176">
        <f>IF(E218=0,0,E213/E218)</f>
        <v>0</v>
      </c>
      <c r="L213" s="176">
        <f>IF(F218=0,0,F213/F218)</f>
        <v>0</v>
      </c>
      <c r="M213" s="176">
        <f>IF(G218=0,0,G213/G218)</f>
        <v>0</v>
      </c>
    </row>
    <row r="214" spans="1:13" x14ac:dyDescent="0.2">
      <c r="B214" s="170" t="s">
        <v>282</v>
      </c>
      <c r="C214" s="185">
        <f>SUMIFS('Revised Proposal'!E$6:E$162,'Revised Proposal'!$S$6:$S$162,DDCategorised!$B199,'Revised Proposal'!$R$6:$R$162,DDCategorised!$B214)</f>
        <v>0</v>
      </c>
      <c r="D214" s="185">
        <f>SUMIFS('Revised Proposal'!F$6:F$162,'Revised Proposal'!$S$6:$S$162,DDCategorised!$B199,'Revised Proposal'!$R$6:$R$162,DDCategorised!$B214)</f>
        <v>0</v>
      </c>
      <c r="E214" s="185">
        <f>SUMIFS('Revised Proposal'!G$6:G$162,'Revised Proposal'!$S$6:$S$162,DDCategorised!$B199,'Revised Proposal'!$R$6:$R$162,DDCategorised!$B214)</f>
        <v>0</v>
      </c>
      <c r="F214" s="185">
        <f>SUMIFS('Revised Proposal'!H$6:H$162,'Revised Proposal'!$S$6:$S$162,DDCategorised!$B199,'Revised Proposal'!$R$6:$R$162,DDCategorised!$B214)</f>
        <v>0</v>
      </c>
      <c r="G214" s="185">
        <f>SUMIFS('Revised Proposal'!I$6:I$162,'Revised Proposal'!$S$6:$S$162,DDCategorised!$B199,'Revised Proposal'!$R$6:$R$162,DDCategorised!$B214)</f>
        <v>0</v>
      </c>
      <c r="H214" s="170"/>
      <c r="I214" s="176">
        <f>IF(C218=0,0,C214/C218)</f>
        <v>0</v>
      </c>
      <c r="J214" s="176">
        <f>IF(D218=0,0,D214/D218)</f>
        <v>0</v>
      </c>
      <c r="K214" s="176">
        <f>IF(E218=0,0,E214/E218)</f>
        <v>0</v>
      </c>
      <c r="L214" s="176">
        <f>IF(F218=0,0,F214/F218)</f>
        <v>0</v>
      </c>
      <c r="M214" s="176">
        <f>IF(G218=0,0,G214/G218)</f>
        <v>0</v>
      </c>
    </row>
    <row r="215" spans="1:13" x14ac:dyDescent="0.2">
      <c r="B215" s="167" t="s">
        <v>277</v>
      </c>
      <c r="C215" s="185">
        <f>SUMIFS('Revised Proposal'!E$6:E$162,'Revised Proposal'!$S$6:$S$162,DDCategorised!$B199,'Revised Proposal'!$R$6:$R$162,DDCategorised!$B215)</f>
        <v>0</v>
      </c>
      <c r="D215" s="185">
        <f>SUMIFS('Revised Proposal'!F$6:F$162,'Revised Proposal'!$S$6:$S$162,DDCategorised!$B199,'Revised Proposal'!$R$6:$R$162,DDCategorised!$B215)</f>
        <v>0</v>
      </c>
      <c r="E215" s="185">
        <f>SUMIFS('Revised Proposal'!G$6:G$162,'Revised Proposal'!$S$6:$S$162,DDCategorised!$B199,'Revised Proposal'!$R$6:$R$162,DDCategorised!$B215)</f>
        <v>0</v>
      </c>
      <c r="F215" s="185">
        <f>SUMIFS('Revised Proposal'!H$6:H$162,'Revised Proposal'!$S$6:$S$162,DDCategorised!$B199,'Revised Proposal'!$R$6:$R$162,DDCategorised!$B215)</f>
        <v>0</v>
      </c>
      <c r="G215" s="185">
        <f>SUMIFS('Revised Proposal'!I$6:I$162,'Revised Proposal'!$S$6:$S$162,DDCategorised!$B199,'Revised Proposal'!$R$6:$R$162,DDCategorised!$B215)</f>
        <v>0</v>
      </c>
      <c r="H215" s="170"/>
      <c r="I215" s="176">
        <f>IF(C218=0,0,C215/C218)</f>
        <v>0</v>
      </c>
      <c r="J215" s="176">
        <f>IF(D218=0,0,D215/D218)</f>
        <v>0</v>
      </c>
      <c r="K215" s="176">
        <f>IF(E218=0,0,E215/E218)</f>
        <v>0</v>
      </c>
      <c r="L215" s="176">
        <f>IF(F218=0,0,F215/F218)</f>
        <v>0</v>
      </c>
      <c r="M215" s="176">
        <f>IF(G218=0,0,G215/G218)</f>
        <v>0</v>
      </c>
    </row>
    <row r="216" spans="1:13" x14ac:dyDescent="0.2">
      <c r="B216" s="170" t="s">
        <v>279</v>
      </c>
      <c r="C216" s="185">
        <f>SUMIFS('Revised Proposal'!E$6:E$162,'Revised Proposal'!$S$6:$S$162,DDCategorised!$B199,'Revised Proposal'!$R$6:$R$162,DDCategorised!$B216)</f>
        <v>0</v>
      </c>
      <c r="D216" s="185">
        <f>SUMIFS('Revised Proposal'!F$6:F$162,'Revised Proposal'!$S$6:$S$162,DDCategorised!$B199,'Revised Proposal'!$R$6:$R$162,DDCategorised!$B216)</f>
        <v>0</v>
      </c>
      <c r="E216" s="185">
        <f>SUMIFS('Revised Proposal'!G$6:G$162,'Revised Proposal'!$S$6:$S$162,DDCategorised!$B199,'Revised Proposal'!$R$6:$R$162,DDCategorised!$B216)</f>
        <v>0</v>
      </c>
      <c r="F216" s="185">
        <f>SUMIFS('Revised Proposal'!H$6:H$162,'Revised Proposal'!$S$6:$S$162,DDCategorised!$B199,'Revised Proposal'!$R$6:$R$162,DDCategorised!$B216)</f>
        <v>0</v>
      </c>
      <c r="G216" s="185">
        <f>SUMIFS('Revised Proposal'!I$6:I$162,'Revised Proposal'!$S$6:$S$162,DDCategorised!$B199,'Revised Proposal'!$R$6:$R$162,DDCategorised!$B216)</f>
        <v>0</v>
      </c>
      <c r="H216" s="170"/>
      <c r="I216" s="176">
        <f>IF(C218=0,0,C216/C218)</f>
        <v>0</v>
      </c>
      <c r="J216" s="176">
        <f>IF(D218=0,0,D216/D218)</f>
        <v>0</v>
      </c>
      <c r="K216" s="176">
        <f>IF(E218=0,0,E216/E218)</f>
        <v>0</v>
      </c>
      <c r="L216" s="176">
        <f>IF(F218=0,0,F216/F218)</f>
        <v>0</v>
      </c>
      <c r="M216" s="176">
        <f>IF(G218=0,0,G216/G218)</f>
        <v>0</v>
      </c>
    </row>
    <row r="217" spans="1:13" x14ac:dyDescent="0.2">
      <c r="B217" s="170"/>
      <c r="C217" s="175"/>
      <c r="D217" s="175"/>
      <c r="E217" s="175"/>
      <c r="F217" s="175"/>
      <c r="G217" s="175"/>
      <c r="H217" s="170"/>
      <c r="I217" s="176"/>
      <c r="J217" s="176"/>
      <c r="K217" s="176"/>
      <c r="L217" s="176"/>
      <c r="M217" s="176"/>
    </row>
    <row r="218" spans="1:13" x14ac:dyDescent="0.2">
      <c r="B218" s="177" t="s">
        <v>299</v>
      </c>
      <c r="C218" s="178">
        <f>SUM(C200:C217)</f>
        <v>9593.9230278080413</v>
      </c>
      <c r="D218" s="178">
        <f>SUM(D200:D217)</f>
        <v>9593.9230278080413</v>
      </c>
      <c r="E218" s="178">
        <f>SUM(E200:E217)</f>
        <v>9593.9230278080413</v>
      </c>
      <c r="F218" s="178">
        <f>SUM(F200:F217)</f>
        <v>9593.9230278080413</v>
      </c>
      <c r="G218" s="178">
        <f>SUM(G200:G217)</f>
        <v>9593.9230278080413</v>
      </c>
      <c r="H218" s="170"/>
      <c r="I218" s="179">
        <f>SUM(I200:I217)</f>
        <v>1</v>
      </c>
      <c r="J218" s="179">
        <f>SUM(J200:J217)</f>
        <v>1</v>
      </c>
      <c r="K218" s="179">
        <f>SUM(K200:K217)</f>
        <v>1</v>
      </c>
      <c r="L218" s="179">
        <f>SUM(L200:L217)</f>
        <v>1</v>
      </c>
      <c r="M218" s="179">
        <f>SUM(M200:M217)</f>
        <v>1</v>
      </c>
    </row>
    <row r="220" spans="1:13" ht="13.5" thickBot="1" x14ac:dyDescent="0.25">
      <c r="B220" s="167" t="s">
        <v>300</v>
      </c>
      <c r="C220" s="185">
        <f>SUMIFS('Revised Proposal'!E$6:E$162,'Revised Proposal'!$S$6:$S$162,DDCategorised!$B199)</f>
        <v>9593.9230278080413</v>
      </c>
      <c r="D220" s="185">
        <f>SUMIFS('Revised Proposal'!F$6:F$162,'Revised Proposal'!$S$6:$S$162,DDCategorised!$B199)</f>
        <v>9593.9230278080413</v>
      </c>
      <c r="E220" s="185">
        <f>SUMIFS('Revised Proposal'!G$6:G$162,'Revised Proposal'!$S$6:$S$162,DDCategorised!$B199)</f>
        <v>9593.9230278080413</v>
      </c>
      <c r="F220" s="185">
        <f>SUMIFS('Revised Proposal'!H$6:H$162,'Revised Proposal'!$S$6:$S$162,DDCategorised!$B199)</f>
        <v>9593.9230278080413</v>
      </c>
      <c r="G220" s="185">
        <f>SUMIFS('Revised Proposal'!I$6:I$162,'Revised Proposal'!$S$6:$S$162,DDCategorised!$B199)</f>
        <v>9593.9230278080413</v>
      </c>
    </row>
    <row r="221" spans="1:13" ht="13.5" thickBot="1" x14ac:dyDescent="0.25">
      <c r="B221" s="180" t="s">
        <v>230</v>
      </c>
      <c r="C221" s="181">
        <f>+C218-C220</f>
        <v>0</v>
      </c>
      <c r="D221" s="181">
        <f>+D218-D220</f>
        <v>0</v>
      </c>
      <c r="E221" s="181">
        <f>+E218-E220</f>
        <v>0</v>
      </c>
      <c r="F221" s="181">
        <f>+F218-F220</f>
        <v>0</v>
      </c>
      <c r="G221" s="181">
        <f>+G218-G220</f>
        <v>0</v>
      </c>
    </row>
    <row r="223" spans="1:13" x14ac:dyDescent="0.2">
      <c r="A223" s="167" t="s">
        <v>301</v>
      </c>
      <c r="B223" s="174" t="s">
        <v>290</v>
      </c>
      <c r="C223" s="174"/>
      <c r="D223" s="174"/>
      <c r="E223" s="174"/>
      <c r="F223" s="174"/>
      <c r="G223" s="174"/>
      <c r="H223" s="170"/>
      <c r="I223" s="174"/>
      <c r="J223" s="174"/>
      <c r="K223" s="174"/>
      <c r="L223" s="174"/>
      <c r="M223" s="174"/>
    </row>
    <row r="224" spans="1:13" x14ac:dyDescent="0.2">
      <c r="B224" s="170" t="s">
        <v>276</v>
      </c>
      <c r="C224" s="185">
        <f>SUMIFS('Revised Proposal'!E$6:E$162,'Revised Proposal'!$S$6:$S$162,DDCategorised!$B223,'Revised Proposal'!$R$6:$R$162,DDCategorised!$B224)</f>
        <v>0</v>
      </c>
      <c r="D224" s="185">
        <f>SUMIFS('Revised Proposal'!F$6:F$162,'Revised Proposal'!$S$6:$S$162,DDCategorised!$B223,'Revised Proposal'!$R$6:$R$162,DDCategorised!$B224)</f>
        <v>0</v>
      </c>
      <c r="E224" s="185">
        <f>SUMIFS('Revised Proposal'!G$6:G$162,'Revised Proposal'!$S$6:$S$162,DDCategorised!$B223,'Revised Proposal'!$R$6:$R$162,DDCategorised!$B224)</f>
        <v>0</v>
      </c>
      <c r="F224" s="185">
        <f>SUMIFS('Revised Proposal'!H$6:H$162,'Revised Proposal'!$S$6:$S$162,DDCategorised!$B223,'Revised Proposal'!$R$6:$R$162,DDCategorised!$B224)</f>
        <v>0</v>
      </c>
      <c r="G224" s="185">
        <f>SUMIFS('Revised Proposal'!I$6:I$162,'Revised Proposal'!$S$6:$S$162,DDCategorised!$B223,'Revised Proposal'!$R$6:$R$162,DDCategorised!$B224)</f>
        <v>0</v>
      </c>
      <c r="H224" s="170"/>
      <c r="I224" s="176">
        <f>IF(C242=0,0,C224/C242)</f>
        <v>0</v>
      </c>
      <c r="J224" s="176">
        <f>IF(D242=0,0,D224/D242)</f>
        <v>0</v>
      </c>
      <c r="K224" s="176">
        <f>IF(E242=0,0,E224/E242)</f>
        <v>0</v>
      </c>
      <c r="L224" s="176">
        <f>IF(F242=0,0,F224/F242)</f>
        <v>0</v>
      </c>
      <c r="M224" s="176">
        <f>IF(G242=0,0,G224/G242)</f>
        <v>0</v>
      </c>
    </row>
    <row r="225" spans="2:13" x14ac:dyDescent="0.2">
      <c r="B225" s="170" t="s">
        <v>295</v>
      </c>
      <c r="C225" s="185">
        <f>SUMIFS('Revised Proposal'!E$6:E$162,'Revised Proposal'!$S$6:$S$162,DDCategorised!$B223,'Revised Proposal'!$R$6:$R$162,DDCategorised!$B225)</f>
        <v>0</v>
      </c>
      <c r="D225" s="185">
        <f>SUMIFS('Revised Proposal'!F$6:F$162,'Revised Proposal'!$S$6:$S$162,DDCategorised!$B223,'Revised Proposal'!$R$6:$R$162,DDCategorised!$B225)</f>
        <v>0</v>
      </c>
      <c r="E225" s="185">
        <f>SUMIFS('Revised Proposal'!G$6:G$162,'Revised Proposal'!$S$6:$S$162,DDCategorised!$B223,'Revised Proposal'!$R$6:$R$162,DDCategorised!$B225)</f>
        <v>0</v>
      </c>
      <c r="F225" s="185">
        <f>SUMIFS('Revised Proposal'!H$6:H$162,'Revised Proposal'!$S$6:$S$162,DDCategorised!$B223,'Revised Proposal'!$R$6:$R$162,DDCategorised!$B225)</f>
        <v>0</v>
      </c>
      <c r="G225" s="185">
        <f>SUMIFS('Revised Proposal'!I$6:I$162,'Revised Proposal'!$S$6:$S$162,DDCategorised!$B223,'Revised Proposal'!$R$6:$R$162,DDCategorised!$B225)</f>
        <v>0</v>
      </c>
      <c r="H225" s="170"/>
      <c r="I225" s="176">
        <f>IF(C242=0,0,C225/C242)</f>
        <v>0</v>
      </c>
      <c r="J225" s="176">
        <f>IF(D242=0,0,D225/D242)</f>
        <v>0</v>
      </c>
      <c r="K225" s="176">
        <f>IF(E242=0,0,E225/E242)</f>
        <v>0</v>
      </c>
      <c r="L225" s="176">
        <f>IF(F242=0,0,F225/F242)</f>
        <v>0</v>
      </c>
      <c r="M225" s="176">
        <f>IF(G242=0,0,G225/G242)</f>
        <v>0</v>
      </c>
    </row>
    <row r="226" spans="2:13" x14ac:dyDescent="0.2">
      <c r="B226" s="170" t="s">
        <v>274</v>
      </c>
      <c r="C226" s="185">
        <f>SUMIFS('Revised Proposal'!E$6:E$162,'Revised Proposal'!$S$6:$S$162,DDCategorised!$B223,'Revised Proposal'!$R$6:$R$162,DDCategorised!$B226)</f>
        <v>0</v>
      </c>
      <c r="D226" s="185">
        <f>SUMIFS('Revised Proposal'!F$6:F$162,'Revised Proposal'!$S$6:$S$162,DDCategorised!$B223,'Revised Proposal'!$R$6:$R$162,DDCategorised!$B226)</f>
        <v>0</v>
      </c>
      <c r="E226" s="185">
        <f>SUMIFS('Revised Proposal'!G$6:G$162,'Revised Proposal'!$S$6:$S$162,DDCategorised!$B223,'Revised Proposal'!$R$6:$R$162,DDCategorised!$B226)</f>
        <v>0</v>
      </c>
      <c r="F226" s="185">
        <f>SUMIFS('Revised Proposal'!H$6:H$162,'Revised Proposal'!$S$6:$S$162,DDCategorised!$B223,'Revised Proposal'!$R$6:$R$162,DDCategorised!$B226)</f>
        <v>0</v>
      </c>
      <c r="G226" s="185">
        <f>SUMIFS('Revised Proposal'!I$6:I$162,'Revised Proposal'!$S$6:$S$162,DDCategorised!$B223,'Revised Proposal'!$R$6:$R$162,DDCategorised!$B226)</f>
        <v>0</v>
      </c>
      <c r="H226" s="170"/>
      <c r="I226" s="176">
        <f>IF(C242=0,0,C226/C242)</f>
        <v>0</v>
      </c>
      <c r="J226" s="176">
        <f>IF(D242=0,0,D226/D242)</f>
        <v>0</v>
      </c>
      <c r="K226" s="176">
        <f>IF(E242=0,0,E226/E242)</f>
        <v>0</v>
      </c>
      <c r="L226" s="176">
        <f>IF(F242=0,0,F226/F242)</f>
        <v>0</v>
      </c>
      <c r="M226" s="176">
        <f>IF(G242=0,0,G226/G242)</f>
        <v>0</v>
      </c>
    </row>
    <row r="227" spans="2:13" x14ac:dyDescent="0.2">
      <c r="B227" s="170" t="s">
        <v>281</v>
      </c>
      <c r="C227" s="185">
        <f>SUMIFS('Revised Proposal'!E$6:E$162,'Revised Proposal'!$S$6:$S$162,DDCategorised!$B223,'Revised Proposal'!$R$6:$R$162,DDCategorised!$B227)</f>
        <v>0</v>
      </c>
      <c r="D227" s="185">
        <f>SUMIFS('Revised Proposal'!F$6:F$162,'Revised Proposal'!$S$6:$S$162,DDCategorised!$B223,'Revised Proposal'!$R$6:$R$162,DDCategorised!$B227)</f>
        <v>0</v>
      </c>
      <c r="E227" s="185">
        <f>SUMIFS('Revised Proposal'!G$6:G$162,'Revised Proposal'!$S$6:$S$162,DDCategorised!$B223,'Revised Proposal'!$R$6:$R$162,DDCategorised!$B227)</f>
        <v>0</v>
      </c>
      <c r="F227" s="185">
        <f>SUMIFS('Revised Proposal'!H$6:H$162,'Revised Proposal'!$S$6:$S$162,DDCategorised!$B223,'Revised Proposal'!$R$6:$R$162,DDCategorised!$B227)</f>
        <v>0</v>
      </c>
      <c r="G227" s="185">
        <f>SUMIFS('Revised Proposal'!I$6:I$162,'Revised Proposal'!$S$6:$S$162,DDCategorised!$B223,'Revised Proposal'!$R$6:$R$162,DDCategorised!$B227)</f>
        <v>0</v>
      </c>
      <c r="H227" s="170"/>
      <c r="I227" s="176">
        <f>IF(C242=0,0,C227/C242)</f>
        <v>0</v>
      </c>
      <c r="J227" s="176">
        <f>IF(D242=0,0,D227/D242)</f>
        <v>0</v>
      </c>
      <c r="K227" s="176">
        <f>IF(E242=0,0,E227/E242)</f>
        <v>0</v>
      </c>
      <c r="L227" s="176">
        <f>IF(F242=0,0,F227/F242)</f>
        <v>0</v>
      </c>
      <c r="M227" s="176">
        <f>IF(G242=0,0,G227/G242)</f>
        <v>0</v>
      </c>
    </row>
    <row r="228" spans="2:13" x14ac:dyDescent="0.2">
      <c r="B228" s="170" t="s">
        <v>275</v>
      </c>
      <c r="C228" s="185">
        <f>SUMIFS('Revised Proposal'!E$6:E$162,'Revised Proposal'!$S$6:$S$162,DDCategorised!$B223,'Revised Proposal'!$R$6:$R$162,DDCategorised!$B228)</f>
        <v>0</v>
      </c>
      <c r="D228" s="185">
        <f>SUMIFS('Revised Proposal'!F$6:F$162,'Revised Proposal'!$S$6:$S$162,DDCategorised!$B223,'Revised Proposal'!$R$6:$R$162,DDCategorised!$B228)</f>
        <v>0</v>
      </c>
      <c r="E228" s="185">
        <f>SUMIFS('Revised Proposal'!G$6:G$162,'Revised Proposal'!$S$6:$S$162,DDCategorised!$B223,'Revised Proposal'!$R$6:$R$162,DDCategorised!$B228)</f>
        <v>0</v>
      </c>
      <c r="F228" s="185">
        <f>SUMIFS('Revised Proposal'!H$6:H$162,'Revised Proposal'!$S$6:$S$162,DDCategorised!$B223,'Revised Proposal'!$R$6:$R$162,DDCategorised!$B228)</f>
        <v>0</v>
      </c>
      <c r="G228" s="185">
        <f>SUMIFS('Revised Proposal'!I$6:I$162,'Revised Proposal'!$S$6:$S$162,DDCategorised!$B223,'Revised Proposal'!$R$6:$R$162,DDCategorised!$B228)</f>
        <v>0</v>
      </c>
      <c r="H228" s="170"/>
      <c r="I228" s="176">
        <f>IF(C242=0,0,C228/C242)</f>
        <v>0</v>
      </c>
      <c r="J228" s="176">
        <f>IF(D242=0,0,D228/D242)</f>
        <v>0</v>
      </c>
      <c r="K228" s="176">
        <f>IF(E242=0,0,E228/E242)</f>
        <v>0</v>
      </c>
      <c r="L228" s="176">
        <f>IF(F242=0,0,F228/F242)</f>
        <v>0</v>
      </c>
      <c r="M228" s="176">
        <f>IF(G242=0,0,G228/G242)</f>
        <v>0</v>
      </c>
    </row>
    <row r="229" spans="2:13" x14ac:dyDescent="0.2">
      <c r="B229" s="170" t="s">
        <v>285</v>
      </c>
      <c r="C229" s="185">
        <f>SUMIFS('Revised Proposal'!E$6:E$162,'Revised Proposal'!$S$6:$S$162,DDCategorised!$B223,'Revised Proposal'!$R$6:$R$162,DDCategorised!$B229)</f>
        <v>0</v>
      </c>
      <c r="D229" s="185">
        <f>SUMIFS('Revised Proposal'!F$6:F$162,'Revised Proposal'!$S$6:$S$162,DDCategorised!$B223,'Revised Proposal'!$R$6:$R$162,DDCategorised!$B229)</f>
        <v>0</v>
      </c>
      <c r="E229" s="185">
        <f>SUMIFS('Revised Proposal'!G$6:G$162,'Revised Proposal'!$S$6:$S$162,DDCategorised!$B223,'Revised Proposal'!$R$6:$R$162,DDCategorised!$B229)</f>
        <v>0</v>
      </c>
      <c r="F229" s="185">
        <f>SUMIFS('Revised Proposal'!H$6:H$162,'Revised Proposal'!$S$6:$S$162,DDCategorised!$B223,'Revised Proposal'!$R$6:$R$162,DDCategorised!$B229)</f>
        <v>0</v>
      </c>
      <c r="G229" s="185">
        <f>SUMIFS('Revised Proposal'!I$6:I$162,'Revised Proposal'!$S$6:$S$162,DDCategorised!$B223,'Revised Proposal'!$R$6:$R$162,DDCategorised!$B229)</f>
        <v>0</v>
      </c>
      <c r="H229" s="170"/>
      <c r="I229" s="176">
        <f>IF(C242=0,0,C229/C242)</f>
        <v>0</v>
      </c>
      <c r="J229" s="176">
        <f>IF(D242=0,0,D229/D242)</f>
        <v>0</v>
      </c>
      <c r="K229" s="176">
        <f>IF(E242=0,0,E229/E242)</f>
        <v>0</v>
      </c>
      <c r="L229" s="176">
        <f>IF(F242=0,0,F229/F242)</f>
        <v>0</v>
      </c>
      <c r="M229" s="176">
        <f>IF(G242=0,0,G229/G242)</f>
        <v>0</v>
      </c>
    </row>
    <row r="230" spans="2:13" x14ac:dyDescent="0.2">
      <c r="B230" s="170" t="s">
        <v>273</v>
      </c>
      <c r="C230" s="185">
        <f>SUMIFS('Revised Proposal'!E$6:E$162,'Revised Proposal'!$S$6:$S$162,DDCategorised!$B223,'Revised Proposal'!$R$6:$R$162,DDCategorised!$B230)</f>
        <v>0</v>
      </c>
      <c r="D230" s="185">
        <f>SUMIFS('Revised Proposal'!F$6:F$162,'Revised Proposal'!$S$6:$S$162,DDCategorised!$B223,'Revised Proposal'!$R$6:$R$162,DDCategorised!$B230)</f>
        <v>0</v>
      </c>
      <c r="E230" s="185">
        <f>SUMIFS('Revised Proposal'!G$6:G$162,'Revised Proposal'!$S$6:$S$162,DDCategorised!$B223,'Revised Proposal'!$R$6:$R$162,DDCategorised!$B230)</f>
        <v>0</v>
      </c>
      <c r="F230" s="185">
        <f>SUMIFS('Revised Proposal'!H$6:H$162,'Revised Proposal'!$S$6:$S$162,DDCategorised!$B223,'Revised Proposal'!$R$6:$R$162,DDCategorised!$B230)</f>
        <v>0</v>
      </c>
      <c r="G230" s="185">
        <f>SUMIFS('Revised Proposal'!I$6:I$162,'Revised Proposal'!$S$6:$S$162,DDCategorised!$B223,'Revised Proposal'!$R$6:$R$162,DDCategorised!$B230)</f>
        <v>0</v>
      </c>
      <c r="H230" s="170"/>
      <c r="I230" s="176">
        <f>IF(C242=0,0,C230/C242)</f>
        <v>0</v>
      </c>
      <c r="J230" s="176">
        <f>IF(D242=0,0,D230/D242)</f>
        <v>0</v>
      </c>
      <c r="K230" s="176">
        <f>IF(E242=0,0,E230/E242)</f>
        <v>0</v>
      </c>
      <c r="L230" s="176">
        <f>IF(F242=0,0,F230/F242)</f>
        <v>0</v>
      </c>
      <c r="M230" s="176">
        <f>IF(G242=0,0,G230/G242)</f>
        <v>0</v>
      </c>
    </row>
    <row r="231" spans="2:13" x14ac:dyDescent="0.2">
      <c r="B231" s="170" t="s">
        <v>280</v>
      </c>
      <c r="C231" s="185">
        <f>SUMIFS('Revised Proposal'!E$6:E$162,'Revised Proposal'!$S$6:$S$162,DDCategorised!$B223,'Revised Proposal'!$R$6:$R$162,DDCategorised!$B231)</f>
        <v>0</v>
      </c>
      <c r="D231" s="185">
        <f>SUMIFS('Revised Proposal'!F$6:F$162,'Revised Proposal'!$S$6:$S$162,DDCategorised!$B223,'Revised Proposal'!$R$6:$R$162,DDCategorised!$B231)</f>
        <v>0</v>
      </c>
      <c r="E231" s="185">
        <f>SUMIFS('Revised Proposal'!G$6:G$162,'Revised Proposal'!$S$6:$S$162,DDCategorised!$B223,'Revised Proposal'!$R$6:$R$162,DDCategorised!$B231)</f>
        <v>0</v>
      </c>
      <c r="F231" s="185">
        <f>SUMIFS('Revised Proposal'!H$6:H$162,'Revised Proposal'!$S$6:$S$162,DDCategorised!$B223,'Revised Proposal'!$R$6:$R$162,DDCategorised!$B231)</f>
        <v>0</v>
      </c>
      <c r="G231" s="185">
        <f>SUMIFS('Revised Proposal'!I$6:I$162,'Revised Proposal'!$S$6:$S$162,DDCategorised!$B223,'Revised Proposal'!$R$6:$R$162,DDCategorised!$B231)</f>
        <v>0</v>
      </c>
      <c r="H231" s="170"/>
      <c r="I231" s="176">
        <f>IF(C242=0,0,C231/C242)</f>
        <v>0</v>
      </c>
      <c r="J231" s="176">
        <f>IF(D242=0,0,D231/D242)</f>
        <v>0</v>
      </c>
      <c r="K231" s="176">
        <f>IF(E242=0,0,E231/E242)</f>
        <v>0</v>
      </c>
      <c r="L231" s="176">
        <f>IF(F242=0,0,F231/F242)</f>
        <v>0</v>
      </c>
      <c r="M231" s="176">
        <f>IF(G242=0,0,G231/G242)</f>
        <v>0</v>
      </c>
    </row>
    <row r="232" spans="2:13" x14ac:dyDescent="0.2">
      <c r="B232" s="170" t="s">
        <v>286</v>
      </c>
      <c r="C232" s="185">
        <f>SUMIFS('Revised Proposal'!E$6:E$162,'Revised Proposal'!$S$6:$S$162,DDCategorised!$B223,'Revised Proposal'!$R$6:$R$162,DDCategorised!$B232)</f>
        <v>0</v>
      </c>
      <c r="D232" s="185">
        <f>SUMIFS('Revised Proposal'!F$6:F$162,'Revised Proposal'!$S$6:$S$162,DDCategorised!$B223,'Revised Proposal'!$R$6:$R$162,DDCategorised!$B232)</f>
        <v>0</v>
      </c>
      <c r="E232" s="185">
        <f>SUMIFS('Revised Proposal'!G$6:G$162,'Revised Proposal'!$S$6:$S$162,DDCategorised!$B223,'Revised Proposal'!$R$6:$R$162,DDCategorised!$B232)</f>
        <v>0</v>
      </c>
      <c r="F232" s="185">
        <f>SUMIFS('Revised Proposal'!H$6:H$162,'Revised Proposal'!$S$6:$S$162,DDCategorised!$B223,'Revised Proposal'!$R$6:$R$162,DDCategorised!$B232)</f>
        <v>0</v>
      </c>
      <c r="G232" s="185">
        <f>SUMIFS('Revised Proposal'!I$6:I$162,'Revised Proposal'!$S$6:$S$162,DDCategorised!$B223,'Revised Proposal'!$R$6:$R$162,DDCategorised!$B232)</f>
        <v>0</v>
      </c>
      <c r="H232" s="170"/>
      <c r="I232" s="176">
        <f>IF(C242=0,0,C232/C242)</f>
        <v>0</v>
      </c>
      <c r="J232" s="176">
        <f>IF(D242=0,0,D232/D242)</f>
        <v>0</v>
      </c>
      <c r="K232" s="176">
        <f>IF(E242=0,0,E232/E242)</f>
        <v>0</v>
      </c>
      <c r="L232" s="176">
        <f>IF(F242=0,0,F232/F242)</f>
        <v>0</v>
      </c>
      <c r="M232" s="176">
        <f>IF(G242=0,0,G232/G242)</f>
        <v>0</v>
      </c>
    </row>
    <row r="233" spans="2:13" x14ac:dyDescent="0.2">
      <c r="B233" s="170" t="s">
        <v>296</v>
      </c>
      <c r="C233" s="185">
        <f>SUMIFS('Revised Proposal'!E$6:E$162,'Revised Proposal'!$S$6:$S$162,DDCategorised!$B223,'Revised Proposal'!$R$6:$R$162,DDCategorised!$B233)</f>
        <v>0</v>
      </c>
      <c r="D233" s="185">
        <f>SUMIFS('Revised Proposal'!F$6:F$162,'Revised Proposal'!$S$6:$S$162,DDCategorised!$B223,'Revised Proposal'!$R$6:$R$162,DDCategorised!$B233)</f>
        <v>0</v>
      </c>
      <c r="E233" s="185">
        <f>SUMIFS('Revised Proposal'!G$6:G$162,'Revised Proposal'!$S$6:$S$162,DDCategorised!$B223,'Revised Proposal'!$R$6:$R$162,DDCategorised!$B233)</f>
        <v>0</v>
      </c>
      <c r="F233" s="185">
        <f>SUMIFS('Revised Proposal'!H$6:H$162,'Revised Proposal'!$S$6:$S$162,DDCategorised!$B223,'Revised Proposal'!$R$6:$R$162,DDCategorised!$B233)</f>
        <v>0</v>
      </c>
      <c r="G233" s="185">
        <f>SUMIFS('Revised Proposal'!I$6:I$162,'Revised Proposal'!$S$6:$S$162,DDCategorised!$B223,'Revised Proposal'!$R$6:$R$162,DDCategorised!$B233)</f>
        <v>0</v>
      </c>
      <c r="H233" s="170"/>
      <c r="I233" s="176">
        <f>IF(C242=0,0,C233/C242)</f>
        <v>0</v>
      </c>
      <c r="J233" s="176">
        <f>IF(D242=0,0,D233/D242)</f>
        <v>0</v>
      </c>
      <c r="K233" s="176">
        <f>IF(E242=0,0,E233/E242)</f>
        <v>0</v>
      </c>
      <c r="L233" s="176">
        <f>IF(F242=0,0,F233/F242)</f>
        <v>0</v>
      </c>
      <c r="M233" s="176">
        <f>IF(G242=0,0,G233/G242)</f>
        <v>0</v>
      </c>
    </row>
    <row r="234" spans="2:13" x14ac:dyDescent="0.2">
      <c r="B234" s="170" t="s">
        <v>29</v>
      </c>
      <c r="C234" s="185">
        <f>SUMIFS('Revised Proposal'!E$6:E$162,'Revised Proposal'!$S$6:$S$162,DDCategorised!$B223,'Revised Proposal'!$R$6:$R$162,DDCategorised!$B234)</f>
        <v>0</v>
      </c>
      <c r="D234" s="185">
        <f>SUMIFS('Revised Proposal'!F$6:F$162,'Revised Proposal'!$S$6:$S$162,DDCategorised!$B223,'Revised Proposal'!$R$6:$R$162,DDCategorised!$B234)</f>
        <v>0</v>
      </c>
      <c r="E234" s="185">
        <f>SUMIFS('Revised Proposal'!G$6:G$162,'Revised Proposal'!$S$6:$S$162,DDCategorised!$B223,'Revised Proposal'!$R$6:$R$162,DDCategorised!$B234)</f>
        <v>0</v>
      </c>
      <c r="F234" s="185">
        <f>SUMIFS('Revised Proposal'!H$6:H$162,'Revised Proposal'!$S$6:$S$162,DDCategorised!$B223,'Revised Proposal'!$R$6:$R$162,DDCategorised!$B234)</f>
        <v>0</v>
      </c>
      <c r="G234" s="185">
        <f>SUMIFS('Revised Proposal'!I$6:I$162,'Revised Proposal'!$S$6:$S$162,DDCategorised!$B223,'Revised Proposal'!$R$6:$R$162,DDCategorised!$B234)</f>
        <v>0</v>
      </c>
      <c r="H234" s="170"/>
      <c r="I234" s="176">
        <f>IF(C242=0,0,C234/C242)</f>
        <v>0</v>
      </c>
      <c r="J234" s="176">
        <f>IF(D242=0,0,D234/D242)</f>
        <v>0</v>
      </c>
      <c r="K234" s="176">
        <f>IF(E242=0,0,E234/E242)</f>
        <v>0</v>
      </c>
      <c r="L234" s="176">
        <f>IF(F242=0,0,F234/F242)</f>
        <v>0</v>
      </c>
      <c r="M234" s="176">
        <f>IF(G242=0,0,G234/G242)</f>
        <v>0</v>
      </c>
    </row>
    <row r="235" spans="2:13" x14ac:dyDescent="0.2">
      <c r="B235" s="170" t="s">
        <v>278</v>
      </c>
      <c r="C235" s="185">
        <f>SUMIFS('Revised Proposal'!E$6:E$162,'Revised Proposal'!$S$6:$S$162,DDCategorised!$B223,'Revised Proposal'!$R$6:$R$162,DDCategorised!$B235)</f>
        <v>0</v>
      </c>
      <c r="D235" s="185">
        <f>SUMIFS('Revised Proposal'!F$6:F$162,'Revised Proposal'!$S$6:$S$162,DDCategorised!$B223,'Revised Proposal'!$R$6:$R$162,DDCategorised!$B235)</f>
        <v>0</v>
      </c>
      <c r="E235" s="185">
        <f>SUMIFS('Revised Proposal'!G$6:G$162,'Revised Proposal'!$S$6:$S$162,DDCategorised!$B223,'Revised Proposal'!$R$6:$R$162,DDCategorised!$B235)</f>
        <v>0</v>
      </c>
      <c r="F235" s="185">
        <f>SUMIFS('Revised Proposal'!H$6:H$162,'Revised Proposal'!$S$6:$S$162,DDCategorised!$B223,'Revised Proposal'!$R$6:$R$162,DDCategorised!$B235)</f>
        <v>0</v>
      </c>
      <c r="G235" s="185">
        <f>SUMIFS('Revised Proposal'!I$6:I$162,'Revised Proposal'!$S$6:$S$162,DDCategorised!$B223,'Revised Proposal'!$R$6:$R$162,DDCategorised!$B235)</f>
        <v>0</v>
      </c>
      <c r="H235" s="170"/>
      <c r="I235" s="176">
        <f>IF(C242=0,0,C235/C242)</f>
        <v>0</v>
      </c>
      <c r="J235" s="176">
        <f>IF(D242=0,0,D235/D242)</f>
        <v>0</v>
      </c>
      <c r="K235" s="176">
        <f>IF(E242=0,0,E235/E242)</f>
        <v>0</v>
      </c>
      <c r="L235" s="176">
        <f>IF(F242=0,0,F235/F242)</f>
        <v>0</v>
      </c>
      <c r="M235" s="176">
        <f>IF(G242=0,0,G235/G242)</f>
        <v>0</v>
      </c>
    </row>
    <row r="236" spans="2:13" x14ac:dyDescent="0.2">
      <c r="B236" s="170" t="s">
        <v>297</v>
      </c>
      <c r="C236" s="185">
        <f>SUMIFS('Revised Proposal'!E$6:E$162,'Revised Proposal'!$S$6:$S$162,DDCategorised!$B223,'Revised Proposal'!$R$6:$R$162,DDCategorised!$B236)</f>
        <v>0</v>
      </c>
      <c r="D236" s="185">
        <f>SUMIFS('Revised Proposal'!F$6:F$162,'Revised Proposal'!$S$6:$S$162,DDCategorised!$B223,'Revised Proposal'!$R$6:$R$162,DDCategorised!$B236)</f>
        <v>0</v>
      </c>
      <c r="E236" s="185">
        <f>SUMIFS('Revised Proposal'!G$6:G$162,'Revised Proposal'!$S$6:$S$162,DDCategorised!$B223,'Revised Proposal'!$R$6:$R$162,DDCategorised!$B236)</f>
        <v>0</v>
      </c>
      <c r="F236" s="185">
        <f>SUMIFS('Revised Proposal'!H$6:H$162,'Revised Proposal'!$S$6:$S$162,DDCategorised!$B223,'Revised Proposal'!$R$6:$R$162,DDCategorised!$B236)</f>
        <v>0</v>
      </c>
      <c r="G236" s="185">
        <f>SUMIFS('Revised Proposal'!I$6:I$162,'Revised Proposal'!$S$6:$S$162,DDCategorised!$B223,'Revised Proposal'!$R$6:$R$162,DDCategorised!$B236)</f>
        <v>0</v>
      </c>
      <c r="H236" s="170"/>
      <c r="I236" s="176">
        <f>IF(C242=0,0,C236/C242)</f>
        <v>0</v>
      </c>
      <c r="J236" s="176">
        <f>IF(D242=0,0,D236/D242)</f>
        <v>0</v>
      </c>
      <c r="K236" s="176">
        <f>IF(E242=0,0,E236/E242)</f>
        <v>0</v>
      </c>
      <c r="L236" s="176">
        <f>IF(F242=0,0,F236/F242)</f>
        <v>0</v>
      </c>
      <c r="M236" s="176">
        <f>IF(G242=0,0,G236/G242)</f>
        <v>0</v>
      </c>
    </row>
    <row r="237" spans="2:13" x14ac:dyDescent="0.2">
      <c r="B237" s="170" t="s">
        <v>298</v>
      </c>
      <c r="C237" s="185">
        <f>SUMIFS('Revised Proposal'!E$6:E$162,'Revised Proposal'!$S$6:$S$162,DDCategorised!$B223,'Revised Proposal'!$R$6:$R$162,DDCategorised!$B237)</f>
        <v>0</v>
      </c>
      <c r="D237" s="185">
        <f>SUMIFS('Revised Proposal'!F$6:F$162,'Revised Proposal'!$S$6:$S$162,DDCategorised!$B223,'Revised Proposal'!$R$6:$R$162,DDCategorised!$B237)</f>
        <v>0</v>
      </c>
      <c r="E237" s="185">
        <f>SUMIFS('Revised Proposal'!G$6:G$162,'Revised Proposal'!$S$6:$S$162,DDCategorised!$B223,'Revised Proposal'!$R$6:$R$162,DDCategorised!$B237)</f>
        <v>0</v>
      </c>
      <c r="F237" s="185">
        <f>SUMIFS('Revised Proposal'!H$6:H$162,'Revised Proposal'!$S$6:$S$162,DDCategorised!$B223,'Revised Proposal'!$R$6:$R$162,DDCategorised!$B237)</f>
        <v>0</v>
      </c>
      <c r="G237" s="185">
        <f>SUMIFS('Revised Proposal'!I$6:I$162,'Revised Proposal'!$S$6:$S$162,DDCategorised!$B223,'Revised Proposal'!$R$6:$R$162,DDCategorised!$B237)</f>
        <v>0</v>
      </c>
      <c r="H237" s="170"/>
      <c r="I237" s="176">
        <f>IF(C242=0,0,C237/C242)</f>
        <v>0</v>
      </c>
      <c r="J237" s="176">
        <f>IF(D242=0,0,D237/D242)</f>
        <v>0</v>
      </c>
      <c r="K237" s="176">
        <f>IF(E242=0,0,E237/E242)</f>
        <v>0</v>
      </c>
      <c r="L237" s="176">
        <f>IF(F242=0,0,F237/F242)</f>
        <v>0</v>
      </c>
      <c r="M237" s="176">
        <f>IF(G242=0,0,G237/G242)</f>
        <v>0</v>
      </c>
    </row>
    <row r="238" spans="2:13" x14ac:dyDescent="0.2">
      <c r="B238" s="170" t="s">
        <v>282</v>
      </c>
      <c r="C238" s="185">
        <f>SUMIFS('Revised Proposal'!E$6:E$162,'Revised Proposal'!$S$6:$S$162,DDCategorised!$B223,'Revised Proposal'!$R$6:$R$162,DDCategorised!$B238)</f>
        <v>0</v>
      </c>
      <c r="D238" s="185">
        <f>SUMIFS('Revised Proposal'!F$6:F$162,'Revised Proposal'!$S$6:$S$162,DDCategorised!$B223,'Revised Proposal'!$R$6:$R$162,DDCategorised!$B238)</f>
        <v>0</v>
      </c>
      <c r="E238" s="185">
        <f>SUMIFS('Revised Proposal'!G$6:G$162,'Revised Proposal'!$S$6:$S$162,DDCategorised!$B223,'Revised Proposal'!$R$6:$R$162,DDCategorised!$B238)</f>
        <v>0</v>
      </c>
      <c r="F238" s="185">
        <f>SUMIFS('Revised Proposal'!H$6:H$162,'Revised Proposal'!$S$6:$S$162,DDCategorised!$B223,'Revised Proposal'!$R$6:$R$162,DDCategorised!$B238)</f>
        <v>0</v>
      </c>
      <c r="G238" s="185">
        <f>SUMIFS('Revised Proposal'!I$6:I$162,'Revised Proposal'!$S$6:$S$162,DDCategorised!$B223,'Revised Proposal'!$R$6:$R$162,DDCategorised!$B238)</f>
        <v>0</v>
      </c>
      <c r="H238" s="170"/>
      <c r="I238" s="176">
        <f>IF(C242=0,0,C238/C242)</f>
        <v>0</v>
      </c>
      <c r="J238" s="176">
        <f>IF(D242=0,0,D238/D242)</f>
        <v>0</v>
      </c>
      <c r="K238" s="176">
        <f>IF(E242=0,0,E238/E242)</f>
        <v>0</v>
      </c>
      <c r="L238" s="176">
        <f>IF(F242=0,0,F238/F242)</f>
        <v>0</v>
      </c>
      <c r="M238" s="176">
        <f>IF(G242=0,0,G238/G242)</f>
        <v>0</v>
      </c>
    </row>
    <row r="239" spans="2:13" x14ac:dyDescent="0.2">
      <c r="B239" s="167" t="s">
        <v>277</v>
      </c>
      <c r="C239" s="185">
        <f>SUMIFS('Revised Proposal'!E$6:E$162,'Revised Proposal'!$S$6:$S$162,DDCategorised!$B223,'Revised Proposal'!$R$6:$R$162,DDCategorised!$B239)</f>
        <v>0</v>
      </c>
      <c r="D239" s="185">
        <f>SUMIFS('Revised Proposal'!F$6:F$162,'Revised Proposal'!$S$6:$S$162,DDCategorised!$B223,'Revised Proposal'!$R$6:$R$162,DDCategorised!$B239)</f>
        <v>0</v>
      </c>
      <c r="E239" s="185">
        <f>SUMIFS('Revised Proposal'!G$6:G$162,'Revised Proposal'!$S$6:$S$162,DDCategorised!$B223,'Revised Proposal'!$R$6:$R$162,DDCategorised!$B239)</f>
        <v>0</v>
      </c>
      <c r="F239" s="185">
        <f>SUMIFS('Revised Proposal'!H$6:H$162,'Revised Proposal'!$S$6:$S$162,DDCategorised!$B223,'Revised Proposal'!$R$6:$R$162,DDCategorised!$B239)</f>
        <v>0</v>
      </c>
      <c r="G239" s="185">
        <f>SUMIFS('Revised Proposal'!I$6:I$162,'Revised Proposal'!$S$6:$S$162,DDCategorised!$B223,'Revised Proposal'!$R$6:$R$162,DDCategorised!$B239)</f>
        <v>0</v>
      </c>
      <c r="H239" s="170"/>
      <c r="I239" s="176">
        <f>IF(C242=0,0,C239/C242)</f>
        <v>0</v>
      </c>
      <c r="J239" s="176">
        <f>IF(D242=0,0,D239/D242)</f>
        <v>0</v>
      </c>
      <c r="K239" s="176">
        <f>IF(E242=0,0,E239/E242)</f>
        <v>0</v>
      </c>
      <c r="L239" s="176">
        <f>IF(F242=0,0,F239/F242)</f>
        <v>0</v>
      </c>
      <c r="M239" s="176">
        <f>IF(G242=0,0,G239/G242)</f>
        <v>0</v>
      </c>
    </row>
    <row r="240" spans="2:13" x14ac:dyDescent="0.2">
      <c r="B240" s="170" t="s">
        <v>279</v>
      </c>
      <c r="C240" s="185">
        <f>SUMIFS('Revised Proposal'!E$6:E$162,'Revised Proposal'!$S$6:$S$162,DDCategorised!$B223,'Revised Proposal'!$R$6:$R$162,DDCategorised!$B240)</f>
        <v>0</v>
      </c>
      <c r="D240" s="185">
        <f>SUMIFS('Revised Proposal'!F$6:F$162,'Revised Proposal'!$S$6:$S$162,DDCategorised!$B223,'Revised Proposal'!$R$6:$R$162,DDCategorised!$B240)</f>
        <v>0</v>
      </c>
      <c r="E240" s="185">
        <f>SUMIFS('Revised Proposal'!G$6:G$162,'Revised Proposal'!$S$6:$S$162,DDCategorised!$B223,'Revised Proposal'!$R$6:$R$162,DDCategorised!$B240)</f>
        <v>0</v>
      </c>
      <c r="F240" s="185">
        <f>SUMIFS('Revised Proposal'!H$6:H$162,'Revised Proposal'!$S$6:$S$162,DDCategorised!$B223,'Revised Proposal'!$R$6:$R$162,DDCategorised!$B240)</f>
        <v>0</v>
      </c>
      <c r="G240" s="185">
        <f>SUMIFS('Revised Proposal'!I$6:I$162,'Revised Proposal'!$S$6:$S$162,DDCategorised!$B223,'Revised Proposal'!$R$6:$R$162,DDCategorised!$B240)</f>
        <v>0</v>
      </c>
      <c r="H240" s="170"/>
      <c r="I240" s="176">
        <f>IF(C242=0,0,C240/C242)</f>
        <v>0</v>
      </c>
      <c r="J240" s="176">
        <f>IF(D242=0,0,D240/D242)</f>
        <v>0</v>
      </c>
      <c r="K240" s="176">
        <f>IF(E242=0,0,E240/E242)</f>
        <v>0</v>
      </c>
      <c r="L240" s="176">
        <f>IF(F242=0,0,F240/F242)</f>
        <v>0</v>
      </c>
      <c r="M240" s="176">
        <f>IF(G242=0,0,G240/G242)</f>
        <v>0</v>
      </c>
    </row>
    <row r="241" spans="1:13" x14ac:dyDescent="0.2">
      <c r="B241" s="170"/>
      <c r="C241" s="175"/>
      <c r="D241" s="175"/>
      <c r="E241" s="175"/>
      <c r="F241" s="175"/>
      <c r="G241" s="175"/>
      <c r="H241" s="170"/>
      <c r="I241" s="176"/>
      <c r="J241" s="176"/>
      <c r="K241" s="176"/>
      <c r="L241" s="176"/>
      <c r="M241" s="176"/>
    </row>
    <row r="242" spans="1:13" x14ac:dyDescent="0.2">
      <c r="B242" s="177" t="s">
        <v>299</v>
      </c>
      <c r="C242" s="178">
        <f>SUM(C224:C241)</f>
        <v>0</v>
      </c>
      <c r="D242" s="178">
        <f>SUM(D224:D241)</f>
        <v>0</v>
      </c>
      <c r="E242" s="178">
        <f>SUM(E224:E241)</f>
        <v>0</v>
      </c>
      <c r="F242" s="178">
        <f>SUM(F224:F241)</f>
        <v>0</v>
      </c>
      <c r="G242" s="178">
        <f>SUM(G224:G241)</f>
        <v>0</v>
      </c>
      <c r="H242" s="170"/>
      <c r="I242" s="179">
        <f>SUM(I224:I241)</f>
        <v>0</v>
      </c>
      <c r="J242" s="179">
        <f>SUM(J224:J241)</f>
        <v>0</v>
      </c>
      <c r="K242" s="179">
        <f>SUM(K224:K241)</f>
        <v>0</v>
      </c>
      <c r="L242" s="179">
        <f>SUM(L224:L241)</f>
        <v>0</v>
      </c>
      <c r="M242" s="179">
        <f>SUM(M224:M241)</f>
        <v>0</v>
      </c>
    </row>
    <row r="244" spans="1:13" ht="13.5" thickBot="1" x14ac:dyDescent="0.25">
      <c r="B244" s="167" t="s">
        <v>300</v>
      </c>
      <c r="C244" s="185">
        <f>SUMIFS('Revised Proposal'!E$6:E$162,'Revised Proposal'!$S$6:$S$162,DDCategorised!$B223)</f>
        <v>0</v>
      </c>
      <c r="D244" s="185">
        <f>SUMIFS('Revised Proposal'!F$6:F$162,'Revised Proposal'!$S$6:$S$162,DDCategorised!$B223)</f>
        <v>0</v>
      </c>
      <c r="E244" s="185">
        <f>SUMIFS('Revised Proposal'!G$6:G$162,'Revised Proposal'!$S$6:$S$162,DDCategorised!$B223)</f>
        <v>0</v>
      </c>
      <c r="F244" s="185">
        <f>SUMIFS('Revised Proposal'!H$6:H$162,'Revised Proposal'!$S$6:$S$162,DDCategorised!$B223)</f>
        <v>0</v>
      </c>
      <c r="G244" s="185">
        <f>SUMIFS('Revised Proposal'!I$6:I$162,'Revised Proposal'!$S$6:$S$162,DDCategorised!$B223)</f>
        <v>0</v>
      </c>
    </row>
    <row r="245" spans="1:13" ht="13.5" thickBot="1" x14ac:dyDescent="0.25">
      <c r="B245" s="180" t="s">
        <v>230</v>
      </c>
      <c r="C245" s="181">
        <f>+C242-C244</f>
        <v>0</v>
      </c>
      <c r="D245" s="181">
        <f>+D242-D244</f>
        <v>0</v>
      </c>
      <c r="E245" s="181">
        <f>+E242-E244</f>
        <v>0</v>
      </c>
      <c r="F245" s="181">
        <f>+F242-F244</f>
        <v>0</v>
      </c>
      <c r="G245" s="181">
        <f>+G242-G244</f>
        <v>0</v>
      </c>
    </row>
    <row r="247" spans="1:13" x14ac:dyDescent="0.2">
      <c r="A247" s="167" t="s">
        <v>204</v>
      </c>
      <c r="B247" s="174" t="s">
        <v>291</v>
      </c>
      <c r="C247" s="174"/>
      <c r="D247" s="174"/>
      <c r="E247" s="174"/>
      <c r="F247" s="174"/>
      <c r="G247" s="174"/>
      <c r="H247" s="170"/>
      <c r="I247" s="174"/>
      <c r="J247" s="174"/>
      <c r="K247" s="174"/>
      <c r="L247" s="174"/>
      <c r="M247" s="174"/>
    </row>
    <row r="248" spans="1:13" x14ac:dyDescent="0.2">
      <c r="B248" s="170" t="s">
        <v>276</v>
      </c>
      <c r="C248" s="185">
        <f>SUMIFS('Revised Proposal'!E$6:E$162,'Revised Proposal'!$S$6:$S$162,DDCategorised!$B247,'Revised Proposal'!$R$6:$R$162,DDCategorised!$B248)</f>
        <v>0</v>
      </c>
      <c r="D248" s="185">
        <f>SUMIFS('Revised Proposal'!F$6:F$162,'Revised Proposal'!$S$6:$S$162,DDCategorised!$B247,'Revised Proposal'!$R$6:$R$162,DDCategorised!$B248)</f>
        <v>0</v>
      </c>
      <c r="E248" s="185">
        <f>SUMIFS('Revised Proposal'!G$6:G$162,'Revised Proposal'!$S$6:$S$162,DDCategorised!$B247,'Revised Proposal'!$R$6:$R$162,DDCategorised!$B248)</f>
        <v>0</v>
      </c>
      <c r="F248" s="185">
        <f>SUMIFS('Revised Proposal'!H$6:H$162,'Revised Proposal'!$S$6:$S$162,DDCategorised!$B247,'Revised Proposal'!$R$6:$R$162,DDCategorised!$B248)</f>
        <v>0</v>
      </c>
      <c r="G248" s="185">
        <f>SUMIFS('Revised Proposal'!I$6:I$162,'Revised Proposal'!$S$6:$S$162,DDCategorised!$B247,'Revised Proposal'!$R$6:$R$162,DDCategorised!$B248)</f>
        <v>0</v>
      </c>
      <c r="H248" s="170"/>
      <c r="I248" s="176">
        <f>IF(C266=0,0,C248/C266)</f>
        <v>0</v>
      </c>
      <c r="J248" s="176">
        <f>IF(D266=0,0,D248/D266)</f>
        <v>0</v>
      </c>
      <c r="K248" s="176">
        <f>IF(E266=0,0,E248/E266)</f>
        <v>0</v>
      </c>
      <c r="L248" s="176">
        <f>IF(F266=0,0,F248/F266)</f>
        <v>0</v>
      </c>
      <c r="M248" s="176">
        <f>IF(G266=0,0,G248/G266)</f>
        <v>0</v>
      </c>
    </row>
    <row r="249" spans="1:13" x14ac:dyDescent="0.2">
      <c r="B249" s="170" t="s">
        <v>295</v>
      </c>
      <c r="C249" s="185">
        <f>SUMIFS('Revised Proposal'!E$6:E$162,'Revised Proposal'!$S$6:$S$162,DDCategorised!$B247,'Revised Proposal'!$R$6:$R$162,DDCategorised!$B249)</f>
        <v>0</v>
      </c>
      <c r="D249" s="185">
        <f>SUMIFS('Revised Proposal'!F$6:F$162,'Revised Proposal'!$S$6:$S$162,DDCategorised!$B247,'Revised Proposal'!$R$6:$R$162,DDCategorised!$B249)</f>
        <v>0</v>
      </c>
      <c r="E249" s="185">
        <f>SUMIFS('Revised Proposal'!G$6:G$162,'Revised Proposal'!$S$6:$S$162,DDCategorised!$B247,'Revised Proposal'!$R$6:$R$162,DDCategorised!$B249)</f>
        <v>0</v>
      </c>
      <c r="F249" s="185">
        <f>SUMIFS('Revised Proposal'!H$6:H$162,'Revised Proposal'!$S$6:$S$162,DDCategorised!$B247,'Revised Proposal'!$R$6:$R$162,DDCategorised!$B249)</f>
        <v>0</v>
      </c>
      <c r="G249" s="185">
        <f>SUMIFS('Revised Proposal'!I$6:I$162,'Revised Proposal'!$S$6:$S$162,DDCategorised!$B247,'Revised Proposal'!$R$6:$R$162,DDCategorised!$B249)</f>
        <v>0</v>
      </c>
      <c r="H249" s="170"/>
      <c r="I249" s="176">
        <f>IF(C266=0,0,C249/C266)</f>
        <v>0</v>
      </c>
      <c r="J249" s="176">
        <f>IF(D266=0,0,D249/D266)</f>
        <v>0</v>
      </c>
      <c r="K249" s="176">
        <f>IF(E266=0,0,E249/E266)</f>
        <v>0</v>
      </c>
      <c r="L249" s="176">
        <f>IF(F266=0,0,F249/F266)</f>
        <v>0</v>
      </c>
      <c r="M249" s="176">
        <f>IF(G266=0,0,G249/G266)</f>
        <v>0</v>
      </c>
    </row>
    <row r="250" spans="1:13" x14ac:dyDescent="0.2">
      <c r="B250" s="170" t="s">
        <v>274</v>
      </c>
      <c r="C250" s="185">
        <f>SUMIFS('Revised Proposal'!E$6:E$162,'Revised Proposal'!$S$6:$S$162,DDCategorised!$B247,'Revised Proposal'!$R$6:$R$162,DDCategorised!$B250)</f>
        <v>0</v>
      </c>
      <c r="D250" s="185">
        <f>SUMIFS('Revised Proposal'!F$6:F$162,'Revised Proposal'!$S$6:$S$162,DDCategorised!$B247,'Revised Proposal'!$R$6:$R$162,DDCategorised!$B250)</f>
        <v>0</v>
      </c>
      <c r="E250" s="185">
        <f>SUMIFS('Revised Proposal'!G$6:G$162,'Revised Proposal'!$S$6:$S$162,DDCategorised!$B247,'Revised Proposal'!$R$6:$R$162,DDCategorised!$B250)</f>
        <v>0</v>
      </c>
      <c r="F250" s="185">
        <f>SUMIFS('Revised Proposal'!H$6:H$162,'Revised Proposal'!$S$6:$S$162,DDCategorised!$B247,'Revised Proposal'!$R$6:$R$162,DDCategorised!$B250)</f>
        <v>0</v>
      </c>
      <c r="G250" s="185">
        <f>SUMIFS('Revised Proposal'!I$6:I$162,'Revised Proposal'!$S$6:$S$162,DDCategorised!$B247,'Revised Proposal'!$R$6:$R$162,DDCategorised!$B250)</f>
        <v>0</v>
      </c>
      <c r="H250" s="170"/>
      <c r="I250" s="176">
        <f>IF(C266=0,0,C250/C266)</f>
        <v>0</v>
      </c>
      <c r="J250" s="176">
        <f>IF(D266=0,0,D250/D266)</f>
        <v>0</v>
      </c>
      <c r="K250" s="176">
        <f>IF(E266=0,0,E250/E266)</f>
        <v>0</v>
      </c>
      <c r="L250" s="176">
        <f>IF(F266=0,0,F250/F266)</f>
        <v>0</v>
      </c>
      <c r="M250" s="176">
        <f>IF(G266=0,0,G250/G266)</f>
        <v>0</v>
      </c>
    </row>
    <row r="251" spans="1:13" x14ac:dyDescent="0.2">
      <c r="B251" s="170" t="s">
        <v>281</v>
      </c>
      <c r="C251" s="185">
        <f>SUMIFS('Revised Proposal'!E$6:E$162,'Revised Proposal'!$S$6:$S$162,DDCategorised!$B247,'Revised Proposal'!$R$6:$R$162,DDCategorised!$B251)</f>
        <v>0</v>
      </c>
      <c r="D251" s="185">
        <f>SUMIFS('Revised Proposal'!F$6:F$162,'Revised Proposal'!$S$6:$S$162,DDCategorised!$B247,'Revised Proposal'!$R$6:$R$162,DDCategorised!$B251)</f>
        <v>0</v>
      </c>
      <c r="E251" s="185">
        <f>SUMIFS('Revised Proposal'!G$6:G$162,'Revised Proposal'!$S$6:$S$162,DDCategorised!$B247,'Revised Proposal'!$R$6:$R$162,DDCategorised!$B251)</f>
        <v>0</v>
      </c>
      <c r="F251" s="185">
        <f>SUMIFS('Revised Proposal'!H$6:H$162,'Revised Proposal'!$S$6:$S$162,DDCategorised!$B247,'Revised Proposal'!$R$6:$R$162,DDCategorised!$B251)</f>
        <v>0</v>
      </c>
      <c r="G251" s="185">
        <f>SUMIFS('Revised Proposal'!I$6:I$162,'Revised Proposal'!$S$6:$S$162,DDCategorised!$B247,'Revised Proposal'!$R$6:$R$162,DDCategorised!$B251)</f>
        <v>0</v>
      </c>
      <c r="H251" s="170"/>
      <c r="I251" s="176">
        <f>IF(C266=0,0,C251/C266)</f>
        <v>0</v>
      </c>
      <c r="J251" s="176">
        <f>IF(D266=0,0,D251/D266)</f>
        <v>0</v>
      </c>
      <c r="K251" s="176">
        <f>IF(E266=0,0,E251/E266)</f>
        <v>0</v>
      </c>
      <c r="L251" s="176">
        <f>IF(F266=0,0,F251/F266)</f>
        <v>0</v>
      </c>
      <c r="M251" s="176">
        <f>IF(G266=0,0,G251/G266)</f>
        <v>0</v>
      </c>
    </row>
    <row r="252" spans="1:13" x14ac:dyDescent="0.2">
      <c r="B252" s="170" t="s">
        <v>275</v>
      </c>
      <c r="C252" s="185">
        <f>SUMIFS('Revised Proposal'!E$6:E$162,'Revised Proposal'!$S$6:$S$162,DDCategorised!$B247,'Revised Proposal'!$R$6:$R$162,DDCategorised!$B252)</f>
        <v>750.82875869802069</v>
      </c>
      <c r="D252" s="185">
        <f>SUMIFS('Revised Proposal'!F$6:F$162,'Revised Proposal'!$S$6:$S$162,DDCategorised!$B247,'Revised Proposal'!$R$6:$R$162,DDCategorised!$B252)</f>
        <v>750.82875869802069</v>
      </c>
      <c r="E252" s="185">
        <f>SUMIFS('Revised Proposal'!G$6:G$162,'Revised Proposal'!$S$6:$S$162,DDCategorised!$B247,'Revised Proposal'!$R$6:$R$162,DDCategorised!$B252)</f>
        <v>750.82875869802069</v>
      </c>
      <c r="F252" s="185">
        <f>SUMIFS('Revised Proposal'!H$6:H$162,'Revised Proposal'!$S$6:$S$162,DDCategorised!$B247,'Revised Proposal'!$R$6:$R$162,DDCategorised!$B252)</f>
        <v>750.82875869802069</v>
      </c>
      <c r="G252" s="185">
        <f>SUMIFS('Revised Proposal'!I$6:I$162,'Revised Proposal'!$S$6:$S$162,DDCategorised!$B247,'Revised Proposal'!$R$6:$R$162,DDCategorised!$B252)</f>
        <v>750.82875869802069</v>
      </c>
      <c r="H252" s="170"/>
      <c r="I252" s="176">
        <f>IF(C266=0,0,C252/C266)</f>
        <v>7.7036833145659914E-2</v>
      </c>
      <c r="J252" s="176">
        <f>IF(D266=0,0,D252/D266)</f>
        <v>7.7748165227908436E-2</v>
      </c>
      <c r="K252" s="176">
        <f>IF(E266=0,0,E252/E266)</f>
        <v>9.9180276492570801E-2</v>
      </c>
      <c r="L252" s="176">
        <f>IF(F266=0,0,F252/F266)</f>
        <v>7.5572035002769281E-2</v>
      </c>
      <c r="M252" s="176">
        <f>IF(G266=0,0,G252/G266)</f>
        <v>7.8106674589833447E-2</v>
      </c>
    </row>
    <row r="253" spans="1:13" x14ac:dyDescent="0.2">
      <c r="B253" s="170" t="s">
        <v>285</v>
      </c>
      <c r="C253" s="185">
        <f>SUMIFS('Revised Proposal'!E$6:E$162,'Revised Proposal'!$S$6:$S$162,DDCategorised!$B247,'Revised Proposal'!$R$6:$R$162,DDCategorised!$B253)</f>
        <v>0</v>
      </c>
      <c r="D253" s="185">
        <f>SUMIFS('Revised Proposal'!F$6:F$162,'Revised Proposal'!$S$6:$S$162,DDCategorised!$B247,'Revised Proposal'!$R$6:$R$162,DDCategorised!$B253)</f>
        <v>0</v>
      </c>
      <c r="E253" s="185">
        <f>SUMIFS('Revised Proposal'!G$6:G$162,'Revised Proposal'!$S$6:$S$162,DDCategorised!$B247,'Revised Proposal'!$R$6:$R$162,DDCategorised!$B253)</f>
        <v>0</v>
      </c>
      <c r="F253" s="185">
        <f>SUMIFS('Revised Proposal'!H$6:H$162,'Revised Proposal'!$S$6:$S$162,DDCategorised!$B247,'Revised Proposal'!$R$6:$R$162,DDCategorised!$B253)</f>
        <v>0</v>
      </c>
      <c r="G253" s="185">
        <f>SUMIFS('Revised Proposal'!I$6:I$162,'Revised Proposal'!$S$6:$S$162,DDCategorised!$B247,'Revised Proposal'!$R$6:$R$162,DDCategorised!$B253)</f>
        <v>0</v>
      </c>
      <c r="H253" s="170"/>
      <c r="I253" s="176">
        <f>IF(C266=0,0,C253/C266)</f>
        <v>0</v>
      </c>
      <c r="J253" s="176">
        <f>IF(D266=0,0,D253/D266)</f>
        <v>0</v>
      </c>
      <c r="K253" s="176">
        <f>IF(E266=0,0,E253/E266)</f>
        <v>0</v>
      </c>
      <c r="L253" s="176">
        <f>IF(F266=0,0,F253/F266)</f>
        <v>0</v>
      </c>
      <c r="M253" s="176">
        <f>IF(G266=0,0,G253/G266)</f>
        <v>0</v>
      </c>
    </row>
    <row r="254" spans="1:13" x14ac:dyDescent="0.2">
      <c r="B254" s="170" t="s">
        <v>273</v>
      </c>
      <c r="C254" s="185">
        <f>SUMIFS('Revised Proposal'!E$6:E$162,'Revised Proposal'!$S$6:$S$162,DDCategorised!$B247,'Revised Proposal'!$R$6:$R$162,DDCategorised!$B254)</f>
        <v>0</v>
      </c>
      <c r="D254" s="185">
        <f>SUMIFS('Revised Proposal'!F$6:F$162,'Revised Proposal'!$S$6:$S$162,DDCategorised!$B247,'Revised Proposal'!$R$6:$R$162,DDCategorised!$B254)</f>
        <v>0</v>
      </c>
      <c r="E254" s="185">
        <f>SUMIFS('Revised Proposal'!G$6:G$162,'Revised Proposal'!$S$6:$S$162,DDCategorised!$B247,'Revised Proposal'!$R$6:$R$162,DDCategorised!$B254)</f>
        <v>0</v>
      </c>
      <c r="F254" s="185">
        <f>SUMIFS('Revised Proposal'!H$6:H$162,'Revised Proposal'!$S$6:$S$162,DDCategorised!$B247,'Revised Proposal'!$R$6:$R$162,DDCategorised!$B254)</f>
        <v>0</v>
      </c>
      <c r="G254" s="185">
        <f>SUMIFS('Revised Proposal'!I$6:I$162,'Revised Proposal'!$S$6:$S$162,DDCategorised!$B247,'Revised Proposal'!$R$6:$R$162,DDCategorised!$B254)</f>
        <v>0</v>
      </c>
      <c r="H254" s="170"/>
      <c r="I254" s="176">
        <f>IF(C266=0,0,C254/C266)</f>
        <v>0</v>
      </c>
      <c r="J254" s="176">
        <f>IF(D266=0,0,D254/D266)</f>
        <v>0</v>
      </c>
      <c r="K254" s="176">
        <f>IF(E266=0,0,E254/E266)</f>
        <v>0</v>
      </c>
      <c r="L254" s="176">
        <f>IF(F266=0,0,F254/F266)</f>
        <v>0</v>
      </c>
      <c r="M254" s="176">
        <f>IF(G266=0,0,G254/G266)</f>
        <v>0</v>
      </c>
    </row>
    <row r="255" spans="1:13" x14ac:dyDescent="0.2">
      <c r="B255" s="170" t="s">
        <v>280</v>
      </c>
      <c r="C255" s="185">
        <f>SUMIFS('Revised Proposal'!E$6:E$162,'Revised Proposal'!$S$6:$S$162,DDCategorised!$B247,'Revised Proposal'!$R$6:$R$162,DDCategorised!$B255)</f>
        <v>0</v>
      </c>
      <c r="D255" s="185">
        <f>SUMIFS('Revised Proposal'!F$6:F$162,'Revised Proposal'!$S$6:$S$162,DDCategorised!$B247,'Revised Proposal'!$R$6:$R$162,DDCategorised!$B255)</f>
        <v>0</v>
      </c>
      <c r="E255" s="185">
        <f>SUMIFS('Revised Proposal'!G$6:G$162,'Revised Proposal'!$S$6:$S$162,DDCategorised!$B247,'Revised Proposal'!$R$6:$R$162,DDCategorised!$B255)</f>
        <v>0</v>
      </c>
      <c r="F255" s="185">
        <f>SUMIFS('Revised Proposal'!H$6:H$162,'Revised Proposal'!$S$6:$S$162,DDCategorised!$B247,'Revised Proposal'!$R$6:$R$162,DDCategorised!$B255)</f>
        <v>0</v>
      </c>
      <c r="G255" s="185">
        <f>SUMIFS('Revised Proposal'!I$6:I$162,'Revised Proposal'!$S$6:$S$162,DDCategorised!$B247,'Revised Proposal'!$R$6:$R$162,DDCategorised!$B255)</f>
        <v>0</v>
      </c>
      <c r="H255" s="170"/>
      <c r="I255" s="176">
        <f>IF(C266=0,0,C255/C266)</f>
        <v>0</v>
      </c>
      <c r="J255" s="176">
        <f>IF(D266=0,0,D255/D266)</f>
        <v>0</v>
      </c>
      <c r="K255" s="176">
        <f>IF(E266=0,0,E255/E266)</f>
        <v>0</v>
      </c>
      <c r="L255" s="176">
        <f>IF(F266=0,0,F255/F266)</f>
        <v>0</v>
      </c>
      <c r="M255" s="176">
        <f>IF(G266=0,0,G255/G266)</f>
        <v>0</v>
      </c>
    </row>
    <row r="256" spans="1:13" x14ac:dyDescent="0.2">
      <c r="B256" s="170" t="s">
        <v>286</v>
      </c>
      <c r="C256" s="185">
        <f>SUMIFS('Revised Proposal'!E$6:E$162,'Revised Proposal'!$S$6:$S$162,DDCategorised!$B247,'Revised Proposal'!$R$6:$R$162,DDCategorised!$B256)</f>
        <v>2955.8403385458687</v>
      </c>
      <c r="D256" s="185">
        <f>SUMIFS('Revised Proposal'!F$6:F$162,'Revised Proposal'!$S$6:$S$162,DDCategorised!$B247,'Revised Proposal'!$R$6:$R$162,DDCategorised!$B256)</f>
        <v>10.075297276679569</v>
      </c>
      <c r="E256" s="185">
        <f>SUMIFS('Revised Proposal'!G$6:G$162,'Revised Proposal'!$S$6:$S$162,DDCategorised!$B247,'Revised Proposal'!$R$6:$R$162,DDCategorised!$B256)</f>
        <v>10.075297276679569</v>
      </c>
      <c r="F256" s="185">
        <f>SUMIFS('Revised Proposal'!H$6:H$162,'Revised Proposal'!$S$6:$S$162,DDCategorised!$B247,'Revised Proposal'!$R$6:$R$162,DDCategorised!$B256)</f>
        <v>3108.2292098556472</v>
      </c>
      <c r="G256" s="185">
        <f>SUMIFS('Revised Proposal'!I$6:I$162,'Revised Proposal'!$S$6:$S$162,DDCategorised!$B247,'Revised Proposal'!$R$6:$R$162,DDCategorised!$B256)</f>
        <v>4659.8249904643008</v>
      </c>
      <c r="H256" s="170"/>
      <c r="I256" s="176">
        <f>IF(C266=0,0,C256/C266)</f>
        <v>0.30327631477599298</v>
      </c>
      <c r="J256" s="176">
        <f>IF(D266=0,0,D256/D266)</f>
        <v>1.0432949834605796E-3</v>
      </c>
      <c r="K256" s="176">
        <f>IF(E266=0,0,E256/E266)</f>
        <v>1.3308903768932839E-3</v>
      </c>
      <c r="L256" s="176">
        <f>IF(F266=0,0,F256/F266)</f>
        <v>0.31284790829158216</v>
      </c>
      <c r="M256" s="176">
        <f>IF(G266=0,0,G256/G266)</f>
        <v>0.48474892571630046</v>
      </c>
    </row>
    <row r="257" spans="1:13" x14ac:dyDescent="0.2">
      <c r="B257" s="170" t="s">
        <v>296</v>
      </c>
      <c r="C257" s="185">
        <f>SUMIFS('Revised Proposal'!E$6:E$162,'Revised Proposal'!$S$6:$S$162,DDCategorised!$B247,'Revised Proposal'!$R$6:$R$162,DDCategorised!$B257)</f>
        <v>0</v>
      </c>
      <c r="D257" s="185">
        <f>SUMIFS('Revised Proposal'!F$6:F$162,'Revised Proposal'!$S$6:$S$162,DDCategorised!$B247,'Revised Proposal'!$R$6:$R$162,DDCategorised!$B257)</f>
        <v>0</v>
      </c>
      <c r="E257" s="185">
        <f>SUMIFS('Revised Proposal'!G$6:G$162,'Revised Proposal'!$S$6:$S$162,DDCategorised!$B247,'Revised Proposal'!$R$6:$R$162,DDCategorised!$B257)</f>
        <v>0</v>
      </c>
      <c r="F257" s="185">
        <f>SUMIFS('Revised Proposal'!H$6:H$162,'Revised Proposal'!$S$6:$S$162,DDCategorised!$B247,'Revised Proposal'!$R$6:$R$162,DDCategorised!$B257)</f>
        <v>0</v>
      </c>
      <c r="G257" s="185">
        <f>SUMIFS('Revised Proposal'!I$6:I$162,'Revised Proposal'!$S$6:$S$162,DDCategorised!$B247,'Revised Proposal'!$R$6:$R$162,DDCategorised!$B257)</f>
        <v>0</v>
      </c>
      <c r="H257" s="170"/>
      <c r="I257" s="176">
        <f>IF(C266=0,0,C257/C266)</f>
        <v>0</v>
      </c>
      <c r="J257" s="176">
        <f>IF(D266=0,0,D257/D266)</f>
        <v>0</v>
      </c>
      <c r="K257" s="176">
        <f>IF(E266=0,0,E257/E266)</f>
        <v>0</v>
      </c>
      <c r="L257" s="176">
        <f>IF(F266=0,0,F257/F266)</f>
        <v>0</v>
      </c>
      <c r="M257" s="176">
        <f>IF(G266=0,0,G257/G266)</f>
        <v>0</v>
      </c>
    </row>
    <row r="258" spans="1:13" x14ac:dyDescent="0.2">
      <c r="B258" s="170" t="s">
        <v>29</v>
      </c>
      <c r="C258" s="185">
        <f>SUMIFS('Revised Proposal'!E$6:E$162,'Revised Proposal'!$S$6:$S$162,DDCategorised!$B247,'Revised Proposal'!$R$6:$R$162,DDCategorised!$B258)</f>
        <v>0</v>
      </c>
      <c r="D258" s="185">
        <f>SUMIFS('Revised Proposal'!F$6:F$162,'Revised Proposal'!$S$6:$S$162,DDCategorised!$B247,'Revised Proposal'!$R$6:$R$162,DDCategorised!$B258)</f>
        <v>0</v>
      </c>
      <c r="E258" s="185">
        <f>SUMIFS('Revised Proposal'!G$6:G$162,'Revised Proposal'!$S$6:$S$162,DDCategorised!$B247,'Revised Proposal'!$R$6:$R$162,DDCategorised!$B258)</f>
        <v>0</v>
      </c>
      <c r="F258" s="185">
        <f>SUMIFS('Revised Proposal'!H$6:H$162,'Revised Proposal'!$S$6:$S$162,DDCategorised!$B247,'Revised Proposal'!$R$6:$R$162,DDCategorised!$B258)</f>
        <v>0</v>
      </c>
      <c r="G258" s="185">
        <f>SUMIFS('Revised Proposal'!I$6:I$162,'Revised Proposal'!$S$6:$S$162,DDCategorised!$B247,'Revised Proposal'!$R$6:$R$162,DDCategorised!$B258)</f>
        <v>0</v>
      </c>
      <c r="H258" s="170"/>
      <c r="I258" s="176">
        <f>IF(C266=0,0,C258/C266)</f>
        <v>0</v>
      </c>
      <c r="J258" s="176">
        <f>IF(D266=0,0,D258/D266)</f>
        <v>0</v>
      </c>
      <c r="K258" s="176">
        <f>IF(E266=0,0,E258/E266)</f>
        <v>0</v>
      </c>
      <c r="L258" s="176">
        <f>IF(F266=0,0,F258/F266)</f>
        <v>0</v>
      </c>
      <c r="M258" s="176">
        <f>IF(G266=0,0,G258/G266)</f>
        <v>0</v>
      </c>
    </row>
    <row r="259" spans="1:13" x14ac:dyDescent="0.2">
      <c r="B259" s="170" t="s">
        <v>278</v>
      </c>
      <c r="C259" s="185">
        <f>SUMIFS('Revised Proposal'!E$6:E$162,'Revised Proposal'!$S$6:$S$162,DDCategorised!$B247,'Revised Proposal'!$R$6:$R$162,DDCategorised!$B259)</f>
        <v>0</v>
      </c>
      <c r="D259" s="185">
        <f>SUMIFS('Revised Proposal'!F$6:F$162,'Revised Proposal'!$S$6:$S$162,DDCategorised!$B247,'Revised Proposal'!$R$6:$R$162,DDCategorised!$B259)</f>
        <v>0</v>
      </c>
      <c r="E259" s="185">
        <f>SUMIFS('Revised Proposal'!G$6:G$162,'Revised Proposal'!$S$6:$S$162,DDCategorised!$B247,'Revised Proposal'!$R$6:$R$162,DDCategorised!$B259)</f>
        <v>0</v>
      </c>
      <c r="F259" s="185">
        <f>SUMIFS('Revised Proposal'!H$6:H$162,'Revised Proposal'!$S$6:$S$162,DDCategorised!$B247,'Revised Proposal'!$R$6:$R$162,DDCategorised!$B259)</f>
        <v>0</v>
      </c>
      <c r="G259" s="185">
        <f>SUMIFS('Revised Proposal'!I$6:I$162,'Revised Proposal'!$S$6:$S$162,DDCategorised!$B247,'Revised Proposal'!$R$6:$R$162,DDCategorised!$B259)</f>
        <v>0</v>
      </c>
      <c r="H259" s="170"/>
      <c r="I259" s="176">
        <f>IF(C266=0,0,C259/C266)</f>
        <v>0</v>
      </c>
      <c r="J259" s="176">
        <f>IF(D266=0,0,D259/D266)</f>
        <v>0</v>
      </c>
      <c r="K259" s="176">
        <f>IF(E266=0,0,E259/E266)</f>
        <v>0</v>
      </c>
      <c r="L259" s="176">
        <f>IF(F266=0,0,F259/F266)</f>
        <v>0</v>
      </c>
      <c r="M259" s="176">
        <f>IF(G266=0,0,G259/G266)</f>
        <v>0</v>
      </c>
    </row>
    <row r="260" spans="1:13" x14ac:dyDescent="0.2">
      <c r="B260" s="170" t="s">
        <v>297</v>
      </c>
      <c r="C260" s="185">
        <f>SUMIFS('Revised Proposal'!E$6:E$162,'Revised Proposal'!$S$6:$S$162,DDCategorised!$B247,'Revised Proposal'!$R$6:$R$162,DDCategorised!$B260)</f>
        <v>0</v>
      </c>
      <c r="D260" s="185">
        <f>SUMIFS('Revised Proposal'!F$6:F$162,'Revised Proposal'!$S$6:$S$162,DDCategorised!$B247,'Revised Proposal'!$R$6:$R$162,DDCategorised!$B260)</f>
        <v>0</v>
      </c>
      <c r="E260" s="185">
        <f>SUMIFS('Revised Proposal'!G$6:G$162,'Revised Proposal'!$S$6:$S$162,DDCategorised!$B247,'Revised Proposal'!$R$6:$R$162,DDCategorised!$B260)</f>
        <v>0</v>
      </c>
      <c r="F260" s="185">
        <f>SUMIFS('Revised Proposal'!H$6:H$162,'Revised Proposal'!$S$6:$S$162,DDCategorised!$B247,'Revised Proposal'!$R$6:$R$162,DDCategorised!$B260)</f>
        <v>0</v>
      </c>
      <c r="G260" s="185">
        <f>SUMIFS('Revised Proposal'!I$6:I$162,'Revised Proposal'!$S$6:$S$162,DDCategorised!$B247,'Revised Proposal'!$R$6:$R$162,DDCategorised!$B260)</f>
        <v>0</v>
      </c>
      <c r="H260" s="170"/>
      <c r="I260" s="176">
        <f>IF(C266=0,0,C260/C266)</f>
        <v>0</v>
      </c>
      <c r="J260" s="176">
        <f>IF(D266=0,0,D260/D266)</f>
        <v>0</v>
      </c>
      <c r="K260" s="176">
        <f>IF(E266=0,0,E260/E266)</f>
        <v>0</v>
      </c>
      <c r="L260" s="176">
        <f>IF(F266=0,0,F260/F266)</f>
        <v>0</v>
      </c>
      <c r="M260" s="176">
        <f>IF(G266=0,0,G260/G266)</f>
        <v>0</v>
      </c>
    </row>
    <row r="261" spans="1:13" x14ac:dyDescent="0.2">
      <c r="B261" s="170" t="s">
        <v>298</v>
      </c>
      <c r="C261" s="185">
        <f>SUMIFS('Revised Proposal'!E$6:E$162,'Revised Proposal'!$S$6:$S$162,DDCategorised!$B247,'Revised Proposal'!$R$6:$R$162,DDCategorised!$B261)</f>
        <v>0</v>
      </c>
      <c r="D261" s="185">
        <f>SUMIFS('Revised Proposal'!F$6:F$162,'Revised Proposal'!$S$6:$S$162,DDCategorised!$B247,'Revised Proposal'!$R$6:$R$162,DDCategorised!$B261)</f>
        <v>0</v>
      </c>
      <c r="E261" s="185">
        <f>SUMIFS('Revised Proposal'!G$6:G$162,'Revised Proposal'!$S$6:$S$162,DDCategorised!$B247,'Revised Proposal'!$R$6:$R$162,DDCategorised!$B261)</f>
        <v>0</v>
      </c>
      <c r="F261" s="185">
        <f>SUMIFS('Revised Proposal'!H$6:H$162,'Revised Proposal'!$S$6:$S$162,DDCategorised!$B247,'Revised Proposal'!$R$6:$R$162,DDCategorised!$B261)</f>
        <v>0</v>
      </c>
      <c r="G261" s="185">
        <f>SUMIFS('Revised Proposal'!I$6:I$162,'Revised Proposal'!$S$6:$S$162,DDCategorised!$B247,'Revised Proposal'!$R$6:$R$162,DDCategorised!$B261)</f>
        <v>0</v>
      </c>
      <c r="H261" s="170"/>
      <c r="I261" s="176">
        <f>IF(C266=0,0,C261/C266)</f>
        <v>0</v>
      </c>
      <c r="J261" s="176">
        <f>IF(D266=0,0,D261/D266)</f>
        <v>0</v>
      </c>
      <c r="K261" s="176">
        <f>IF(E266=0,0,E261/E266)</f>
        <v>0</v>
      </c>
      <c r="L261" s="176">
        <f>IF(F266=0,0,F261/F266)</f>
        <v>0</v>
      </c>
      <c r="M261" s="176">
        <f>IF(G266=0,0,G261/G266)</f>
        <v>0</v>
      </c>
    </row>
    <row r="262" spans="1:13" x14ac:dyDescent="0.2">
      <c r="B262" s="170" t="s">
        <v>282</v>
      </c>
      <c r="C262" s="185">
        <f>SUMIFS('Revised Proposal'!E$6:E$162,'Revised Proposal'!$S$6:$S$162,DDCategorised!$B247,'Revised Proposal'!$R$6:$R$162,DDCategorised!$B262)</f>
        <v>0</v>
      </c>
      <c r="D262" s="185">
        <f>SUMIFS('Revised Proposal'!F$6:F$162,'Revised Proposal'!$S$6:$S$162,DDCategorised!$B247,'Revised Proposal'!$R$6:$R$162,DDCategorised!$B262)</f>
        <v>0</v>
      </c>
      <c r="E262" s="185">
        <f>SUMIFS('Revised Proposal'!G$6:G$162,'Revised Proposal'!$S$6:$S$162,DDCategorised!$B247,'Revised Proposal'!$R$6:$R$162,DDCategorised!$B262)</f>
        <v>0</v>
      </c>
      <c r="F262" s="185">
        <f>SUMIFS('Revised Proposal'!H$6:H$162,'Revised Proposal'!$S$6:$S$162,DDCategorised!$B247,'Revised Proposal'!$R$6:$R$162,DDCategorised!$B262)</f>
        <v>0</v>
      </c>
      <c r="G262" s="185">
        <f>SUMIFS('Revised Proposal'!I$6:I$162,'Revised Proposal'!$S$6:$S$162,DDCategorised!$B247,'Revised Proposal'!$R$6:$R$162,DDCategorised!$B262)</f>
        <v>0</v>
      </c>
      <c r="H262" s="170"/>
      <c r="I262" s="176">
        <f>IF(C266=0,0,C262/C266)</f>
        <v>0</v>
      </c>
      <c r="J262" s="176">
        <f>IF(D266=0,0,D262/D266)</f>
        <v>0</v>
      </c>
      <c r="K262" s="176">
        <f>IF(E266=0,0,E262/E266)</f>
        <v>0</v>
      </c>
      <c r="L262" s="176">
        <f>IF(F266=0,0,F262/F266)</f>
        <v>0</v>
      </c>
      <c r="M262" s="176">
        <f>IF(G266=0,0,G262/G266)</f>
        <v>0</v>
      </c>
    </row>
    <row r="263" spans="1:13" x14ac:dyDescent="0.2">
      <c r="B263" s="167" t="s">
        <v>277</v>
      </c>
      <c r="C263" s="185">
        <f>SUMIFS('Revised Proposal'!E$6:E$162,'Revised Proposal'!$S$6:$S$162,DDCategorised!$B247,'Revised Proposal'!$R$6:$R$162,DDCategorised!$B263)</f>
        <v>0</v>
      </c>
      <c r="D263" s="185">
        <f>SUMIFS('Revised Proposal'!F$6:F$162,'Revised Proposal'!$S$6:$S$162,DDCategorised!$B247,'Revised Proposal'!$R$6:$R$162,DDCategorised!$B263)</f>
        <v>0</v>
      </c>
      <c r="E263" s="185">
        <f>SUMIFS('Revised Proposal'!G$6:G$162,'Revised Proposal'!$S$6:$S$162,DDCategorised!$B247,'Revised Proposal'!$R$6:$R$162,DDCategorised!$B263)</f>
        <v>0</v>
      </c>
      <c r="F263" s="185">
        <f>SUMIFS('Revised Proposal'!H$6:H$162,'Revised Proposal'!$S$6:$S$162,DDCategorised!$B247,'Revised Proposal'!$R$6:$R$162,DDCategorised!$B263)</f>
        <v>0</v>
      </c>
      <c r="G263" s="185">
        <f>SUMIFS('Revised Proposal'!I$6:I$162,'Revised Proposal'!$S$6:$S$162,DDCategorised!$B247,'Revised Proposal'!$R$6:$R$162,DDCategorised!$B263)</f>
        <v>0</v>
      </c>
      <c r="H263" s="170"/>
      <c r="I263" s="176">
        <f>IF(C266=0,0,C263/C266)</f>
        <v>0</v>
      </c>
      <c r="J263" s="176">
        <f>IF(D266=0,0,D263/D266)</f>
        <v>0</v>
      </c>
      <c r="K263" s="176">
        <f>IF(E266=0,0,E263/E266)</f>
        <v>0</v>
      </c>
      <c r="L263" s="176">
        <f>IF(F266=0,0,F263/F266)</f>
        <v>0</v>
      </c>
      <c r="M263" s="176">
        <f>IF(G266=0,0,G263/G266)</f>
        <v>0</v>
      </c>
    </row>
    <row r="264" spans="1:13" x14ac:dyDescent="0.2">
      <c r="B264" s="170" t="s">
        <v>279</v>
      </c>
      <c r="C264" s="185">
        <f>SUMIFS('Revised Proposal'!E$6:E$162,'Revised Proposal'!$S$6:$S$162,DDCategorised!$B247,'Revised Proposal'!$R$6:$R$162,DDCategorised!$B264)</f>
        <v>6039.6915466102873</v>
      </c>
      <c r="D264" s="185">
        <f>SUMIFS('Revised Proposal'!F$6:F$162,'Revised Proposal'!$S$6:$S$162,DDCategorised!$B247,'Revised Proposal'!$R$6:$R$162,DDCategorised!$B264)</f>
        <v>8896.2853644709867</v>
      </c>
      <c r="E264" s="185">
        <f>SUMIFS('Revised Proposal'!G$6:G$162,'Revised Proposal'!$S$6:$S$162,DDCategorised!$B247,'Revised Proposal'!$R$6:$R$162,DDCategorised!$B264)</f>
        <v>6809.4394160387328</v>
      </c>
      <c r="F264" s="185">
        <f>SUMIFS('Revised Proposal'!H$6:H$162,'Revised Proposal'!$S$6:$S$162,DDCategorised!$B247,'Revised Proposal'!$R$6:$R$162,DDCategorised!$B264)</f>
        <v>6076.2144992382491</v>
      </c>
      <c r="G264" s="185">
        <f>SUMIFS('Revised Proposal'!I$6:I$162,'Revised Proposal'!$S$6:$S$162,DDCategorised!$B247,'Revised Proposal'!$R$6:$R$162,DDCategorised!$B264)</f>
        <v>4202.2092057758509</v>
      </c>
      <c r="H264" s="170"/>
      <c r="I264" s="176">
        <f>IF(C266=0,0,C264/C266)</f>
        <v>0.61968685207834717</v>
      </c>
      <c r="J264" s="176">
        <f>IF(D266=0,0,D264/D266)</f>
        <v>0.92120853978863093</v>
      </c>
      <c r="K264" s="176">
        <f>IF(E266=0,0,E264/E266)</f>
        <v>0.89948883313053596</v>
      </c>
      <c r="L264" s="176">
        <f>IF(F266=0,0,F264/F266)</f>
        <v>0.61158005670564852</v>
      </c>
      <c r="M264" s="176">
        <f>IF(G266=0,0,G264/G266)</f>
        <v>0.43714439969386604</v>
      </c>
    </row>
    <row r="265" spans="1:13" x14ac:dyDescent="0.2">
      <c r="B265" s="167" t="s">
        <v>302</v>
      </c>
      <c r="C265" s="175"/>
      <c r="D265" s="175"/>
      <c r="E265" s="175"/>
      <c r="F265" s="175"/>
      <c r="G265" s="175"/>
      <c r="H265" s="170"/>
      <c r="I265" s="176">
        <f>IF(C266=0,0,C265/C266)</f>
        <v>0</v>
      </c>
      <c r="J265" s="176">
        <f t="shared" ref="J265:M265" si="3">IF(D266=0,0,D265/D266)</f>
        <v>0</v>
      </c>
      <c r="K265" s="176">
        <f t="shared" si="3"/>
        <v>0</v>
      </c>
      <c r="L265" s="176">
        <f t="shared" si="3"/>
        <v>0</v>
      </c>
      <c r="M265" s="176">
        <f t="shared" si="3"/>
        <v>0</v>
      </c>
    </row>
    <row r="266" spans="1:13" x14ac:dyDescent="0.2">
      <c r="B266" s="177" t="s">
        <v>299</v>
      </c>
      <c r="C266" s="178">
        <f>SUM(C248:C265)</f>
        <v>9746.3606438541756</v>
      </c>
      <c r="D266" s="178">
        <f>SUM(D248:D265)</f>
        <v>9657.1894204456876</v>
      </c>
      <c r="E266" s="178">
        <f>SUM(E248:E265)</f>
        <v>7570.3434720134328</v>
      </c>
      <c r="F266" s="178">
        <f>SUM(F248:F265)</f>
        <v>9935.2724677919177</v>
      </c>
      <c r="G266" s="178">
        <f>SUM(G248:G265)</f>
        <v>9612.8629549381731</v>
      </c>
      <c r="H266" s="170"/>
      <c r="I266" s="179">
        <f>SUM(I248:I265)</f>
        <v>1</v>
      </c>
      <c r="J266" s="179">
        <f>SUM(J248:J265)</f>
        <v>1</v>
      </c>
      <c r="K266" s="179">
        <f>SUM(K248:K265)</f>
        <v>1</v>
      </c>
      <c r="L266" s="179">
        <f>SUM(L248:L265)</f>
        <v>1</v>
      </c>
      <c r="M266" s="179">
        <f>SUM(M248:M265)</f>
        <v>1</v>
      </c>
    </row>
    <row r="268" spans="1:13" ht="13.5" thickBot="1" x14ac:dyDescent="0.25">
      <c r="B268" s="167" t="s">
        <v>300</v>
      </c>
      <c r="C268" s="185">
        <f>SUMIFS('Revised Proposal'!E$6:E$162,'Revised Proposal'!$S$6:$S$162,DDCategorised!$B247)</f>
        <v>9746.3606438541756</v>
      </c>
      <c r="D268" s="185">
        <f>SUMIFS('Revised Proposal'!F$6:F$162,'Revised Proposal'!$S$6:$S$162,DDCategorised!$B247)</f>
        <v>9657.1894204456894</v>
      </c>
      <c r="E268" s="185">
        <f>SUMIFS('Revised Proposal'!G$6:G$162,'Revised Proposal'!$S$6:$S$162,DDCategorised!$B247)</f>
        <v>7570.3434720134328</v>
      </c>
      <c r="F268" s="185">
        <f>SUMIFS('Revised Proposal'!H$6:H$162,'Revised Proposal'!$S$6:$S$162,DDCategorised!$B247)</f>
        <v>9935.2724677919177</v>
      </c>
      <c r="G268" s="185">
        <f>SUMIFS('Revised Proposal'!I$6:I$162,'Revised Proposal'!$S$6:$S$162,DDCategorised!$B247)</f>
        <v>9612.8629549381731</v>
      </c>
    </row>
    <row r="269" spans="1:13" ht="13.5" thickBot="1" x14ac:dyDescent="0.25">
      <c r="B269" s="180" t="s">
        <v>230</v>
      </c>
      <c r="C269" s="181">
        <f>+C266-C268</f>
        <v>0</v>
      </c>
      <c r="D269" s="181">
        <f>+D266-D268</f>
        <v>0</v>
      </c>
      <c r="E269" s="181">
        <f>+E266-E268</f>
        <v>0</v>
      </c>
      <c r="F269" s="181">
        <f>+F266-F268</f>
        <v>0</v>
      </c>
      <c r="G269" s="181">
        <f>+G266-G268</f>
        <v>0</v>
      </c>
    </row>
    <row r="271" spans="1:13" x14ac:dyDescent="0.2">
      <c r="A271" s="167" t="s">
        <v>197</v>
      </c>
      <c r="B271" s="174" t="s">
        <v>194</v>
      </c>
      <c r="C271" s="174"/>
      <c r="D271" s="174"/>
      <c r="E271" s="174"/>
      <c r="F271" s="174"/>
      <c r="G271" s="174"/>
      <c r="H271" s="170"/>
      <c r="I271" s="174"/>
      <c r="J271" s="174"/>
      <c r="K271" s="174"/>
      <c r="L271" s="174"/>
      <c r="M271" s="174"/>
    </row>
    <row r="272" spans="1:13" x14ac:dyDescent="0.2">
      <c r="B272" s="170" t="s">
        <v>276</v>
      </c>
      <c r="C272" s="185">
        <f>SUMIFS('Revised Proposal'!E$6:E$162,'Revised Proposal'!$S$6:$S$162,DDCategorised!$B271,'Revised Proposal'!$R$6:$R$162,DDCategorised!$B272)</f>
        <v>0</v>
      </c>
      <c r="D272" s="185">
        <f>SUMIFS('Revised Proposal'!F$6:F$162,'Revised Proposal'!$S$6:$S$162,DDCategorised!$B271,'Revised Proposal'!$R$6:$R$162,DDCategorised!$B272)</f>
        <v>0</v>
      </c>
      <c r="E272" s="185">
        <f>SUMIFS('Revised Proposal'!G$6:G$162,'Revised Proposal'!$S$6:$S$162,DDCategorised!$B271,'Revised Proposal'!$R$6:$R$162,DDCategorised!$B272)</f>
        <v>0</v>
      </c>
      <c r="F272" s="185">
        <f>SUMIFS('Revised Proposal'!H$6:H$162,'Revised Proposal'!$S$6:$S$162,DDCategorised!$B271,'Revised Proposal'!$R$6:$R$162,DDCategorised!$B272)</f>
        <v>0</v>
      </c>
      <c r="G272" s="185">
        <f>SUMIFS('Revised Proposal'!I$6:I$162,'Revised Proposal'!$S$6:$S$162,DDCategorised!$B271,'Revised Proposal'!$R$6:$R$162,DDCategorised!$B272)</f>
        <v>0</v>
      </c>
      <c r="H272" s="170"/>
      <c r="I272" s="176">
        <f>IF(C290=0,0,C272/C290)</f>
        <v>0</v>
      </c>
      <c r="J272" s="176">
        <f>IF(D290=0,0,D272/D290)</f>
        <v>0</v>
      </c>
      <c r="K272" s="176">
        <f>IF(E290=0,0,E272/E290)</f>
        <v>0</v>
      </c>
      <c r="L272" s="176">
        <f>IF(F290=0,0,F272/F290)</f>
        <v>0</v>
      </c>
      <c r="M272" s="176">
        <f>IF(G290=0,0,G272/G290)</f>
        <v>0</v>
      </c>
    </row>
    <row r="273" spans="2:13" x14ac:dyDescent="0.2">
      <c r="B273" s="170" t="s">
        <v>295</v>
      </c>
      <c r="C273" s="185">
        <f>SUMIFS('Revised Proposal'!E$6:E$162,'Revised Proposal'!$S$6:$S$162,DDCategorised!$B271,'Revised Proposal'!$R$6:$R$162,DDCategorised!$B273)</f>
        <v>0</v>
      </c>
      <c r="D273" s="185">
        <f>SUMIFS('Revised Proposal'!F$6:F$162,'Revised Proposal'!$S$6:$S$162,DDCategorised!$B271,'Revised Proposal'!$R$6:$R$162,DDCategorised!$B273)</f>
        <v>0</v>
      </c>
      <c r="E273" s="185">
        <f>SUMIFS('Revised Proposal'!G$6:G$162,'Revised Proposal'!$S$6:$S$162,DDCategorised!$B271,'Revised Proposal'!$R$6:$R$162,DDCategorised!$B273)</f>
        <v>0</v>
      </c>
      <c r="F273" s="185">
        <f>SUMIFS('Revised Proposal'!H$6:H$162,'Revised Proposal'!$S$6:$S$162,DDCategorised!$B271,'Revised Proposal'!$R$6:$R$162,DDCategorised!$B273)</f>
        <v>0</v>
      </c>
      <c r="G273" s="185">
        <f>SUMIFS('Revised Proposal'!I$6:I$162,'Revised Proposal'!$S$6:$S$162,DDCategorised!$B271,'Revised Proposal'!$R$6:$R$162,DDCategorised!$B273)</f>
        <v>0</v>
      </c>
      <c r="H273" s="170"/>
      <c r="I273" s="176">
        <f>IF(C290=0,0,C273/C290)</f>
        <v>0</v>
      </c>
      <c r="J273" s="176">
        <f>IF(D290=0,0,D273/D290)</f>
        <v>0</v>
      </c>
      <c r="K273" s="176">
        <f>IF(E290=0,0,E273/E290)</f>
        <v>0</v>
      </c>
      <c r="L273" s="176">
        <f>IF(F290=0,0,F273/F290)</f>
        <v>0</v>
      </c>
      <c r="M273" s="176">
        <f>IF(G290=0,0,G273/G290)</f>
        <v>0</v>
      </c>
    </row>
    <row r="274" spans="2:13" x14ac:dyDescent="0.2">
      <c r="B274" s="170" t="s">
        <v>274</v>
      </c>
      <c r="C274" s="185">
        <f>SUMIFS('Revised Proposal'!E$6:E$162,'Revised Proposal'!$S$6:$S$162,DDCategorised!$B271,'Revised Proposal'!$R$6:$R$162,DDCategorised!$B274)</f>
        <v>0</v>
      </c>
      <c r="D274" s="185">
        <f>SUMIFS('Revised Proposal'!F$6:F$162,'Revised Proposal'!$S$6:$S$162,DDCategorised!$B271,'Revised Proposal'!$R$6:$R$162,DDCategorised!$B274)</f>
        <v>0</v>
      </c>
      <c r="E274" s="185">
        <f>SUMIFS('Revised Proposal'!G$6:G$162,'Revised Proposal'!$S$6:$S$162,DDCategorised!$B271,'Revised Proposal'!$R$6:$R$162,DDCategorised!$B274)</f>
        <v>0</v>
      </c>
      <c r="F274" s="185">
        <f>SUMIFS('Revised Proposal'!H$6:H$162,'Revised Proposal'!$S$6:$S$162,DDCategorised!$B271,'Revised Proposal'!$R$6:$R$162,DDCategorised!$B274)</f>
        <v>0</v>
      </c>
      <c r="G274" s="185">
        <f>SUMIFS('Revised Proposal'!I$6:I$162,'Revised Proposal'!$S$6:$S$162,DDCategorised!$B271,'Revised Proposal'!$R$6:$R$162,DDCategorised!$B274)</f>
        <v>0</v>
      </c>
      <c r="H274" s="170"/>
      <c r="I274" s="176">
        <f>IF(C290=0,0,C274/C290)</f>
        <v>0</v>
      </c>
      <c r="J274" s="176">
        <f>IF(D290=0,0,D274/D290)</f>
        <v>0</v>
      </c>
      <c r="K274" s="176">
        <f>IF(E290=0,0,E274/E290)</f>
        <v>0</v>
      </c>
      <c r="L274" s="176">
        <f>IF(F290=0,0,F274/F290)</f>
        <v>0</v>
      </c>
      <c r="M274" s="176">
        <f>IF(G290=0,0,G274/G290)</f>
        <v>0</v>
      </c>
    </row>
    <row r="275" spans="2:13" x14ac:dyDescent="0.2">
      <c r="B275" s="170" t="s">
        <v>281</v>
      </c>
      <c r="C275" s="185">
        <f>SUMIFS('Revised Proposal'!E$6:E$162,'Revised Proposal'!$S$6:$S$162,DDCategorised!$B271,'Revised Proposal'!$R$6:$R$162,DDCategorised!$B275)</f>
        <v>0</v>
      </c>
      <c r="D275" s="185">
        <f>SUMIFS('Revised Proposal'!F$6:F$162,'Revised Proposal'!$S$6:$S$162,DDCategorised!$B271,'Revised Proposal'!$R$6:$R$162,DDCategorised!$B275)</f>
        <v>0</v>
      </c>
      <c r="E275" s="185">
        <f>SUMIFS('Revised Proposal'!G$6:G$162,'Revised Proposal'!$S$6:$S$162,DDCategorised!$B271,'Revised Proposal'!$R$6:$R$162,DDCategorised!$B275)</f>
        <v>0</v>
      </c>
      <c r="F275" s="185">
        <f>SUMIFS('Revised Proposal'!H$6:H$162,'Revised Proposal'!$S$6:$S$162,DDCategorised!$B271,'Revised Proposal'!$R$6:$R$162,DDCategorised!$B275)</f>
        <v>0</v>
      </c>
      <c r="G275" s="185">
        <f>SUMIFS('Revised Proposal'!I$6:I$162,'Revised Proposal'!$S$6:$S$162,DDCategorised!$B271,'Revised Proposal'!$R$6:$R$162,DDCategorised!$B275)</f>
        <v>0</v>
      </c>
      <c r="H275" s="170"/>
      <c r="I275" s="176">
        <f>IF(C290=0,0,C275/C290)</f>
        <v>0</v>
      </c>
      <c r="J275" s="176">
        <f>IF(D290=0,0,D275/D290)</f>
        <v>0</v>
      </c>
      <c r="K275" s="176">
        <f>IF(E290=0,0,E275/E290)</f>
        <v>0</v>
      </c>
      <c r="L275" s="176">
        <f>IF(F290=0,0,F275/F290)</f>
        <v>0</v>
      </c>
      <c r="M275" s="176">
        <f>IF(G290=0,0,G275/G290)</f>
        <v>0</v>
      </c>
    </row>
    <row r="276" spans="2:13" x14ac:dyDescent="0.2">
      <c r="B276" s="170" t="s">
        <v>275</v>
      </c>
      <c r="C276" s="185">
        <f>SUMIFS('Revised Proposal'!E$6:E$162,'Revised Proposal'!$S$6:$S$162,DDCategorised!$B271,'Revised Proposal'!$R$6:$R$162,DDCategorised!$B276)</f>
        <v>0</v>
      </c>
      <c r="D276" s="185">
        <f>SUMIFS('Revised Proposal'!F$6:F$162,'Revised Proposal'!$S$6:$S$162,DDCategorised!$B271,'Revised Proposal'!$R$6:$R$162,DDCategorised!$B276)</f>
        <v>0</v>
      </c>
      <c r="E276" s="185">
        <f>SUMIFS('Revised Proposal'!G$6:G$162,'Revised Proposal'!$S$6:$S$162,DDCategorised!$B271,'Revised Proposal'!$R$6:$R$162,DDCategorised!$B276)</f>
        <v>0</v>
      </c>
      <c r="F276" s="185">
        <f>SUMIFS('Revised Proposal'!H$6:H$162,'Revised Proposal'!$S$6:$S$162,DDCategorised!$B271,'Revised Proposal'!$R$6:$R$162,DDCategorised!$B276)</f>
        <v>0</v>
      </c>
      <c r="G276" s="185">
        <f>SUMIFS('Revised Proposal'!I$6:I$162,'Revised Proposal'!$S$6:$S$162,DDCategorised!$B271,'Revised Proposal'!$R$6:$R$162,DDCategorised!$B276)</f>
        <v>0</v>
      </c>
      <c r="H276" s="170"/>
      <c r="I276" s="176">
        <f>IF(C290=0,0,C276/C290)</f>
        <v>0</v>
      </c>
      <c r="J276" s="176">
        <f>IF(D290=0,0,D276/D290)</f>
        <v>0</v>
      </c>
      <c r="K276" s="176">
        <f>IF(E290=0,0,E276/E290)</f>
        <v>0</v>
      </c>
      <c r="L276" s="176">
        <f>IF(F290=0,0,F276/F290)</f>
        <v>0</v>
      </c>
      <c r="M276" s="176">
        <f>IF(G290=0,0,G276/G290)</f>
        <v>0</v>
      </c>
    </row>
    <row r="277" spans="2:13" x14ac:dyDescent="0.2">
      <c r="B277" s="170" t="s">
        <v>285</v>
      </c>
      <c r="C277" s="185">
        <f>SUMIFS('Revised Proposal'!E$6:E$162,'Revised Proposal'!$S$6:$S$162,DDCategorised!$B271,'Revised Proposal'!$R$6:$R$162,DDCategorised!$B277)</f>
        <v>0</v>
      </c>
      <c r="D277" s="185">
        <f>SUMIFS('Revised Proposal'!F$6:F$162,'Revised Proposal'!$S$6:$S$162,DDCategorised!$B271,'Revised Proposal'!$R$6:$R$162,DDCategorised!$B277)</f>
        <v>0</v>
      </c>
      <c r="E277" s="185">
        <f>SUMIFS('Revised Proposal'!G$6:G$162,'Revised Proposal'!$S$6:$S$162,DDCategorised!$B271,'Revised Proposal'!$R$6:$R$162,DDCategorised!$B277)</f>
        <v>0</v>
      </c>
      <c r="F277" s="185">
        <f>SUMIFS('Revised Proposal'!H$6:H$162,'Revised Proposal'!$S$6:$S$162,DDCategorised!$B271,'Revised Proposal'!$R$6:$R$162,DDCategorised!$B277)</f>
        <v>0</v>
      </c>
      <c r="G277" s="185">
        <f>SUMIFS('Revised Proposal'!I$6:I$162,'Revised Proposal'!$S$6:$S$162,DDCategorised!$B271,'Revised Proposal'!$R$6:$R$162,DDCategorised!$B277)</f>
        <v>0</v>
      </c>
      <c r="H277" s="170"/>
      <c r="I277" s="176">
        <f>IF(C290=0,0,C277/C290)</f>
        <v>0</v>
      </c>
      <c r="J277" s="176">
        <f>IF(D290=0,0,D277/D290)</f>
        <v>0</v>
      </c>
      <c r="K277" s="176">
        <f>IF(E290=0,0,E277/E290)</f>
        <v>0</v>
      </c>
      <c r="L277" s="176">
        <f>IF(F290=0,0,F277/F290)</f>
        <v>0</v>
      </c>
      <c r="M277" s="176">
        <f>IF(G290=0,0,G277/G290)</f>
        <v>0</v>
      </c>
    </row>
    <row r="278" spans="2:13" x14ac:dyDescent="0.2">
      <c r="B278" s="170" t="s">
        <v>273</v>
      </c>
      <c r="C278" s="185">
        <f>SUMIFS('Revised Proposal'!E$6:E$162,'Revised Proposal'!$S$6:$S$162,DDCategorised!$B271,'Revised Proposal'!$R$6:$R$162,DDCategorised!$B278)</f>
        <v>0</v>
      </c>
      <c r="D278" s="185">
        <f>SUMIFS('Revised Proposal'!F$6:F$162,'Revised Proposal'!$S$6:$S$162,DDCategorised!$B271,'Revised Proposal'!$R$6:$R$162,DDCategorised!$B278)</f>
        <v>0</v>
      </c>
      <c r="E278" s="185">
        <f>SUMIFS('Revised Proposal'!G$6:G$162,'Revised Proposal'!$S$6:$S$162,DDCategorised!$B271,'Revised Proposal'!$R$6:$R$162,DDCategorised!$B278)</f>
        <v>0</v>
      </c>
      <c r="F278" s="185">
        <f>SUMIFS('Revised Proposal'!H$6:H$162,'Revised Proposal'!$S$6:$S$162,DDCategorised!$B271,'Revised Proposal'!$R$6:$R$162,DDCategorised!$B278)</f>
        <v>0</v>
      </c>
      <c r="G278" s="185">
        <f>SUMIFS('Revised Proposal'!I$6:I$162,'Revised Proposal'!$S$6:$S$162,DDCategorised!$B271,'Revised Proposal'!$R$6:$R$162,DDCategorised!$B278)</f>
        <v>0</v>
      </c>
      <c r="H278" s="170"/>
      <c r="I278" s="176">
        <f>IF(C290=0,0,C278/C290)</f>
        <v>0</v>
      </c>
      <c r="J278" s="176">
        <f>IF(D290=0,0,D278/D290)</f>
        <v>0</v>
      </c>
      <c r="K278" s="176">
        <f>IF(E290=0,0,E278/E290)</f>
        <v>0</v>
      </c>
      <c r="L278" s="176">
        <f>IF(F290=0,0,F278/F290)</f>
        <v>0</v>
      </c>
      <c r="M278" s="176">
        <f>IF(G290=0,0,G278/G290)</f>
        <v>0</v>
      </c>
    </row>
    <row r="279" spans="2:13" x14ac:dyDescent="0.2">
      <c r="B279" s="170" t="s">
        <v>280</v>
      </c>
      <c r="C279" s="185">
        <f>SUMIFS('Revised Proposal'!E$6:E$162,'Revised Proposal'!$S$6:$S$162,DDCategorised!$B271,'Revised Proposal'!$R$6:$R$162,DDCategorised!$B279)</f>
        <v>0</v>
      </c>
      <c r="D279" s="185">
        <f>SUMIFS('Revised Proposal'!F$6:F$162,'Revised Proposal'!$S$6:$S$162,DDCategorised!$B271,'Revised Proposal'!$R$6:$R$162,DDCategorised!$B279)</f>
        <v>0</v>
      </c>
      <c r="E279" s="185">
        <f>SUMIFS('Revised Proposal'!G$6:G$162,'Revised Proposal'!$S$6:$S$162,DDCategorised!$B271,'Revised Proposal'!$R$6:$R$162,DDCategorised!$B279)</f>
        <v>0</v>
      </c>
      <c r="F279" s="185">
        <f>SUMIFS('Revised Proposal'!H$6:H$162,'Revised Proposal'!$S$6:$S$162,DDCategorised!$B271,'Revised Proposal'!$R$6:$R$162,DDCategorised!$B279)</f>
        <v>0</v>
      </c>
      <c r="G279" s="185">
        <f>SUMIFS('Revised Proposal'!I$6:I$162,'Revised Proposal'!$S$6:$S$162,DDCategorised!$B271,'Revised Proposal'!$R$6:$R$162,DDCategorised!$B279)</f>
        <v>0</v>
      </c>
      <c r="H279" s="170"/>
      <c r="I279" s="176">
        <f>IF(C290=0,0,C279/C290)</f>
        <v>0</v>
      </c>
      <c r="J279" s="176">
        <f>IF(D290=0,0,D279/D290)</f>
        <v>0</v>
      </c>
      <c r="K279" s="176">
        <f>IF(E290=0,0,E279/E290)</f>
        <v>0</v>
      </c>
      <c r="L279" s="176">
        <f>IF(F290=0,0,F279/F290)</f>
        <v>0</v>
      </c>
      <c r="M279" s="176">
        <f>IF(G290=0,0,G279/G290)</f>
        <v>0</v>
      </c>
    </row>
    <row r="280" spans="2:13" x14ac:dyDescent="0.2">
      <c r="B280" s="170" t="s">
        <v>286</v>
      </c>
      <c r="C280" s="185">
        <f>SUMIFS('Revised Proposal'!E$6:E$162,'Revised Proposal'!$S$6:$S$162,DDCategorised!$B271,'Revised Proposal'!$R$6:$R$162,DDCategorised!$B280)</f>
        <v>0</v>
      </c>
      <c r="D280" s="185">
        <f>SUMIFS('Revised Proposal'!F$6:F$162,'Revised Proposal'!$S$6:$S$162,DDCategorised!$B271,'Revised Proposal'!$R$6:$R$162,DDCategorised!$B280)</f>
        <v>0</v>
      </c>
      <c r="E280" s="185">
        <f>SUMIFS('Revised Proposal'!G$6:G$162,'Revised Proposal'!$S$6:$S$162,DDCategorised!$B271,'Revised Proposal'!$R$6:$R$162,DDCategorised!$B280)</f>
        <v>0</v>
      </c>
      <c r="F280" s="185">
        <f>SUMIFS('Revised Proposal'!H$6:H$162,'Revised Proposal'!$S$6:$S$162,DDCategorised!$B271,'Revised Proposal'!$R$6:$R$162,DDCategorised!$B280)</f>
        <v>0</v>
      </c>
      <c r="G280" s="185">
        <f>SUMIFS('Revised Proposal'!I$6:I$162,'Revised Proposal'!$S$6:$S$162,DDCategorised!$B271,'Revised Proposal'!$R$6:$R$162,DDCategorised!$B280)</f>
        <v>0</v>
      </c>
      <c r="H280" s="170"/>
      <c r="I280" s="176">
        <f>IF(C290=0,0,C280/C290)</f>
        <v>0</v>
      </c>
      <c r="J280" s="176">
        <f>IF(D290=0,0,D280/D290)</f>
        <v>0</v>
      </c>
      <c r="K280" s="176">
        <f>IF(E290=0,0,E280/E290)</f>
        <v>0</v>
      </c>
      <c r="L280" s="176">
        <f>IF(F290=0,0,F280/F290)</f>
        <v>0</v>
      </c>
      <c r="M280" s="176">
        <f>IF(G290=0,0,G280/G290)</f>
        <v>0</v>
      </c>
    </row>
    <row r="281" spans="2:13" x14ac:dyDescent="0.2">
      <c r="B281" s="170" t="s">
        <v>296</v>
      </c>
      <c r="C281" s="185">
        <f>SUMIFS('Revised Proposal'!E$6:E$162,'Revised Proposal'!$S$6:$S$162,DDCategorised!$B271,'Revised Proposal'!$R$6:$R$162,DDCategorised!$B281)</f>
        <v>0</v>
      </c>
      <c r="D281" s="185">
        <f>SUMIFS('Revised Proposal'!F$6:F$162,'Revised Proposal'!$S$6:$S$162,DDCategorised!$B271,'Revised Proposal'!$R$6:$R$162,DDCategorised!$B281)</f>
        <v>0</v>
      </c>
      <c r="E281" s="185">
        <f>SUMIFS('Revised Proposal'!G$6:G$162,'Revised Proposal'!$S$6:$S$162,DDCategorised!$B271,'Revised Proposal'!$R$6:$R$162,DDCategorised!$B281)</f>
        <v>0</v>
      </c>
      <c r="F281" s="185">
        <f>SUMIFS('Revised Proposal'!H$6:H$162,'Revised Proposal'!$S$6:$S$162,DDCategorised!$B271,'Revised Proposal'!$R$6:$R$162,DDCategorised!$B281)</f>
        <v>0</v>
      </c>
      <c r="G281" s="185">
        <f>SUMIFS('Revised Proposal'!I$6:I$162,'Revised Proposal'!$S$6:$S$162,DDCategorised!$B271,'Revised Proposal'!$R$6:$R$162,DDCategorised!$B281)</f>
        <v>0</v>
      </c>
      <c r="H281" s="170"/>
      <c r="I281" s="176">
        <f>IF(C290=0,0,C281/C290)</f>
        <v>0</v>
      </c>
      <c r="J281" s="176">
        <f>IF(D290=0,0,D281/D290)</f>
        <v>0</v>
      </c>
      <c r="K281" s="176">
        <f>IF(E290=0,0,E281/E290)</f>
        <v>0</v>
      </c>
      <c r="L281" s="176">
        <f>IF(F290=0,0,F281/F290)</f>
        <v>0</v>
      </c>
      <c r="M281" s="176">
        <f>IF(G290=0,0,G281/G290)</f>
        <v>0</v>
      </c>
    </row>
    <row r="282" spans="2:13" x14ac:dyDescent="0.2">
      <c r="B282" s="170" t="s">
        <v>29</v>
      </c>
      <c r="C282" s="185">
        <f>SUMIFS('Revised Proposal'!E$6:E$162,'Revised Proposal'!$S$6:$S$162,DDCategorised!$B271,'Revised Proposal'!$R$6:$R$162,DDCategorised!$B282)</f>
        <v>0</v>
      </c>
      <c r="D282" s="185">
        <f>SUMIFS('Revised Proposal'!F$6:F$162,'Revised Proposal'!$S$6:$S$162,DDCategorised!$B271,'Revised Proposal'!$R$6:$R$162,DDCategorised!$B282)</f>
        <v>0</v>
      </c>
      <c r="E282" s="185">
        <f>SUMIFS('Revised Proposal'!G$6:G$162,'Revised Proposal'!$S$6:$S$162,DDCategorised!$B271,'Revised Proposal'!$R$6:$R$162,DDCategorised!$B282)</f>
        <v>0</v>
      </c>
      <c r="F282" s="185">
        <f>SUMIFS('Revised Proposal'!H$6:H$162,'Revised Proposal'!$S$6:$S$162,DDCategorised!$B271,'Revised Proposal'!$R$6:$R$162,DDCategorised!$B282)</f>
        <v>0</v>
      </c>
      <c r="G282" s="185">
        <f>SUMIFS('Revised Proposal'!I$6:I$162,'Revised Proposal'!$S$6:$S$162,DDCategorised!$B271,'Revised Proposal'!$R$6:$R$162,DDCategorised!$B282)</f>
        <v>0</v>
      </c>
      <c r="H282" s="170"/>
      <c r="I282" s="176">
        <f>IF(C290=0,0,C282/C290)</f>
        <v>0</v>
      </c>
      <c r="J282" s="176">
        <f>IF(D290=0,0,D282/D290)</f>
        <v>0</v>
      </c>
      <c r="K282" s="176">
        <f>IF(E290=0,0,E282/E290)</f>
        <v>0</v>
      </c>
      <c r="L282" s="176">
        <f>IF(F290=0,0,F282/F290)</f>
        <v>0</v>
      </c>
      <c r="M282" s="176">
        <f>IF(G290=0,0,G282/G290)</f>
        <v>0</v>
      </c>
    </row>
    <row r="283" spans="2:13" x14ac:dyDescent="0.2">
      <c r="B283" s="170" t="s">
        <v>278</v>
      </c>
      <c r="C283" s="185">
        <f>SUMIFS('Revised Proposal'!E$6:E$162,'Revised Proposal'!$S$6:$S$162,DDCategorised!$B271,'Revised Proposal'!$R$6:$R$162,DDCategorised!$B283)</f>
        <v>0</v>
      </c>
      <c r="D283" s="185">
        <f>SUMIFS('Revised Proposal'!F$6:F$162,'Revised Proposal'!$S$6:$S$162,DDCategorised!$B271,'Revised Proposal'!$R$6:$R$162,DDCategorised!$B283)</f>
        <v>0</v>
      </c>
      <c r="E283" s="185">
        <f>SUMIFS('Revised Proposal'!G$6:G$162,'Revised Proposal'!$S$6:$S$162,DDCategorised!$B271,'Revised Proposal'!$R$6:$R$162,DDCategorised!$B283)</f>
        <v>0</v>
      </c>
      <c r="F283" s="185">
        <f>SUMIFS('Revised Proposal'!H$6:H$162,'Revised Proposal'!$S$6:$S$162,DDCategorised!$B271,'Revised Proposal'!$R$6:$R$162,DDCategorised!$B283)</f>
        <v>0</v>
      </c>
      <c r="G283" s="185">
        <f>SUMIFS('Revised Proposal'!I$6:I$162,'Revised Proposal'!$S$6:$S$162,DDCategorised!$B271,'Revised Proposal'!$R$6:$R$162,DDCategorised!$B283)</f>
        <v>0</v>
      </c>
      <c r="H283" s="170"/>
      <c r="I283" s="176">
        <f>IF(C290=0,0,C283/C290)</f>
        <v>0</v>
      </c>
      <c r="J283" s="176">
        <f>IF(D290=0,0,D283/D290)</f>
        <v>0</v>
      </c>
      <c r="K283" s="176">
        <f>IF(E290=0,0,E283/E290)</f>
        <v>0</v>
      </c>
      <c r="L283" s="176">
        <f>IF(F290=0,0,F283/F290)</f>
        <v>0</v>
      </c>
      <c r="M283" s="176">
        <f>IF(G290=0,0,G283/G290)</f>
        <v>0</v>
      </c>
    </row>
    <row r="284" spans="2:13" x14ac:dyDescent="0.2">
      <c r="B284" s="170" t="s">
        <v>297</v>
      </c>
      <c r="C284" s="185">
        <f>SUMIFS('Revised Proposal'!E$6:E$162,'Revised Proposal'!$S$6:$S$162,DDCategorised!$B271,'Revised Proposal'!$R$6:$R$162,DDCategorised!$B284)</f>
        <v>0</v>
      </c>
      <c r="D284" s="185">
        <f>SUMIFS('Revised Proposal'!F$6:F$162,'Revised Proposal'!$S$6:$S$162,DDCategorised!$B271,'Revised Proposal'!$R$6:$R$162,DDCategorised!$B284)</f>
        <v>0</v>
      </c>
      <c r="E284" s="185">
        <f>SUMIFS('Revised Proposal'!G$6:G$162,'Revised Proposal'!$S$6:$S$162,DDCategorised!$B271,'Revised Proposal'!$R$6:$R$162,DDCategorised!$B284)</f>
        <v>0</v>
      </c>
      <c r="F284" s="185">
        <f>SUMIFS('Revised Proposal'!H$6:H$162,'Revised Proposal'!$S$6:$S$162,DDCategorised!$B271,'Revised Proposal'!$R$6:$R$162,DDCategorised!$B284)</f>
        <v>0</v>
      </c>
      <c r="G284" s="185">
        <f>SUMIFS('Revised Proposal'!I$6:I$162,'Revised Proposal'!$S$6:$S$162,DDCategorised!$B271,'Revised Proposal'!$R$6:$R$162,DDCategorised!$B284)</f>
        <v>0</v>
      </c>
      <c r="H284" s="170"/>
      <c r="I284" s="176">
        <f>IF(C290=0,0,C284/C290)</f>
        <v>0</v>
      </c>
      <c r="J284" s="176">
        <f>IF(D290=0,0,D284/D290)</f>
        <v>0</v>
      </c>
      <c r="K284" s="176">
        <f>IF(E290=0,0,E284/E290)</f>
        <v>0</v>
      </c>
      <c r="L284" s="176">
        <f>IF(F290=0,0,F284/F290)</f>
        <v>0</v>
      </c>
      <c r="M284" s="176">
        <f>IF(G290=0,0,G284/G290)</f>
        <v>0</v>
      </c>
    </row>
    <row r="285" spans="2:13" x14ac:dyDescent="0.2">
      <c r="B285" s="170" t="s">
        <v>298</v>
      </c>
      <c r="C285" s="185">
        <f>SUMIFS('Revised Proposal'!E$6:E$162,'Revised Proposal'!$S$6:$S$162,DDCategorised!$B271,'Revised Proposal'!$R$6:$R$162,DDCategorised!$B285)</f>
        <v>0</v>
      </c>
      <c r="D285" s="185">
        <f>SUMIFS('Revised Proposal'!F$6:F$162,'Revised Proposal'!$S$6:$S$162,DDCategorised!$B271,'Revised Proposal'!$R$6:$R$162,DDCategorised!$B285)</f>
        <v>0</v>
      </c>
      <c r="E285" s="185">
        <f>SUMIFS('Revised Proposal'!G$6:G$162,'Revised Proposal'!$S$6:$S$162,DDCategorised!$B271,'Revised Proposal'!$R$6:$R$162,DDCategorised!$B285)</f>
        <v>0</v>
      </c>
      <c r="F285" s="185">
        <f>SUMIFS('Revised Proposal'!H$6:H$162,'Revised Proposal'!$S$6:$S$162,DDCategorised!$B271,'Revised Proposal'!$R$6:$R$162,DDCategorised!$B285)</f>
        <v>0</v>
      </c>
      <c r="G285" s="185">
        <f>SUMIFS('Revised Proposal'!I$6:I$162,'Revised Proposal'!$S$6:$S$162,DDCategorised!$B271,'Revised Proposal'!$R$6:$R$162,DDCategorised!$B285)</f>
        <v>0</v>
      </c>
      <c r="H285" s="170"/>
      <c r="I285" s="176">
        <f>IF(C290=0,0,C285/C290)</f>
        <v>0</v>
      </c>
      <c r="J285" s="176">
        <f>IF(D290=0,0,D285/D290)</f>
        <v>0</v>
      </c>
      <c r="K285" s="176">
        <f>IF(E290=0,0,E285/E290)</f>
        <v>0</v>
      </c>
      <c r="L285" s="176">
        <f>IF(F290=0,0,F285/F290)</f>
        <v>0</v>
      </c>
      <c r="M285" s="176">
        <f>IF(G290=0,0,G285/G290)</f>
        <v>0</v>
      </c>
    </row>
    <row r="286" spans="2:13" x14ac:dyDescent="0.2">
      <c r="B286" s="170" t="s">
        <v>282</v>
      </c>
      <c r="C286" s="185">
        <f>SUMIFS('Revised Proposal'!E$6:E$162,'Revised Proposal'!$S$6:$S$162,DDCategorised!$B271,'Revised Proposal'!$R$6:$R$162,DDCategorised!$B286)</f>
        <v>2031.4089193663115</v>
      </c>
      <c r="D286" s="185">
        <f>SUMIFS('Revised Proposal'!F$6:F$162,'Revised Proposal'!$S$6:$S$162,DDCategorised!$B271,'Revised Proposal'!$R$6:$R$162,DDCategorised!$B286)</f>
        <v>2000.1243877538939</v>
      </c>
      <c r="E286" s="185">
        <f>SUMIFS('Revised Proposal'!G$6:G$162,'Revised Proposal'!$S$6:$S$162,DDCategorised!$B271,'Revised Proposal'!$R$6:$R$162,DDCategorised!$B286)</f>
        <v>2018.8951067213445</v>
      </c>
      <c r="F286" s="185">
        <f>SUMIFS('Revised Proposal'!H$6:H$162,'Revised Proposal'!$S$6:$S$162,DDCategorised!$B271,'Revised Proposal'!$R$6:$R$162,DDCategorised!$B286)</f>
        <v>1993.8674814314106</v>
      </c>
      <c r="G286" s="185">
        <f>SUMIFS('Revised Proposal'!I$6:I$162,'Revised Proposal'!$S$6:$S$162,DDCategorised!$B271,'Revised Proposal'!$R$6:$R$162,DDCategorised!$B286)</f>
        <v>1981.3536687864437</v>
      </c>
      <c r="H286" s="170"/>
      <c r="I286" s="176">
        <f>IF(C290=0,0,C286/C290)</f>
        <v>1</v>
      </c>
      <c r="J286" s="176">
        <f>IF(D290=0,0,D286/D290)</f>
        <v>1</v>
      </c>
      <c r="K286" s="176">
        <f>IF(E290=0,0,E286/E290)</f>
        <v>1</v>
      </c>
      <c r="L286" s="176">
        <f>IF(F290=0,0,F286/F290)</f>
        <v>1</v>
      </c>
      <c r="M286" s="176">
        <f>IF(G290=0,0,G286/G290)</f>
        <v>1</v>
      </c>
    </row>
    <row r="287" spans="2:13" x14ac:dyDescent="0.2">
      <c r="B287" s="167" t="s">
        <v>277</v>
      </c>
      <c r="C287" s="185">
        <f>SUMIFS('Revised Proposal'!E$6:E$162,'Revised Proposal'!$S$6:$S$162,DDCategorised!$B271,'Revised Proposal'!$R$6:$R$162,DDCategorised!$B287)</f>
        <v>0</v>
      </c>
      <c r="D287" s="185">
        <f>SUMIFS('Revised Proposal'!F$6:F$162,'Revised Proposal'!$S$6:$S$162,DDCategorised!$B271,'Revised Proposal'!$R$6:$R$162,DDCategorised!$B287)</f>
        <v>0</v>
      </c>
      <c r="E287" s="185">
        <f>SUMIFS('Revised Proposal'!G$6:G$162,'Revised Proposal'!$S$6:$S$162,DDCategorised!$B271,'Revised Proposal'!$R$6:$R$162,DDCategorised!$B287)</f>
        <v>0</v>
      </c>
      <c r="F287" s="185">
        <f>SUMIFS('Revised Proposal'!H$6:H$162,'Revised Proposal'!$S$6:$S$162,DDCategorised!$B271,'Revised Proposal'!$R$6:$R$162,DDCategorised!$B287)</f>
        <v>0</v>
      </c>
      <c r="G287" s="185">
        <f>SUMIFS('Revised Proposal'!I$6:I$162,'Revised Proposal'!$S$6:$S$162,DDCategorised!$B271,'Revised Proposal'!$R$6:$R$162,DDCategorised!$B287)</f>
        <v>0</v>
      </c>
      <c r="H287" s="170"/>
      <c r="I287" s="176">
        <f>IF(C290=0,0,C287/C290)</f>
        <v>0</v>
      </c>
      <c r="J287" s="176">
        <f>IF(D290=0,0,D287/D290)</f>
        <v>0</v>
      </c>
      <c r="K287" s="176">
        <f>IF(E290=0,0,E287/E290)</f>
        <v>0</v>
      </c>
      <c r="L287" s="176">
        <f>IF(F290=0,0,F287/F290)</f>
        <v>0</v>
      </c>
      <c r="M287" s="176">
        <f>IF(G290=0,0,G287/G290)</f>
        <v>0</v>
      </c>
    </row>
    <row r="288" spans="2:13" x14ac:dyDescent="0.2">
      <c r="B288" s="170" t="s">
        <v>279</v>
      </c>
      <c r="C288" s="185">
        <f>SUMIFS('Revised Proposal'!E$6:E$162,'Revised Proposal'!$S$6:$S$162,DDCategorised!$B271,'Revised Proposal'!$R$6:$R$162,DDCategorised!$B288)</f>
        <v>0</v>
      </c>
      <c r="D288" s="185">
        <f>SUMIFS('Revised Proposal'!F$6:F$162,'Revised Proposal'!$S$6:$S$162,DDCategorised!$B271,'Revised Proposal'!$R$6:$R$162,DDCategorised!$B288)</f>
        <v>0</v>
      </c>
      <c r="E288" s="185">
        <f>SUMIFS('Revised Proposal'!G$6:G$162,'Revised Proposal'!$S$6:$S$162,DDCategorised!$B271,'Revised Proposal'!$R$6:$R$162,DDCategorised!$B288)</f>
        <v>0</v>
      </c>
      <c r="F288" s="185">
        <f>SUMIFS('Revised Proposal'!H$6:H$162,'Revised Proposal'!$S$6:$S$162,DDCategorised!$B271,'Revised Proposal'!$R$6:$R$162,DDCategorised!$B288)</f>
        <v>0</v>
      </c>
      <c r="G288" s="185">
        <f>SUMIFS('Revised Proposal'!I$6:I$162,'Revised Proposal'!$S$6:$S$162,DDCategorised!$B271,'Revised Proposal'!$R$6:$R$162,DDCategorised!$B288)</f>
        <v>0</v>
      </c>
      <c r="H288" s="170"/>
      <c r="I288" s="176">
        <f>IF(C290=0,0,C288/C290)</f>
        <v>0</v>
      </c>
      <c r="J288" s="176">
        <f>IF(D290=0,0,D288/D290)</f>
        <v>0</v>
      </c>
      <c r="K288" s="176">
        <f>IF(E290=0,0,E288/E290)</f>
        <v>0</v>
      </c>
      <c r="L288" s="176">
        <f>IF(F290=0,0,F288/F290)</f>
        <v>0</v>
      </c>
      <c r="M288" s="176">
        <f>IF(G290=0,0,G288/G290)</f>
        <v>0</v>
      </c>
    </row>
    <row r="289" spans="1:13" x14ac:dyDescent="0.2">
      <c r="B289" s="170"/>
      <c r="C289" s="175"/>
      <c r="D289" s="175"/>
      <c r="E289" s="175"/>
      <c r="F289" s="175"/>
      <c r="G289" s="175"/>
      <c r="H289" s="170"/>
      <c r="I289" s="176"/>
      <c r="J289" s="176"/>
      <c r="K289" s="176"/>
      <c r="L289" s="176"/>
      <c r="M289" s="176"/>
    </row>
    <row r="290" spans="1:13" x14ac:dyDescent="0.2">
      <c r="B290" s="177" t="s">
        <v>299</v>
      </c>
      <c r="C290" s="178">
        <f>SUM(C272:C289)</f>
        <v>2031.4089193663115</v>
      </c>
      <c r="D290" s="178">
        <f>SUM(D272:D289)</f>
        <v>2000.1243877538939</v>
      </c>
      <c r="E290" s="178">
        <f>SUM(E272:E289)</f>
        <v>2018.8951067213445</v>
      </c>
      <c r="F290" s="178">
        <f>SUM(F272:F289)</f>
        <v>1993.8674814314106</v>
      </c>
      <c r="G290" s="178">
        <f>SUM(G272:G289)</f>
        <v>1981.3536687864437</v>
      </c>
      <c r="H290" s="170"/>
      <c r="I290" s="179">
        <f>SUM(I272:I289)</f>
        <v>1</v>
      </c>
      <c r="J290" s="179">
        <f>SUM(J272:J289)</f>
        <v>1</v>
      </c>
      <c r="K290" s="179">
        <f>SUM(K272:K289)</f>
        <v>1</v>
      </c>
      <c r="L290" s="179">
        <f>SUM(L272:L289)</f>
        <v>1</v>
      </c>
      <c r="M290" s="179">
        <f>SUM(M272:M289)</f>
        <v>1</v>
      </c>
    </row>
    <row r="292" spans="1:13" ht="13.5" thickBot="1" x14ac:dyDescent="0.25">
      <c r="B292" s="167" t="s">
        <v>300</v>
      </c>
      <c r="C292" s="185">
        <f>SUMIFS('Revised Proposal'!E$6:E$162,'Revised Proposal'!$S$6:$S$162,DDCategorised!$B271)</f>
        <v>2031.4089193663115</v>
      </c>
      <c r="D292" s="185">
        <f>SUMIFS('Revised Proposal'!F$6:F$162,'Revised Proposal'!$S$6:$S$162,DDCategorised!$B271)</f>
        <v>2000.1243877538939</v>
      </c>
      <c r="E292" s="185">
        <f>SUMIFS('Revised Proposal'!G$6:G$162,'Revised Proposal'!$S$6:$S$162,DDCategorised!$B271)</f>
        <v>2018.8951067213445</v>
      </c>
      <c r="F292" s="185">
        <f>SUMIFS('Revised Proposal'!H$6:H$162,'Revised Proposal'!$S$6:$S$162,DDCategorised!$B271)</f>
        <v>1993.8674814314106</v>
      </c>
      <c r="G292" s="185">
        <f>SUMIFS('Revised Proposal'!I$6:I$162,'Revised Proposal'!$S$6:$S$162,DDCategorised!$B271)</f>
        <v>1981.3536687864437</v>
      </c>
    </row>
    <row r="293" spans="1:13" ht="13.5" thickBot="1" x14ac:dyDescent="0.25">
      <c r="B293" s="180" t="s">
        <v>230</v>
      </c>
      <c r="C293" s="181">
        <f>+C290-C292</f>
        <v>0</v>
      </c>
      <c r="D293" s="181">
        <f>+D290-D292</f>
        <v>0</v>
      </c>
      <c r="E293" s="181">
        <f>+E290-E292</f>
        <v>0</v>
      </c>
      <c r="F293" s="181">
        <f>+F290-F292</f>
        <v>0</v>
      </c>
      <c r="G293" s="181">
        <f>+G290-G292</f>
        <v>0</v>
      </c>
    </row>
    <row r="295" spans="1:13" x14ac:dyDescent="0.2">
      <c r="A295" s="167" t="s">
        <v>248</v>
      </c>
      <c r="B295" s="174" t="s">
        <v>303</v>
      </c>
      <c r="C295" s="174"/>
      <c r="D295" s="174"/>
      <c r="E295" s="174"/>
      <c r="F295" s="174"/>
      <c r="G295" s="174"/>
      <c r="H295" s="170"/>
      <c r="I295" s="174"/>
      <c r="J295" s="174"/>
      <c r="K295" s="174"/>
      <c r="L295" s="174"/>
      <c r="M295" s="174"/>
    </row>
    <row r="296" spans="1:13" x14ac:dyDescent="0.2">
      <c r="B296" s="170" t="s">
        <v>276</v>
      </c>
      <c r="C296" s="185">
        <f>SUMIFS('Revised Proposal'!E$6:E$162,'Revised Proposal'!$S$6:$S$162,DDCategorised!$B295,'Revised Proposal'!$R$6:$R$162,DDCategorised!$B296)</f>
        <v>0</v>
      </c>
      <c r="D296" s="185">
        <f>SUMIFS('Revised Proposal'!F$6:F$162,'Revised Proposal'!$S$6:$S$162,DDCategorised!$B295,'Revised Proposal'!$R$6:$R$162,DDCategorised!$B296)</f>
        <v>0</v>
      </c>
      <c r="E296" s="185">
        <f>SUMIFS('Revised Proposal'!G$6:G$162,'Revised Proposal'!$S$6:$S$162,DDCategorised!$B295,'Revised Proposal'!$R$6:$R$162,DDCategorised!$B296)</f>
        <v>0</v>
      </c>
      <c r="F296" s="185">
        <f>SUMIFS('Revised Proposal'!H$6:H$162,'Revised Proposal'!$S$6:$S$162,DDCategorised!$B295,'Revised Proposal'!$R$6:$R$162,DDCategorised!$B296)</f>
        <v>0</v>
      </c>
      <c r="G296" s="185">
        <f>SUMIFS('Revised Proposal'!I$6:I$162,'Revised Proposal'!$S$6:$S$162,DDCategorised!$B295,'Revised Proposal'!$R$6:$R$162,DDCategorised!$B296)</f>
        <v>0</v>
      </c>
      <c r="H296" s="170"/>
      <c r="I296" s="176">
        <f>IF(C314=0,0,C296/C314)</f>
        <v>0</v>
      </c>
      <c r="J296" s="176">
        <f>IF(D314=0,0,D296/D314)</f>
        <v>0</v>
      </c>
      <c r="K296" s="176">
        <f>IF(E314=0,0,E296/E314)</f>
        <v>0</v>
      </c>
      <c r="L296" s="176">
        <f>IF(F314=0,0,F296/F314)</f>
        <v>0</v>
      </c>
      <c r="M296" s="176">
        <f>IF(G314=0,0,G296/G314)</f>
        <v>0</v>
      </c>
    </row>
    <row r="297" spans="1:13" x14ac:dyDescent="0.2">
      <c r="B297" s="170" t="s">
        <v>295</v>
      </c>
      <c r="C297" s="185">
        <f>SUMIFS('Revised Proposal'!E$6:E$162,'Revised Proposal'!$S$6:$S$162,DDCategorised!$B295,'Revised Proposal'!$R$6:$R$162,DDCategorised!$B297)</f>
        <v>0</v>
      </c>
      <c r="D297" s="185">
        <f>SUMIFS('Revised Proposal'!F$6:F$162,'Revised Proposal'!$S$6:$S$162,DDCategorised!$B295,'Revised Proposal'!$R$6:$R$162,DDCategorised!$B297)</f>
        <v>0</v>
      </c>
      <c r="E297" s="185">
        <f>SUMIFS('Revised Proposal'!G$6:G$162,'Revised Proposal'!$S$6:$S$162,DDCategorised!$B295,'Revised Proposal'!$R$6:$R$162,DDCategorised!$B297)</f>
        <v>0</v>
      </c>
      <c r="F297" s="185">
        <f>SUMIFS('Revised Proposal'!H$6:H$162,'Revised Proposal'!$S$6:$S$162,DDCategorised!$B295,'Revised Proposal'!$R$6:$R$162,DDCategorised!$B297)</f>
        <v>0</v>
      </c>
      <c r="G297" s="185">
        <f>SUMIFS('Revised Proposal'!I$6:I$162,'Revised Proposal'!$S$6:$S$162,DDCategorised!$B295,'Revised Proposal'!$R$6:$R$162,DDCategorised!$B297)</f>
        <v>0</v>
      </c>
      <c r="H297" s="170"/>
      <c r="I297" s="176">
        <f>IF(C314=0,0,C297/C314)</f>
        <v>0</v>
      </c>
      <c r="J297" s="176">
        <f>IF(D314=0,0,D297/D314)</f>
        <v>0</v>
      </c>
      <c r="K297" s="176">
        <f>IF(E314=0,0,E297/E314)</f>
        <v>0</v>
      </c>
      <c r="L297" s="176">
        <f>IF(F314=0,0,F297/F314)</f>
        <v>0</v>
      </c>
      <c r="M297" s="176">
        <f>IF(G314=0,0,G297/G314)</f>
        <v>0</v>
      </c>
    </row>
    <row r="298" spans="1:13" x14ac:dyDescent="0.2">
      <c r="B298" s="170" t="s">
        <v>274</v>
      </c>
      <c r="C298" s="185">
        <f>SUMIFS('Revised Proposal'!E$6:E$162,'Revised Proposal'!$S$6:$S$162,DDCategorised!$B295,'Revised Proposal'!$R$6:$R$162,DDCategorised!$B298)</f>
        <v>0</v>
      </c>
      <c r="D298" s="185">
        <f>SUMIFS('Revised Proposal'!F$6:F$162,'Revised Proposal'!$S$6:$S$162,DDCategorised!$B295,'Revised Proposal'!$R$6:$R$162,DDCategorised!$B298)</f>
        <v>0</v>
      </c>
      <c r="E298" s="185">
        <f>SUMIFS('Revised Proposal'!G$6:G$162,'Revised Proposal'!$S$6:$S$162,DDCategorised!$B295,'Revised Proposal'!$R$6:$R$162,DDCategorised!$B298)</f>
        <v>0</v>
      </c>
      <c r="F298" s="185">
        <f>SUMIFS('Revised Proposal'!H$6:H$162,'Revised Proposal'!$S$6:$S$162,DDCategorised!$B295,'Revised Proposal'!$R$6:$R$162,DDCategorised!$B298)</f>
        <v>0</v>
      </c>
      <c r="G298" s="185">
        <f>SUMIFS('Revised Proposal'!I$6:I$162,'Revised Proposal'!$S$6:$S$162,DDCategorised!$B295,'Revised Proposal'!$R$6:$R$162,DDCategorised!$B298)</f>
        <v>0</v>
      </c>
      <c r="H298" s="170"/>
      <c r="I298" s="176">
        <f>IF(C314=0,0,C298/C314)</f>
        <v>0</v>
      </c>
      <c r="J298" s="176">
        <f>IF(D314=0,0,D298/D314)</f>
        <v>0</v>
      </c>
      <c r="K298" s="176">
        <f>IF(E314=0,0,E298/E314)</f>
        <v>0</v>
      </c>
      <c r="L298" s="176">
        <f>IF(F314=0,0,F298/F314)</f>
        <v>0</v>
      </c>
      <c r="M298" s="176">
        <f>IF(G314=0,0,G298/G314)</f>
        <v>0</v>
      </c>
    </row>
    <row r="299" spans="1:13" x14ac:dyDescent="0.2">
      <c r="B299" s="170" t="s">
        <v>281</v>
      </c>
      <c r="C299" s="185">
        <f>SUMIFS('Revised Proposal'!E$6:E$162,'Revised Proposal'!$S$6:$S$162,DDCategorised!$B295,'Revised Proposal'!$R$6:$R$162,DDCategorised!$B299)</f>
        <v>0</v>
      </c>
      <c r="D299" s="185">
        <f>SUMIFS('Revised Proposal'!F$6:F$162,'Revised Proposal'!$S$6:$S$162,DDCategorised!$B295,'Revised Proposal'!$R$6:$R$162,DDCategorised!$B299)</f>
        <v>0</v>
      </c>
      <c r="E299" s="185">
        <f>SUMIFS('Revised Proposal'!G$6:G$162,'Revised Proposal'!$S$6:$S$162,DDCategorised!$B295,'Revised Proposal'!$R$6:$R$162,DDCategorised!$B299)</f>
        <v>0</v>
      </c>
      <c r="F299" s="185">
        <f>SUMIFS('Revised Proposal'!H$6:H$162,'Revised Proposal'!$S$6:$S$162,DDCategorised!$B295,'Revised Proposal'!$R$6:$R$162,DDCategorised!$B299)</f>
        <v>0</v>
      </c>
      <c r="G299" s="185">
        <f>SUMIFS('Revised Proposal'!I$6:I$162,'Revised Proposal'!$S$6:$S$162,DDCategorised!$B295,'Revised Proposal'!$R$6:$R$162,DDCategorised!$B299)</f>
        <v>0</v>
      </c>
      <c r="H299" s="170"/>
      <c r="I299" s="176">
        <f>IF(C314=0,0,C299/C314)</f>
        <v>0</v>
      </c>
      <c r="J299" s="176">
        <f>IF(D314=0,0,D299/D314)</f>
        <v>0</v>
      </c>
      <c r="K299" s="176">
        <f>IF(E314=0,0,E299/E314)</f>
        <v>0</v>
      </c>
      <c r="L299" s="176">
        <f>IF(F314=0,0,F299/F314)</f>
        <v>0</v>
      </c>
      <c r="M299" s="176">
        <f>IF(G314=0,0,G299/G314)</f>
        <v>0</v>
      </c>
    </row>
    <row r="300" spans="1:13" x14ac:dyDescent="0.2">
      <c r="B300" s="170" t="s">
        <v>275</v>
      </c>
      <c r="C300" s="185">
        <f>SUMIFS('Revised Proposal'!E$6:E$162,'Revised Proposal'!$S$6:$S$162,DDCategorised!$B295,'Revised Proposal'!$R$6:$R$162,DDCategorised!$B300)</f>
        <v>0</v>
      </c>
      <c r="D300" s="185">
        <f>SUMIFS('Revised Proposal'!F$6:F$162,'Revised Proposal'!$S$6:$S$162,DDCategorised!$B295,'Revised Proposal'!$R$6:$R$162,DDCategorised!$B300)</f>
        <v>0</v>
      </c>
      <c r="E300" s="185">
        <f>SUMIFS('Revised Proposal'!G$6:G$162,'Revised Proposal'!$S$6:$S$162,DDCategorised!$B295,'Revised Proposal'!$R$6:$R$162,DDCategorised!$B300)</f>
        <v>0</v>
      </c>
      <c r="F300" s="185">
        <f>SUMIFS('Revised Proposal'!H$6:H$162,'Revised Proposal'!$S$6:$S$162,DDCategorised!$B295,'Revised Proposal'!$R$6:$R$162,DDCategorised!$B300)</f>
        <v>0</v>
      </c>
      <c r="G300" s="185">
        <f>SUMIFS('Revised Proposal'!I$6:I$162,'Revised Proposal'!$S$6:$S$162,DDCategorised!$B295,'Revised Proposal'!$R$6:$R$162,DDCategorised!$B300)</f>
        <v>0</v>
      </c>
      <c r="H300" s="170"/>
      <c r="I300" s="176">
        <f>IF(C314=0,0,C300/C314)</f>
        <v>0</v>
      </c>
      <c r="J300" s="176">
        <f>IF(D314=0,0,D300/D314)</f>
        <v>0</v>
      </c>
      <c r="K300" s="176">
        <f>IF(E314=0,0,E300/E314)</f>
        <v>0</v>
      </c>
      <c r="L300" s="176">
        <f>IF(F314=0,0,F300/F314)</f>
        <v>0</v>
      </c>
      <c r="M300" s="176">
        <f>IF(G314=0,0,G300/G314)</f>
        <v>0</v>
      </c>
    </row>
    <row r="301" spans="1:13" x14ac:dyDescent="0.2">
      <c r="B301" s="170" t="s">
        <v>285</v>
      </c>
      <c r="C301" s="185">
        <f>SUMIFS('Revised Proposal'!E$6:E$162,'Revised Proposal'!$S$6:$S$162,DDCategorised!$B295,'Revised Proposal'!$R$6:$R$162,DDCategorised!$B301)</f>
        <v>0</v>
      </c>
      <c r="D301" s="185">
        <f>SUMIFS('Revised Proposal'!F$6:F$162,'Revised Proposal'!$S$6:$S$162,DDCategorised!$B295,'Revised Proposal'!$R$6:$R$162,DDCategorised!$B301)</f>
        <v>0</v>
      </c>
      <c r="E301" s="185">
        <f>SUMIFS('Revised Proposal'!G$6:G$162,'Revised Proposal'!$S$6:$S$162,DDCategorised!$B295,'Revised Proposal'!$R$6:$R$162,DDCategorised!$B301)</f>
        <v>0</v>
      </c>
      <c r="F301" s="185">
        <f>SUMIFS('Revised Proposal'!H$6:H$162,'Revised Proposal'!$S$6:$S$162,DDCategorised!$B295,'Revised Proposal'!$R$6:$R$162,DDCategorised!$B301)</f>
        <v>0</v>
      </c>
      <c r="G301" s="185">
        <f>SUMIFS('Revised Proposal'!I$6:I$162,'Revised Proposal'!$S$6:$S$162,DDCategorised!$B295,'Revised Proposal'!$R$6:$R$162,DDCategorised!$B301)</f>
        <v>0</v>
      </c>
      <c r="H301" s="170"/>
      <c r="I301" s="176">
        <f>IF(C314=0,0,C301/C314)</f>
        <v>0</v>
      </c>
      <c r="J301" s="176">
        <f>IF(D314=0,0,D301/D314)</f>
        <v>0</v>
      </c>
      <c r="K301" s="176">
        <f>IF(E314=0,0,E301/E314)</f>
        <v>0</v>
      </c>
      <c r="L301" s="176">
        <f>IF(F314=0,0,F301/F314)</f>
        <v>0</v>
      </c>
      <c r="M301" s="176">
        <f>IF(G314=0,0,G301/G314)</f>
        <v>0</v>
      </c>
    </row>
    <row r="302" spans="1:13" x14ac:dyDescent="0.2">
      <c r="B302" s="170" t="s">
        <v>273</v>
      </c>
      <c r="C302" s="185">
        <f>SUMIFS('Revised Proposal'!E$6:E$162,'Revised Proposal'!$S$6:$S$162,DDCategorised!$B295,'Revised Proposal'!$R$6:$R$162,DDCategorised!$B302)</f>
        <v>0</v>
      </c>
      <c r="D302" s="185">
        <f>SUMIFS('Revised Proposal'!F$6:F$162,'Revised Proposal'!$S$6:$S$162,DDCategorised!$B295,'Revised Proposal'!$R$6:$R$162,DDCategorised!$B302)</f>
        <v>0</v>
      </c>
      <c r="E302" s="185">
        <f>SUMIFS('Revised Proposal'!G$6:G$162,'Revised Proposal'!$S$6:$S$162,DDCategorised!$B295,'Revised Proposal'!$R$6:$R$162,DDCategorised!$B302)</f>
        <v>0</v>
      </c>
      <c r="F302" s="185">
        <f>SUMIFS('Revised Proposal'!H$6:H$162,'Revised Proposal'!$S$6:$S$162,DDCategorised!$B295,'Revised Proposal'!$R$6:$R$162,DDCategorised!$B302)</f>
        <v>0</v>
      </c>
      <c r="G302" s="185">
        <f>SUMIFS('Revised Proposal'!I$6:I$162,'Revised Proposal'!$S$6:$S$162,DDCategorised!$B295,'Revised Proposal'!$R$6:$R$162,DDCategorised!$B302)</f>
        <v>0</v>
      </c>
      <c r="H302" s="170"/>
      <c r="I302" s="176">
        <f>IF(C314=0,0,C302/C314)</f>
        <v>0</v>
      </c>
      <c r="J302" s="176">
        <f>IF(D314=0,0,D302/D314)</f>
        <v>0</v>
      </c>
      <c r="K302" s="176">
        <f>IF(E314=0,0,E302/E314)</f>
        <v>0</v>
      </c>
      <c r="L302" s="176">
        <f>IF(F314=0,0,F302/F314)</f>
        <v>0</v>
      </c>
      <c r="M302" s="176">
        <f>IF(G314=0,0,G302/G314)</f>
        <v>0</v>
      </c>
    </row>
    <row r="303" spans="1:13" x14ac:dyDescent="0.2">
      <c r="B303" s="170" t="s">
        <v>280</v>
      </c>
      <c r="C303" s="185">
        <f>SUMIFS('Revised Proposal'!E$6:E$162,'Revised Proposal'!$S$6:$S$162,DDCategorised!$B295,'Revised Proposal'!$R$6:$R$162,DDCategorised!$B303)</f>
        <v>0</v>
      </c>
      <c r="D303" s="185">
        <f>SUMIFS('Revised Proposal'!F$6:F$162,'Revised Proposal'!$S$6:$S$162,DDCategorised!$B295,'Revised Proposal'!$R$6:$R$162,DDCategorised!$B303)</f>
        <v>0</v>
      </c>
      <c r="E303" s="185">
        <f>SUMIFS('Revised Proposal'!G$6:G$162,'Revised Proposal'!$S$6:$S$162,DDCategorised!$B295,'Revised Proposal'!$R$6:$R$162,DDCategorised!$B303)</f>
        <v>0</v>
      </c>
      <c r="F303" s="185">
        <f>SUMIFS('Revised Proposal'!H$6:H$162,'Revised Proposal'!$S$6:$S$162,DDCategorised!$B295,'Revised Proposal'!$R$6:$R$162,DDCategorised!$B303)</f>
        <v>0</v>
      </c>
      <c r="G303" s="185">
        <f>SUMIFS('Revised Proposal'!I$6:I$162,'Revised Proposal'!$S$6:$S$162,DDCategorised!$B295,'Revised Proposal'!$R$6:$R$162,DDCategorised!$B303)</f>
        <v>0</v>
      </c>
      <c r="H303" s="170"/>
      <c r="I303" s="176">
        <f>IF(C314=0,0,C303/C314)</f>
        <v>0</v>
      </c>
      <c r="J303" s="176">
        <f>IF(D314=0,0,D303/D314)</f>
        <v>0</v>
      </c>
      <c r="K303" s="176">
        <f>IF(E314=0,0,E303/E314)</f>
        <v>0</v>
      </c>
      <c r="L303" s="176">
        <f>IF(F314=0,0,F303/F314)</f>
        <v>0</v>
      </c>
      <c r="M303" s="176">
        <f>IF(G314=0,0,G303/G314)</f>
        <v>0</v>
      </c>
    </row>
    <row r="304" spans="1:13" x14ac:dyDescent="0.2">
      <c r="B304" s="170" t="s">
        <v>286</v>
      </c>
      <c r="C304" s="185">
        <f>SUMIFS('Revised Proposal'!E$6:E$162,'Revised Proposal'!$S$6:$S$162,DDCategorised!$B295,'Revised Proposal'!$R$6:$R$162,DDCategorised!$B304)</f>
        <v>0</v>
      </c>
      <c r="D304" s="185">
        <f>SUMIFS('Revised Proposal'!F$6:F$162,'Revised Proposal'!$S$6:$S$162,DDCategorised!$B295,'Revised Proposal'!$R$6:$R$162,DDCategorised!$B304)</f>
        <v>0</v>
      </c>
      <c r="E304" s="185">
        <f>SUMIFS('Revised Proposal'!G$6:G$162,'Revised Proposal'!$S$6:$S$162,DDCategorised!$B295,'Revised Proposal'!$R$6:$R$162,DDCategorised!$B304)</f>
        <v>0</v>
      </c>
      <c r="F304" s="185">
        <f>SUMIFS('Revised Proposal'!H$6:H$162,'Revised Proposal'!$S$6:$S$162,DDCategorised!$B295,'Revised Proposal'!$R$6:$R$162,DDCategorised!$B304)</f>
        <v>0</v>
      </c>
      <c r="G304" s="185">
        <f>SUMIFS('Revised Proposal'!I$6:I$162,'Revised Proposal'!$S$6:$S$162,DDCategorised!$B295,'Revised Proposal'!$R$6:$R$162,DDCategorised!$B304)</f>
        <v>0</v>
      </c>
      <c r="H304" s="170"/>
      <c r="I304" s="176">
        <f>IF(C314=0,0,C304/C314)</f>
        <v>0</v>
      </c>
      <c r="J304" s="176">
        <f>IF(D314=0,0,D304/D314)</f>
        <v>0</v>
      </c>
      <c r="K304" s="176">
        <f>IF(E314=0,0,E304/E314)</f>
        <v>0</v>
      </c>
      <c r="L304" s="176">
        <f>IF(F314=0,0,F304/F314)</f>
        <v>0</v>
      </c>
      <c r="M304" s="176">
        <f>IF(G314=0,0,G304/G314)</f>
        <v>0</v>
      </c>
    </row>
    <row r="305" spans="2:13" x14ac:dyDescent="0.2">
      <c r="B305" s="170" t="s">
        <v>296</v>
      </c>
      <c r="C305" s="185">
        <f>SUMIFS('Revised Proposal'!E$6:E$162,'Revised Proposal'!$S$6:$S$162,DDCategorised!$B295,'Revised Proposal'!$R$6:$R$162,DDCategorised!$B305)</f>
        <v>0</v>
      </c>
      <c r="D305" s="185">
        <f>SUMIFS('Revised Proposal'!F$6:F$162,'Revised Proposal'!$S$6:$S$162,DDCategorised!$B295,'Revised Proposal'!$R$6:$R$162,DDCategorised!$B305)</f>
        <v>0</v>
      </c>
      <c r="E305" s="185">
        <f>SUMIFS('Revised Proposal'!G$6:G$162,'Revised Proposal'!$S$6:$S$162,DDCategorised!$B295,'Revised Proposal'!$R$6:$R$162,DDCategorised!$B305)</f>
        <v>0</v>
      </c>
      <c r="F305" s="185">
        <f>SUMIFS('Revised Proposal'!H$6:H$162,'Revised Proposal'!$S$6:$S$162,DDCategorised!$B295,'Revised Proposal'!$R$6:$R$162,DDCategorised!$B305)</f>
        <v>0</v>
      </c>
      <c r="G305" s="185">
        <f>SUMIFS('Revised Proposal'!I$6:I$162,'Revised Proposal'!$S$6:$S$162,DDCategorised!$B295,'Revised Proposal'!$R$6:$R$162,DDCategorised!$B305)</f>
        <v>0</v>
      </c>
      <c r="H305" s="170"/>
      <c r="I305" s="176">
        <f>IF(C314=0,0,C305/C314)</f>
        <v>0</v>
      </c>
      <c r="J305" s="176">
        <f>IF(D314=0,0,D305/D314)</f>
        <v>0</v>
      </c>
      <c r="K305" s="176">
        <f>IF(E314=0,0,E305/E314)</f>
        <v>0</v>
      </c>
      <c r="L305" s="176">
        <f>IF(F314=0,0,F305/F314)</f>
        <v>0</v>
      </c>
      <c r="M305" s="176">
        <f>IF(G314=0,0,G305/G314)</f>
        <v>0</v>
      </c>
    </row>
    <row r="306" spans="2:13" x14ac:dyDescent="0.2">
      <c r="B306" s="170" t="s">
        <v>29</v>
      </c>
      <c r="C306" s="185">
        <f>SUMIFS('Revised Proposal'!E$6:E$162,'Revised Proposal'!$S$6:$S$162,DDCategorised!$B295,'Revised Proposal'!$R$6:$R$162,DDCategorised!$B306)</f>
        <v>0</v>
      </c>
      <c r="D306" s="185">
        <f>SUMIFS('Revised Proposal'!F$6:F$162,'Revised Proposal'!$S$6:$S$162,DDCategorised!$B295,'Revised Proposal'!$R$6:$R$162,DDCategorised!$B306)</f>
        <v>0</v>
      </c>
      <c r="E306" s="185">
        <f>SUMIFS('Revised Proposal'!G$6:G$162,'Revised Proposal'!$S$6:$S$162,DDCategorised!$B295,'Revised Proposal'!$R$6:$R$162,DDCategorised!$B306)</f>
        <v>0</v>
      </c>
      <c r="F306" s="185">
        <f>SUMIFS('Revised Proposal'!H$6:H$162,'Revised Proposal'!$S$6:$S$162,DDCategorised!$B295,'Revised Proposal'!$R$6:$R$162,DDCategorised!$B306)</f>
        <v>0</v>
      </c>
      <c r="G306" s="185">
        <f>SUMIFS('Revised Proposal'!I$6:I$162,'Revised Proposal'!$S$6:$S$162,DDCategorised!$B295,'Revised Proposal'!$R$6:$R$162,DDCategorised!$B306)</f>
        <v>0</v>
      </c>
      <c r="H306" s="170"/>
      <c r="I306" s="176">
        <f>IF(C314=0,0,C306/C314)</f>
        <v>0</v>
      </c>
      <c r="J306" s="176">
        <f>IF(D314=0,0,D306/D314)</f>
        <v>0</v>
      </c>
      <c r="K306" s="176">
        <f>IF(E314=0,0,E306/E314)</f>
        <v>0</v>
      </c>
      <c r="L306" s="176">
        <f>IF(F314=0,0,F306/F314)</f>
        <v>0</v>
      </c>
      <c r="M306" s="176">
        <f>IF(G314=0,0,G306/G314)</f>
        <v>0</v>
      </c>
    </row>
    <row r="307" spans="2:13" x14ac:dyDescent="0.2">
      <c r="B307" s="170" t="s">
        <v>278</v>
      </c>
      <c r="C307" s="185">
        <f>SUMIFS('Revised Proposal'!E$6:E$162,'Revised Proposal'!$S$6:$S$162,DDCategorised!$B295,'Revised Proposal'!$R$6:$R$162,DDCategorised!$B307)</f>
        <v>0</v>
      </c>
      <c r="D307" s="185">
        <f>SUMIFS('Revised Proposal'!F$6:F$162,'Revised Proposal'!$S$6:$S$162,DDCategorised!$B295,'Revised Proposal'!$R$6:$R$162,DDCategorised!$B307)</f>
        <v>0</v>
      </c>
      <c r="E307" s="185">
        <f>SUMIFS('Revised Proposal'!G$6:G$162,'Revised Proposal'!$S$6:$S$162,DDCategorised!$B295,'Revised Proposal'!$R$6:$R$162,DDCategorised!$B307)</f>
        <v>0</v>
      </c>
      <c r="F307" s="185">
        <f>SUMIFS('Revised Proposal'!H$6:H$162,'Revised Proposal'!$S$6:$S$162,DDCategorised!$B295,'Revised Proposal'!$R$6:$R$162,DDCategorised!$B307)</f>
        <v>0</v>
      </c>
      <c r="G307" s="185">
        <f>SUMIFS('Revised Proposal'!I$6:I$162,'Revised Proposal'!$S$6:$S$162,DDCategorised!$B295,'Revised Proposal'!$R$6:$R$162,DDCategorised!$B307)</f>
        <v>0</v>
      </c>
      <c r="H307" s="170"/>
      <c r="I307" s="176">
        <f>IF(C314=0,0,C307/C314)</f>
        <v>0</v>
      </c>
      <c r="J307" s="176">
        <f>IF(D314=0,0,D307/D314)</f>
        <v>0</v>
      </c>
      <c r="K307" s="176">
        <f>IF(E314=0,0,E307/E314)</f>
        <v>0</v>
      </c>
      <c r="L307" s="176">
        <f>IF(F314=0,0,F307/F314)</f>
        <v>0</v>
      </c>
      <c r="M307" s="176">
        <f>IF(G314=0,0,G307/G314)</f>
        <v>0</v>
      </c>
    </row>
    <row r="308" spans="2:13" x14ac:dyDescent="0.2">
      <c r="B308" s="170" t="s">
        <v>297</v>
      </c>
      <c r="C308" s="185">
        <f>SUMIFS('Revised Proposal'!E$6:E$162,'Revised Proposal'!$S$6:$S$162,DDCategorised!$B295,'Revised Proposal'!$R$6:$R$162,DDCategorised!$B308)</f>
        <v>0</v>
      </c>
      <c r="D308" s="185">
        <f>SUMIFS('Revised Proposal'!F$6:F$162,'Revised Proposal'!$S$6:$S$162,DDCategorised!$B295,'Revised Proposal'!$R$6:$R$162,DDCategorised!$B308)</f>
        <v>0</v>
      </c>
      <c r="E308" s="185">
        <f>SUMIFS('Revised Proposal'!G$6:G$162,'Revised Proposal'!$S$6:$S$162,DDCategorised!$B295,'Revised Proposal'!$R$6:$R$162,DDCategorised!$B308)</f>
        <v>0</v>
      </c>
      <c r="F308" s="185">
        <f>SUMIFS('Revised Proposal'!H$6:H$162,'Revised Proposal'!$S$6:$S$162,DDCategorised!$B295,'Revised Proposal'!$R$6:$R$162,DDCategorised!$B308)</f>
        <v>0</v>
      </c>
      <c r="G308" s="185">
        <f>SUMIFS('Revised Proposal'!I$6:I$162,'Revised Proposal'!$S$6:$S$162,DDCategorised!$B295,'Revised Proposal'!$R$6:$R$162,DDCategorised!$B308)</f>
        <v>0</v>
      </c>
      <c r="H308" s="170"/>
      <c r="I308" s="176">
        <f>IF(C314=0,0,C308/C314)</f>
        <v>0</v>
      </c>
      <c r="J308" s="176">
        <f>IF(D314=0,0,D308/D314)</f>
        <v>0</v>
      </c>
      <c r="K308" s="176">
        <f>IF(E314=0,0,E308/E314)</f>
        <v>0</v>
      </c>
      <c r="L308" s="176">
        <f>IF(F314=0,0,F308/F314)</f>
        <v>0</v>
      </c>
      <c r="M308" s="176">
        <f>IF(G314=0,0,G308/G314)</f>
        <v>0</v>
      </c>
    </row>
    <row r="309" spans="2:13" x14ac:dyDescent="0.2">
      <c r="B309" s="170" t="s">
        <v>298</v>
      </c>
      <c r="C309" s="185">
        <f>SUMIFS('Revised Proposal'!E$6:E$162,'Revised Proposal'!$S$6:$S$162,DDCategorised!$B295,'Revised Proposal'!$R$6:$R$162,DDCategorised!$B309)</f>
        <v>0</v>
      </c>
      <c r="D309" s="185">
        <f>SUMIFS('Revised Proposal'!F$6:F$162,'Revised Proposal'!$S$6:$S$162,DDCategorised!$B295,'Revised Proposal'!$R$6:$R$162,DDCategorised!$B309)</f>
        <v>0</v>
      </c>
      <c r="E309" s="185">
        <f>SUMIFS('Revised Proposal'!G$6:G$162,'Revised Proposal'!$S$6:$S$162,DDCategorised!$B295,'Revised Proposal'!$R$6:$R$162,DDCategorised!$B309)</f>
        <v>0</v>
      </c>
      <c r="F309" s="185">
        <f>SUMIFS('Revised Proposal'!H$6:H$162,'Revised Proposal'!$S$6:$S$162,DDCategorised!$B295,'Revised Proposal'!$R$6:$R$162,DDCategorised!$B309)</f>
        <v>0</v>
      </c>
      <c r="G309" s="185">
        <f>SUMIFS('Revised Proposal'!I$6:I$162,'Revised Proposal'!$S$6:$S$162,DDCategorised!$B295,'Revised Proposal'!$R$6:$R$162,DDCategorised!$B309)</f>
        <v>0</v>
      </c>
      <c r="H309" s="170"/>
      <c r="I309" s="176">
        <f>IF(C314=0,0,C309/C314)</f>
        <v>0</v>
      </c>
      <c r="J309" s="176">
        <f>IF(D314=0,0,D309/D314)</f>
        <v>0</v>
      </c>
      <c r="K309" s="176">
        <f>IF(E314=0,0,E309/E314)</f>
        <v>0</v>
      </c>
      <c r="L309" s="176">
        <f>IF(F314=0,0,F309/F314)</f>
        <v>0</v>
      </c>
      <c r="M309" s="176">
        <f>IF(G314=0,0,G309/G314)</f>
        <v>0</v>
      </c>
    </row>
    <row r="310" spans="2:13" x14ac:dyDescent="0.2">
      <c r="B310" s="170" t="s">
        <v>282</v>
      </c>
      <c r="C310" s="185">
        <f>SUMIFS('Revised Proposal'!E$6:E$162,'Revised Proposal'!$S$6:$S$162,DDCategorised!$B295,'Revised Proposal'!$R$6:$R$162,DDCategorised!$B310)</f>
        <v>0</v>
      </c>
      <c r="D310" s="185">
        <f>SUMIFS('Revised Proposal'!F$6:F$162,'Revised Proposal'!$S$6:$S$162,DDCategorised!$B295,'Revised Proposal'!$R$6:$R$162,DDCategorised!$B310)</f>
        <v>0</v>
      </c>
      <c r="E310" s="185">
        <f>SUMIFS('Revised Proposal'!G$6:G$162,'Revised Proposal'!$S$6:$S$162,DDCategorised!$B295,'Revised Proposal'!$R$6:$R$162,DDCategorised!$B310)</f>
        <v>0</v>
      </c>
      <c r="F310" s="185">
        <f>SUMIFS('Revised Proposal'!H$6:H$162,'Revised Proposal'!$S$6:$S$162,DDCategorised!$B295,'Revised Proposal'!$R$6:$R$162,DDCategorised!$B310)</f>
        <v>0</v>
      </c>
      <c r="G310" s="185">
        <f>SUMIFS('Revised Proposal'!I$6:I$162,'Revised Proposal'!$S$6:$S$162,DDCategorised!$B295,'Revised Proposal'!$R$6:$R$162,DDCategorised!$B310)</f>
        <v>0</v>
      </c>
      <c r="H310" s="170"/>
      <c r="I310" s="176">
        <f>IF(C314=0,0,C310/C314)</f>
        <v>0</v>
      </c>
      <c r="J310" s="176">
        <f>IF(D314=0,0,D310/D314)</f>
        <v>0</v>
      </c>
      <c r="K310" s="176">
        <f>IF(E314=0,0,E310/E314)</f>
        <v>0</v>
      </c>
      <c r="L310" s="176">
        <f>IF(F314=0,0,F310/F314)</f>
        <v>0</v>
      </c>
      <c r="M310" s="176">
        <f>IF(G314=0,0,G310/G314)</f>
        <v>0</v>
      </c>
    </row>
    <row r="311" spans="2:13" x14ac:dyDescent="0.2">
      <c r="B311" s="167" t="s">
        <v>277</v>
      </c>
      <c r="C311" s="185">
        <f>SUMIFS('Revised Proposal'!E$6:E$162,'Revised Proposal'!$S$6:$S$162,DDCategorised!$B295,'Revised Proposal'!$R$6:$R$162,DDCategorised!$B311)</f>
        <v>0</v>
      </c>
      <c r="D311" s="185">
        <f>SUMIFS('Revised Proposal'!F$6:F$162,'Revised Proposal'!$S$6:$S$162,DDCategorised!$B295,'Revised Proposal'!$R$6:$R$162,DDCategorised!$B311)</f>
        <v>0</v>
      </c>
      <c r="E311" s="185">
        <f>SUMIFS('Revised Proposal'!G$6:G$162,'Revised Proposal'!$S$6:$S$162,DDCategorised!$B295,'Revised Proposal'!$R$6:$R$162,DDCategorised!$B311)</f>
        <v>0</v>
      </c>
      <c r="F311" s="185">
        <f>SUMIFS('Revised Proposal'!H$6:H$162,'Revised Proposal'!$S$6:$S$162,DDCategorised!$B295,'Revised Proposal'!$R$6:$R$162,DDCategorised!$B311)</f>
        <v>0</v>
      </c>
      <c r="G311" s="185">
        <f>SUMIFS('Revised Proposal'!I$6:I$162,'Revised Proposal'!$S$6:$S$162,DDCategorised!$B295,'Revised Proposal'!$R$6:$R$162,DDCategorised!$B311)</f>
        <v>0</v>
      </c>
      <c r="H311" s="170"/>
      <c r="I311" s="176">
        <f>IF(C314=0,0,C311/C314)</f>
        <v>0</v>
      </c>
      <c r="J311" s="176">
        <f>IF(D314=0,0,D311/D314)</f>
        <v>0</v>
      </c>
      <c r="K311" s="176">
        <f>IF(E314=0,0,E311/E314)</f>
        <v>0</v>
      </c>
      <c r="L311" s="176">
        <f>IF(F314=0,0,F311/F314)</f>
        <v>0</v>
      </c>
      <c r="M311" s="176">
        <f>IF(G314=0,0,G311/G314)</f>
        <v>0</v>
      </c>
    </row>
    <row r="312" spans="2:13" x14ac:dyDescent="0.2">
      <c r="B312" s="170" t="s">
        <v>279</v>
      </c>
      <c r="C312" s="185">
        <f>SUMIFS('Revised Proposal'!E$6:E$162,'Revised Proposal'!$S$6:$S$162,DDCategorised!$B295,'Revised Proposal'!$R$6:$R$162,DDCategorised!$B312)</f>
        <v>0</v>
      </c>
      <c r="D312" s="185">
        <f>SUMIFS('Revised Proposal'!F$6:F$162,'Revised Proposal'!$S$6:$S$162,DDCategorised!$B295,'Revised Proposal'!$R$6:$R$162,DDCategorised!$B312)</f>
        <v>0</v>
      </c>
      <c r="E312" s="185">
        <f>SUMIFS('Revised Proposal'!G$6:G$162,'Revised Proposal'!$S$6:$S$162,DDCategorised!$B295,'Revised Proposal'!$R$6:$R$162,DDCategorised!$B312)</f>
        <v>0</v>
      </c>
      <c r="F312" s="185">
        <f>SUMIFS('Revised Proposal'!H$6:H$162,'Revised Proposal'!$S$6:$S$162,DDCategorised!$B295,'Revised Proposal'!$R$6:$R$162,DDCategorised!$B312)</f>
        <v>0</v>
      </c>
      <c r="G312" s="185">
        <f>SUMIFS('Revised Proposal'!I$6:I$162,'Revised Proposal'!$S$6:$S$162,DDCategorised!$B295,'Revised Proposal'!$R$6:$R$162,DDCategorised!$B312)</f>
        <v>0</v>
      </c>
      <c r="H312" s="170"/>
      <c r="I312" s="176">
        <f>IF(C314=0,0,C312/C314)</f>
        <v>0</v>
      </c>
      <c r="J312" s="176">
        <f>IF(D314=0,0,D312/D314)</f>
        <v>0</v>
      </c>
      <c r="K312" s="176">
        <f>IF(E314=0,0,E312/E314)</f>
        <v>0</v>
      </c>
      <c r="L312" s="176">
        <f>IF(F314=0,0,F312/F314)</f>
        <v>0</v>
      </c>
      <c r="M312" s="176">
        <f>IF(G314=0,0,G312/G314)</f>
        <v>0</v>
      </c>
    </row>
    <row r="313" spans="2:13" x14ac:dyDescent="0.2">
      <c r="B313" s="170"/>
      <c r="C313" s="175"/>
      <c r="D313" s="175"/>
      <c r="E313" s="175"/>
      <c r="F313" s="175"/>
      <c r="G313" s="175"/>
      <c r="H313" s="170"/>
      <c r="I313" s="176"/>
      <c r="J313" s="176"/>
      <c r="K313" s="176"/>
      <c r="L313" s="176"/>
      <c r="M313" s="176"/>
    </row>
    <row r="314" spans="2:13" x14ac:dyDescent="0.2">
      <c r="B314" s="177" t="s">
        <v>299</v>
      </c>
      <c r="C314" s="178">
        <f>SUM(C296:C313)</f>
        <v>0</v>
      </c>
      <c r="D314" s="178">
        <f>SUM(D296:D313)</f>
        <v>0</v>
      </c>
      <c r="E314" s="178">
        <f>SUM(E296:E313)</f>
        <v>0</v>
      </c>
      <c r="F314" s="178">
        <f>SUM(F296:F313)</f>
        <v>0</v>
      </c>
      <c r="G314" s="178">
        <f>SUM(G296:G313)</f>
        <v>0</v>
      </c>
      <c r="H314" s="170"/>
      <c r="I314" s="179">
        <f>SUM(I296:I313)</f>
        <v>0</v>
      </c>
      <c r="J314" s="179">
        <f>SUM(J296:J313)</f>
        <v>0</v>
      </c>
      <c r="K314" s="179">
        <f>SUM(K296:K313)</f>
        <v>0</v>
      </c>
      <c r="L314" s="179">
        <f>SUM(L296:L313)</f>
        <v>0</v>
      </c>
      <c r="M314" s="179">
        <f>SUM(M296:M313)</f>
        <v>0</v>
      </c>
    </row>
    <row r="316" spans="2:13" ht="13.5" thickBot="1" x14ac:dyDescent="0.25">
      <c r="B316" s="167" t="s">
        <v>300</v>
      </c>
      <c r="C316" s="185">
        <f>SUMIFS('Revised Proposal'!E$6:E$162,'Revised Proposal'!$S$6:$S$162,DDCategorised!$B295)</f>
        <v>0</v>
      </c>
      <c r="D316" s="185">
        <f>SUMIFS('Revised Proposal'!F$6:F$162,'Revised Proposal'!$S$6:$S$162,DDCategorised!$B295)</f>
        <v>0</v>
      </c>
      <c r="E316" s="185">
        <f>SUMIFS('Revised Proposal'!G$6:G$162,'Revised Proposal'!$S$6:$S$162,DDCategorised!$B295)</f>
        <v>0</v>
      </c>
      <c r="F316" s="185">
        <f>SUMIFS('Revised Proposal'!H$6:H$162,'Revised Proposal'!$S$6:$S$162,DDCategorised!$B295)</f>
        <v>0</v>
      </c>
      <c r="G316" s="185">
        <f>SUMIFS('Revised Proposal'!I$6:I$162,'Revised Proposal'!$S$6:$S$162,DDCategorised!$B295)</f>
        <v>0</v>
      </c>
    </row>
    <row r="317" spans="2:13" ht="13.5" thickBot="1" x14ac:dyDescent="0.25">
      <c r="B317" s="180" t="s">
        <v>230</v>
      </c>
      <c r="C317" s="181">
        <f>+C314-C316</f>
        <v>0</v>
      </c>
      <c r="D317" s="181">
        <f>+D314-D316</f>
        <v>0</v>
      </c>
      <c r="E317" s="181">
        <f>+E314-E316</f>
        <v>0</v>
      </c>
      <c r="F317" s="181">
        <f>+F314-F316</f>
        <v>0</v>
      </c>
      <c r="G317" s="181">
        <f>+G314-G316</f>
        <v>0</v>
      </c>
    </row>
    <row r="321" spans="2:8" x14ac:dyDescent="0.2">
      <c r="B321" s="167" t="s">
        <v>304</v>
      </c>
      <c r="C321" s="182">
        <f>C314+C290+C266+C242+C218+C170+C194+C119+C146+C122-C98+C74+C50+C25</f>
        <v>229570.13933586777</v>
      </c>
      <c r="D321" s="182">
        <f t="shared" ref="D321:G321" si="4">D314+D290+D266+D242+D218+D170+D194+D119+D146+D122-D98+D74+D50+D25</f>
        <v>233358.24514354824</v>
      </c>
      <c r="E321" s="182">
        <f t="shared" si="4"/>
        <v>233323.14014234307</v>
      </c>
      <c r="F321" s="182">
        <f t="shared" si="4"/>
        <v>230249.61444517059</v>
      </c>
      <c r="G321" s="182">
        <f t="shared" si="4"/>
        <v>224352.64938972879</v>
      </c>
      <c r="H321" s="182">
        <f>SUM(C321:G321)</f>
        <v>1150853.7884566584</v>
      </c>
    </row>
    <row r="323" spans="2:8" ht="13.5" thickBot="1" x14ac:dyDescent="0.25">
      <c r="B323" s="167" t="s">
        <v>305</v>
      </c>
      <c r="C323" s="183">
        <f>+'Revised Proposal'!E167</f>
        <v>229570.13933586786</v>
      </c>
      <c r="D323" s="183">
        <f>+'Revised Proposal'!F167</f>
        <v>233358.24514354835</v>
      </c>
      <c r="E323" s="183">
        <f>+'Revised Proposal'!G167</f>
        <v>233323.14014234309</v>
      </c>
      <c r="F323" s="183">
        <f>+'Revised Proposal'!H167</f>
        <v>230249.61444517062</v>
      </c>
      <c r="G323" s="183">
        <f>+'Revised Proposal'!I167</f>
        <v>224352.64938972882</v>
      </c>
    </row>
    <row r="324" spans="2:8" ht="13.5" thickBot="1" x14ac:dyDescent="0.25">
      <c r="B324" s="180" t="s">
        <v>230</v>
      </c>
      <c r="C324" s="181">
        <f>+C321-C323</f>
        <v>0</v>
      </c>
      <c r="D324" s="181">
        <f t="shared" ref="D324:G324" si="5">+D321-D323</f>
        <v>0</v>
      </c>
      <c r="E324" s="181">
        <f t="shared" si="5"/>
        <v>0</v>
      </c>
      <c r="F324" s="181">
        <f t="shared" si="5"/>
        <v>0</v>
      </c>
      <c r="G324" s="181">
        <f t="shared" si="5"/>
        <v>0</v>
      </c>
    </row>
    <row r="326" spans="2:8" x14ac:dyDescent="0.2">
      <c r="D326" s="182"/>
    </row>
  </sheetData>
  <conditionalFormatting sqref="C53:G53">
    <cfRule type="cellIs" dxfId="55" priority="55" stopIfTrue="1" operator="equal">
      <formula>"OK"</formula>
    </cfRule>
    <cfRule type="cellIs" dxfId="54" priority="56" stopIfTrue="1" operator="equal">
      <formula>"Warning Check Escalations"</formula>
    </cfRule>
  </conditionalFormatting>
  <conditionalFormatting sqref="C53:G53">
    <cfRule type="cellIs" dxfId="53" priority="53" stopIfTrue="1" operator="notEqual">
      <formula>0</formula>
    </cfRule>
    <cfRule type="cellIs" dxfId="52" priority="54" stopIfTrue="1" operator="equal">
      <formula>0</formula>
    </cfRule>
  </conditionalFormatting>
  <conditionalFormatting sqref="C28:G28">
    <cfRule type="cellIs" dxfId="51" priority="51" stopIfTrue="1" operator="equal">
      <formula>"OK"</formula>
    </cfRule>
    <cfRule type="cellIs" dxfId="50" priority="52" stopIfTrue="1" operator="equal">
      <formula>"Warning Check Escalations"</formula>
    </cfRule>
  </conditionalFormatting>
  <conditionalFormatting sqref="C28:G28">
    <cfRule type="cellIs" dxfId="49" priority="49" stopIfTrue="1" operator="notEqual">
      <formula>0</formula>
    </cfRule>
    <cfRule type="cellIs" dxfId="48" priority="50" stopIfTrue="1" operator="equal">
      <formula>0</formula>
    </cfRule>
  </conditionalFormatting>
  <conditionalFormatting sqref="C77:G77">
    <cfRule type="cellIs" dxfId="47" priority="47" stopIfTrue="1" operator="equal">
      <formula>"OK"</formula>
    </cfRule>
    <cfRule type="cellIs" dxfId="46" priority="48" stopIfTrue="1" operator="equal">
      <formula>"Warning Check Escalations"</formula>
    </cfRule>
  </conditionalFormatting>
  <conditionalFormatting sqref="C77:G77">
    <cfRule type="cellIs" dxfId="45" priority="45" stopIfTrue="1" operator="notEqual">
      <formula>0</formula>
    </cfRule>
    <cfRule type="cellIs" dxfId="44" priority="46" stopIfTrue="1" operator="equal">
      <formula>0</formula>
    </cfRule>
  </conditionalFormatting>
  <conditionalFormatting sqref="C101:G101">
    <cfRule type="cellIs" dxfId="43" priority="43" stopIfTrue="1" operator="equal">
      <formula>"OK"</formula>
    </cfRule>
    <cfRule type="cellIs" dxfId="42" priority="44" stopIfTrue="1" operator="equal">
      <formula>"Warning Check Escalations"</formula>
    </cfRule>
  </conditionalFormatting>
  <conditionalFormatting sqref="C101:G101">
    <cfRule type="cellIs" dxfId="41" priority="41" stopIfTrue="1" operator="notEqual">
      <formula>0</formula>
    </cfRule>
    <cfRule type="cellIs" dxfId="40" priority="42" stopIfTrue="1" operator="equal">
      <formula>0</formula>
    </cfRule>
  </conditionalFormatting>
  <conditionalFormatting sqref="C125:G125">
    <cfRule type="cellIs" dxfId="39" priority="39" stopIfTrue="1" operator="equal">
      <formula>"OK"</formula>
    </cfRule>
    <cfRule type="cellIs" dxfId="38" priority="40" stopIfTrue="1" operator="equal">
      <formula>"Warning Check Escalations"</formula>
    </cfRule>
  </conditionalFormatting>
  <conditionalFormatting sqref="C125:G125">
    <cfRule type="cellIs" dxfId="37" priority="37" stopIfTrue="1" operator="notEqual">
      <formula>0</formula>
    </cfRule>
    <cfRule type="cellIs" dxfId="36" priority="38" stopIfTrue="1" operator="equal">
      <formula>0</formula>
    </cfRule>
  </conditionalFormatting>
  <conditionalFormatting sqref="C149:G149">
    <cfRule type="cellIs" dxfId="35" priority="35" stopIfTrue="1" operator="equal">
      <formula>"OK"</formula>
    </cfRule>
    <cfRule type="cellIs" dxfId="34" priority="36" stopIfTrue="1" operator="equal">
      <formula>"Warning Check Escalations"</formula>
    </cfRule>
  </conditionalFormatting>
  <conditionalFormatting sqref="C149:G149">
    <cfRule type="cellIs" dxfId="33" priority="33" stopIfTrue="1" operator="notEqual">
      <formula>0</formula>
    </cfRule>
    <cfRule type="cellIs" dxfId="32" priority="34" stopIfTrue="1" operator="equal">
      <formula>0</formula>
    </cfRule>
  </conditionalFormatting>
  <conditionalFormatting sqref="C173:G173">
    <cfRule type="cellIs" dxfId="31" priority="31" stopIfTrue="1" operator="equal">
      <formula>"OK"</formula>
    </cfRule>
    <cfRule type="cellIs" dxfId="30" priority="32" stopIfTrue="1" operator="equal">
      <formula>"Warning Check Escalations"</formula>
    </cfRule>
  </conditionalFormatting>
  <conditionalFormatting sqref="C173:G173">
    <cfRule type="cellIs" dxfId="29" priority="29" stopIfTrue="1" operator="notEqual">
      <formula>0</formula>
    </cfRule>
    <cfRule type="cellIs" dxfId="28" priority="30" stopIfTrue="1" operator="equal">
      <formula>0</formula>
    </cfRule>
  </conditionalFormatting>
  <conditionalFormatting sqref="C197:G197">
    <cfRule type="cellIs" dxfId="27" priority="27" stopIfTrue="1" operator="equal">
      <formula>"OK"</formula>
    </cfRule>
    <cfRule type="cellIs" dxfId="26" priority="28" stopIfTrue="1" operator="equal">
      <formula>"Warning Check Escalations"</formula>
    </cfRule>
  </conditionalFormatting>
  <conditionalFormatting sqref="C197:G197">
    <cfRule type="cellIs" dxfId="25" priority="25" stopIfTrue="1" operator="notEqual">
      <formula>0</formula>
    </cfRule>
    <cfRule type="cellIs" dxfId="24" priority="26" stopIfTrue="1" operator="equal">
      <formula>0</formula>
    </cfRule>
  </conditionalFormatting>
  <conditionalFormatting sqref="C221:G221">
    <cfRule type="cellIs" dxfId="23" priority="23" stopIfTrue="1" operator="equal">
      <formula>"OK"</formula>
    </cfRule>
    <cfRule type="cellIs" dxfId="22" priority="24" stopIfTrue="1" operator="equal">
      <formula>"Warning Check Escalations"</formula>
    </cfRule>
  </conditionalFormatting>
  <conditionalFormatting sqref="C221:G221">
    <cfRule type="cellIs" dxfId="21" priority="21" stopIfTrue="1" operator="notEqual">
      <formula>0</formula>
    </cfRule>
    <cfRule type="cellIs" dxfId="20" priority="22" stopIfTrue="1" operator="equal">
      <formula>0</formula>
    </cfRule>
  </conditionalFormatting>
  <conditionalFormatting sqref="C245:G245">
    <cfRule type="cellIs" dxfId="19" priority="19" stopIfTrue="1" operator="equal">
      <formula>"OK"</formula>
    </cfRule>
    <cfRule type="cellIs" dxfId="18" priority="20" stopIfTrue="1" operator="equal">
      <formula>"Warning Check Escalations"</formula>
    </cfRule>
  </conditionalFormatting>
  <conditionalFormatting sqref="C245:G245">
    <cfRule type="cellIs" dxfId="17" priority="17" stopIfTrue="1" operator="notEqual">
      <formula>0</formula>
    </cfRule>
    <cfRule type="cellIs" dxfId="16" priority="18" stopIfTrue="1" operator="equal">
      <formula>0</formula>
    </cfRule>
  </conditionalFormatting>
  <conditionalFormatting sqref="C269:G269">
    <cfRule type="cellIs" dxfId="15" priority="15" stopIfTrue="1" operator="equal">
      <formula>"OK"</formula>
    </cfRule>
    <cfRule type="cellIs" dxfId="14" priority="16" stopIfTrue="1" operator="equal">
      <formula>"Warning Check Escalations"</formula>
    </cfRule>
  </conditionalFormatting>
  <conditionalFormatting sqref="C269:G269">
    <cfRule type="cellIs" dxfId="13" priority="13" stopIfTrue="1" operator="notEqual">
      <formula>0</formula>
    </cfRule>
    <cfRule type="cellIs" dxfId="12" priority="14" stopIfTrue="1" operator="equal">
      <formula>0</formula>
    </cfRule>
  </conditionalFormatting>
  <conditionalFormatting sqref="C293:G293">
    <cfRule type="cellIs" dxfId="11" priority="11" stopIfTrue="1" operator="equal">
      <formula>"OK"</formula>
    </cfRule>
    <cfRule type="cellIs" dxfId="10" priority="12" stopIfTrue="1" operator="equal">
      <formula>"Warning Check Escalations"</formula>
    </cfRule>
  </conditionalFormatting>
  <conditionalFormatting sqref="C293:G293">
    <cfRule type="cellIs" dxfId="9" priority="9" stopIfTrue="1" operator="notEqual">
      <formula>0</formula>
    </cfRule>
    <cfRule type="cellIs" dxfId="8" priority="10" stopIfTrue="1" operator="equal">
      <formula>0</formula>
    </cfRule>
  </conditionalFormatting>
  <conditionalFormatting sqref="C317:G317">
    <cfRule type="cellIs" dxfId="7" priority="7" stopIfTrue="1" operator="equal">
      <formula>"OK"</formula>
    </cfRule>
    <cfRule type="cellIs" dxfId="6" priority="8" stopIfTrue="1" operator="equal">
      <formula>"Warning Check Escalations"</formula>
    </cfRule>
  </conditionalFormatting>
  <conditionalFormatting sqref="C317:G317">
    <cfRule type="cellIs" dxfId="5" priority="5" stopIfTrue="1" operator="notEqual">
      <formula>0</formula>
    </cfRule>
    <cfRule type="cellIs" dxfId="4" priority="6" stopIfTrue="1" operator="equal">
      <formula>0</formula>
    </cfRule>
  </conditionalFormatting>
  <conditionalFormatting sqref="C324:G324">
    <cfRule type="cellIs" dxfId="3" priority="3" stopIfTrue="1" operator="equal">
      <formula>"OK"</formula>
    </cfRule>
    <cfRule type="cellIs" dxfId="2" priority="4" stopIfTrue="1" operator="equal">
      <formula>"Warning Check Escalations"</formula>
    </cfRule>
  </conditionalFormatting>
  <conditionalFormatting sqref="C324:G324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$2020</vt:lpstr>
      <vt:lpstr>Revised Proposal $2020</vt:lpstr>
      <vt:lpstr>Draft Decision $2020</vt:lpstr>
      <vt:lpstr>Original Proposal $2020</vt:lpstr>
      <vt:lpstr>Summary $2017-18</vt:lpstr>
      <vt:lpstr>Original Proposal</vt:lpstr>
      <vt:lpstr>Draft Decision</vt:lpstr>
      <vt:lpstr>Revised Proposal</vt:lpstr>
      <vt:lpstr>Categorised</vt:lpstr>
      <vt:lpstr>DDCategorised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Gusling</dc:creator>
  <cp:lastModifiedBy>Trevor Gusling</cp:lastModifiedBy>
  <cp:lastPrinted>2019-12-10T01:46:18Z</cp:lastPrinted>
  <dcterms:created xsi:type="dcterms:W3CDTF">2019-11-25T21:10:48Z</dcterms:created>
  <dcterms:modified xsi:type="dcterms:W3CDTF">2019-12-10T04:37:56Z</dcterms:modified>
</cp:coreProperties>
</file>