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CorpStrategy\_RegNew\02_Team Shared\11_Sales_Tariffs\01_Annual\APP\2018-19\FINAL\"/>
    </mc:Choice>
  </mc:AlternateContent>
  <bookViews>
    <workbookView xWindow="0" yWindow="0" windowWidth="25200" windowHeight="13050"/>
  </bookViews>
  <sheets>
    <sheet name="S-factor" sheetId="1" r:id="rId1"/>
  </sheets>
  <externalReferences>
    <externalReference r:id="rId2"/>
    <externalReference r:id="rId3"/>
    <externalReference r:id="rId4"/>
  </externalReferences>
  <definedNames>
    <definedName name="cap_max">'[1]AER Inputs'!$E$13</definedName>
    <definedName name="cap_maxold">'[1]AER Inputs'!$D$13</definedName>
    <definedName name="cap_min">'[1]AER Inputs'!$E$14</definedName>
    <definedName name="cap_minold">'[1]AER Inputs'!$D$14</definedName>
    <definedName name="CRY">'[3]Business &amp; other details'!$D$44</definedName>
    <definedName name="cs_max">'[1]AER Inputs'!$E$19</definedName>
    <definedName name="cs_maxold">'[1]AER Inputs'!$D$19</definedName>
    <definedName name="cs_min">'[1]AER Inputs'!$E$20</definedName>
    <definedName name="dms_CBD_flag_NSP">'[3]Business &amp; other details'!$D$75</definedName>
    <definedName name="dms_FeederName_1">'[3]AER only'!$S$22:$S$49</definedName>
    <definedName name="dms_FeederName_2">'[3]AER only'!$T$22:$T$49</definedName>
    <definedName name="dms_FeederName_3">'[3]AER only'!$U$22:$U$49</definedName>
    <definedName name="dms_FeederName_4">'[3]AER only'!$V$22:$V$49</definedName>
    <definedName name="dms_FeederName_5">'[3]AER only'!$W$22:$W$49</definedName>
    <definedName name="dms_LongRural_flag_NSP">'[3]Business &amp; other details'!$D$78</definedName>
    <definedName name="dms_Model">'[3]Business &amp; other details'!$D$57</definedName>
    <definedName name="dms_Model_List">'[3]AER only'!$B$10:$B$18</definedName>
    <definedName name="dms_ShortRural_flag_NSP">'[3]Business &amp; other details'!$D$77</definedName>
    <definedName name="dms_TradingName">'[3]Business &amp; other details'!$D$14</definedName>
    <definedName name="dms_TradingName_List">'[3]AER only'!$B$22:$B$49</definedName>
    <definedName name="dms_Worksheet_List">'[3]AER only'!$C$10:$C$18</definedName>
    <definedName name="ics_max">'[1]AER Inputs'!$E$22</definedName>
    <definedName name="ics_min">'[1]AER Inputs'!$E$23</definedName>
    <definedName name="rs_max">'[1]AER Inputs'!$E$16</definedName>
    <definedName name="rs_min">'[1]AER Inputs'!$E$17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1" l="1"/>
  <c r="M40" i="1"/>
  <c r="L40" i="1"/>
  <c r="K40" i="1"/>
  <c r="J40" i="1"/>
  <c r="I40" i="1"/>
  <c r="H40" i="1"/>
  <c r="G40" i="1"/>
  <c r="F40" i="1"/>
  <c r="E40" i="1"/>
  <c r="N34" i="1"/>
  <c r="N36" i="1" s="1"/>
  <c r="M34" i="1"/>
  <c r="I34" i="1"/>
  <c r="I36" i="1" s="1"/>
  <c r="H34" i="1"/>
  <c r="H36" i="1" s="1"/>
  <c r="N29" i="1"/>
  <c r="N32" i="1" s="1"/>
  <c r="N27" i="1"/>
  <c r="M27" i="1"/>
  <c r="L27" i="1"/>
  <c r="K27" i="1"/>
  <c r="I27" i="1"/>
  <c r="H27" i="1"/>
  <c r="G27" i="1"/>
  <c r="N25" i="1"/>
  <c r="M25" i="1"/>
  <c r="M29" i="1" s="1"/>
  <c r="M32" i="1" s="1"/>
  <c r="L25" i="1"/>
  <c r="L29" i="1" s="1"/>
  <c r="L32" i="1" s="1"/>
  <c r="L34" i="1" s="1"/>
  <c r="K23" i="1"/>
  <c r="J23" i="1"/>
  <c r="J27" i="1" s="1"/>
  <c r="I23" i="1"/>
  <c r="H23" i="1"/>
  <c r="G23" i="1"/>
  <c r="F23" i="1"/>
  <c r="F27" i="1" s="1"/>
  <c r="K22" i="1"/>
  <c r="J22" i="1"/>
  <c r="I22" i="1"/>
  <c r="H22" i="1"/>
  <c r="G22" i="1"/>
  <c r="F22" i="1"/>
  <c r="K21" i="1"/>
  <c r="J21" i="1"/>
  <c r="I21" i="1"/>
  <c r="H21" i="1"/>
  <c r="G21" i="1"/>
  <c r="F21" i="1"/>
  <c r="K20" i="1"/>
  <c r="J20" i="1"/>
  <c r="I20" i="1"/>
  <c r="H20" i="1"/>
  <c r="G20" i="1"/>
  <c r="F20" i="1"/>
  <c r="K19" i="1"/>
  <c r="J19" i="1"/>
  <c r="I19" i="1"/>
  <c r="H19" i="1"/>
  <c r="G19" i="1"/>
  <c r="F19" i="1"/>
  <c r="K18" i="1"/>
  <c r="J18" i="1"/>
  <c r="I18" i="1"/>
  <c r="H18" i="1"/>
  <c r="G18" i="1"/>
  <c r="F18" i="1"/>
  <c r="K17" i="1"/>
  <c r="J17" i="1"/>
  <c r="I17" i="1"/>
  <c r="H17" i="1"/>
  <c r="G17" i="1"/>
  <c r="F17" i="1"/>
  <c r="K16" i="1"/>
  <c r="J16" i="1"/>
  <c r="I16" i="1"/>
  <c r="I25" i="1" s="1"/>
  <c r="I29" i="1" s="1"/>
  <c r="I32" i="1" s="1"/>
  <c r="H16" i="1"/>
  <c r="H25" i="1" s="1"/>
  <c r="H29" i="1" s="1"/>
  <c r="H32" i="1" s="1"/>
  <c r="G16" i="1"/>
  <c r="F16" i="1"/>
  <c r="K15" i="1"/>
  <c r="K25" i="1" s="1"/>
  <c r="K29" i="1" s="1"/>
  <c r="K32" i="1" s="1"/>
  <c r="K34" i="1" s="1"/>
  <c r="K36" i="1" s="1"/>
  <c r="J15" i="1"/>
  <c r="J25" i="1" s="1"/>
  <c r="J29" i="1" s="1"/>
  <c r="J32" i="1" s="1"/>
  <c r="J34" i="1" s="1"/>
  <c r="J36" i="1" s="1"/>
  <c r="I15" i="1"/>
  <c r="H15" i="1"/>
  <c r="G15" i="1"/>
  <c r="G25" i="1" s="1"/>
  <c r="G29" i="1" s="1"/>
  <c r="G32" i="1" s="1"/>
  <c r="G34" i="1" s="1"/>
  <c r="G36" i="1" s="1"/>
  <c r="F15" i="1"/>
  <c r="F25" i="1" s="1"/>
  <c r="F29" i="1" s="1"/>
  <c r="F32" i="1" s="1"/>
  <c r="F34" i="1" s="1"/>
  <c r="F36" i="1" s="1"/>
  <c r="B8" i="1"/>
  <c r="L36" i="1" l="1"/>
  <c r="M36" i="1"/>
</calcChain>
</file>

<file path=xl/comments1.xml><?xml version="1.0" encoding="utf-8"?>
<comments xmlns="http://schemas.openxmlformats.org/spreadsheetml/2006/main">
  <authors>
    <author>Peter Hicks</author>
  </authors>
  <commentList>
    <comment ref="B34" authorId="0" shapeId="0">
      <text>
        <r>
          <rPr>
            <sz val="8"/>
            <color indexed="81"/>
            <rFont val="Tahoma"/>
            <family val="2"/>
          </rPr>
          <t>Equation (6) applies only to the first two regulatory years of the regulatory control period.</t>
        </r>
      </text>
    </comment>
  </commentList>
</comments>
</file>

<file path=xl/sharedStrings.xml><?xml version="1.0" encoding="utf-8"?>
<sst xmlns="http://schemas.openxmlformats.org/spreadsheetml/2006/main" count="67" uniqueCount="47">
  <si>
    <t>STPIS data reporting</t>
  </si>
  <si>
    <t>S-Factor calculation</t>
  </si>
  <si>
    <t>LAST Regulatory Control Period 2010-15</t>
  </si>
  <si>
    <t>CURRENT Regulatory Control Period 2015-19</t>
  </si>
  <si>
    <t>Year t-2 (actual)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</si>
  <si>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</si>
  <si>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</si>
  <si>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</si>
  <si>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</si>
  <si>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</si>
  <si>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</si>
  <si>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</si>
  <si>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</si>
  <si>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</si>
  <si>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S-factors</t>
  </si>
  <si>
    <t>NEXT</t>
  </si>
  <si>
    <t>Regulatory tariff year</t>
  </si>
  <si>
    <t xml:space="preserve">Year t </t>
  </si>
  <si>
    <t>2019-20</t>
  </si>
  <si>
    <t>2020-21</t>
  </si>
  <si>
    <t>2021-22</t>
  </si>
  <si>
    <t>Parameter</t>
  </si>
  <si>
    <t>Unplanned SAIDI - CBD</t>
  </si>
  <si>
    <t>Unplanned SAIDI - urban</t>
  </si>
  <si>
    <t>Unplanned SAIDI - short rural</t>
  </si>
  <si>
    <t>Unplanned SAIDI - long rural</t>
  </si>
  <si>
    <t>Unplanned SAIFI - CBD</t>
  </si>
  <si>
    <t>Unplanned SAIFI - urban</t>
  </si>
  <si>
    <t>Unplanned SAIFI - short rural</t>
  </si>
  <si>
    <t>Unplanned SAIFI - long rural</t>
  </si>
  <si>
    <t>Telephone answering parameter</t>
  </si>
  <si>
    <t>equation (5B)</t>
  </si>
  <si>
    <t>`</t>
  </si>
  <si>
    <t>sum of the raw s-factors for the relaibility of supply parameters</t>
  </si>
  <si>
    <t>equation (5A)</t>
  </si>
  <si>
    <t>sum of the s-factors for the customer service parameters</t>
  </si>
  <si>
    <t>equation (4B)</t>
  </si>
  <si>
    <t>sum of the s-factors for all parameters</t>
  </si>
  <si>
    <t>equation (4A)</t>
  </si>
  <si>
    <t>S-bank mechanism</t>
  </si>
  <si>
    <t>S-factor after banking</t>
  </si>
  <si>
    <t>equation (3)</t>
  </si>
  <si>
    <t>S-factor after correcting for Xo</t>
  </si>
  <si>
    <t>S-factor applied to revenues or prices</t>
  </si>
  <si>
    <t>equation (2)</t>
  </si>
  <si>
    <t>S-Bank</t>
  </si>
  <si>
    <t xml:space="preserve">Proposed S-Bank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</si>
</sst>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%"/>
  </numFmts>
  <fonts count="12" x14ac:knownFonts="1">
    <font>
      <sz val="10"/>
      <name val="Arial"/>
    </font>
    <font>
      <sz val="8"/>
      <name val="Arial"/>
      <family val="2"/>
    </font>
    <font>
      <sz val="8"/>
      <color rgb="FF002060"/>
      <name val="Arial"/>
      <family val="2"/>
    </font>
    <font>
      <b/>
      <sz val="8"/>
      <name val="Arial"/>
      <family val="2"/>
    </font>
    <font>
      <b/>
      <sz val="14"/>
      <color theme="9" tint="-0.249977111117893"/>
      <name val="Arial"/>
      <family val="2"/>
    </font>
    <font>
      <b/>
      <sz val="8"/>
      <color rgb="FFFFFFFF"/>
      <name val="Arial"/>
      <family val="2"/>
    </font>
    <font>
      <b/>
      <sz val="8"/>
      <color theme="0"/>
      <name val="Arial"/>
      <family val="2"/>
    </font>
    <font>
      <sz val="8"/>
      <color indexed="23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3" fillId="0" borderId="0" xfId="0" applyFont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4" fillId="0" borderId="0" xfId="0" applyFont="1" applyBorder="1" applyProtection="1"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wrapText="1"/>
      <protection locked="0"/>
    </xf>
    <xf numFmtId="0" fontId="1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right" vertical="center"/>
    </xf>
    <xf numFmtId="0" fontId="3" fillId="0" borderId="0" xfId="0" applyFont="1" applyBorder="1" applyAlignment="1" applyProtection="1">
      <alignment horizontal="center"/>
      <protection locked="0"/>
    </xf>
    <xf numFmtId="4" fontId="6" fillId="4" borderId="0" xfId="0" applyNumberFormat="1" applyFont="1" applyFill="1" applyBorder="1" applyAlignment="1" applyProtection="1">
      <alignment horizontal="left" vertical="top" wrapText="1"/>
      <protection locked="0"/>
    </xf>
    <xf numFmtId="4" fontId="6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164" fontId="1" fillId="0" borderId="1" xfId="1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 applyProtection="1">
      <alignment horizontal="right" vertical="center"/>
      <protection locked="0"/>
    </xf>
    <xf numFmtId="164" fontId="1" fillId="0" borderId="2" xfId="1" applyNumberFormat="1" applyFont="1" applyFill="1" applyBorder="1" applyAlignment="1" applyProtection="1">
      <alignment horizontal="right" vertical="center"/>
    </xf>
    <xf numFmtId="0" fontId="7" fillId="0" borderId="2" xfId="0" applyFont="1" applyFill="1" applyBorder="1" applyAlignment="1" applyProtection="1">
      <alignment horizontal="right" vertical="center"/>
      <protection locked="0"/>
    </xf>
    <xf numFmtId="164" fontId="1" fillId="0" borderId="2" xfId="0" applyNumberFormat="1" applyFont="1" applyFill="1" applyBorder="1" applyAlignment="1" applyProtection="1">
      <alignment horizontal="right" vertical="center"/>
      <protection locked="0"/>
    </xf>
    <xf numFmtId="0" fontId="1" fillId="0" borderId="3" xfId="0" applyFont="1" applyFill="1" applyBorder="1" applyAlignment="1" applyProtection="1">
      <alignment horizontal="right" vertical="center"/>
      <protection locked="0"/>
    </xf>
    <xf numFmtId="164" fontId="1" fillId="0" borderId="3" xfId="0" applyNumberFormat="1" applyFont="1" applyFill="1" applyBorder="1" applyAlignment="1" applyProtection="1">
      <alignment horizontal="right" vertical="center"/>
      <protection locked="0"/>
    </xf>
    <xf numFmtId="4" fontId="6" fillId="4" borderId="0" xfId="0" applyNumberFormat="1" applyFont="1" applyFill="1" applyBorder="1" applyAlignment="1" applyProtection="1">
      <alignment horizontal="right" vertical="center" wrapText="1"/>
      <protection locked="0"/>
    </xf>
    <xf numFmtId="164" fontId="6" fillId="4" borderId="0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4" fontId="10" fillId="5" borderId="0" xfId="0" applyNumberFormat="1" applyFont="1" applyFill="1" applyBorder="1" applyAlignment="1" applyProtection="1">
      <alignment horizontal="left" vertical="top" wrapText="1"/>
      <protection locked="0"/>
    </xf>
    <xf numFmtId="0" fontId="7" fillId="5" borderId="0" xfId="0" applyFont="1" applyFill="1" applyBorder="1" applyAlignment="1" applyProtection="1">
      <alignment horizontal="center"/>
      <protection locked="0"/>
    </xf>
    <xf numFmtId="4" fontId="9" fillId="5" borderId="0" xfId="0" applyNumberFormat="1" applyFont="1" applyFill="1" applyBorder="1" applyAlignment="1" applyProtection="1">
      <alignment horizontal="left" vertical="top" wrapText="1"/>
      <protection locked="0"/>
    </xf>
    <xf numFmtId="0" fontId="1" fillId="5" borderId="3" xfId="0" applyFont="1" applyFill="1" applyBorder="1" applyAlignment="1" applyProtection="1">
      <alignment horizontal="right" vertical="center"/>
      <protection locked="0"/>
    </xf>
    <xf numFmtId="164" fontId="3" fillId="5" borderId="2" xfId="1" applyNumberFormat="1" applyFont="1" applyFill="1" applyBorder="1" applyAlignment="1" applyProtection="1">
      <alignment horizontal="right" vertical="center"/>
    </xf>
    <xf numFmtId="0" fontId="10" fillId="0" borderId="0" xfId="0" applyFont="1" applyBorder="1" applyProtection="1"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164" fontId="5" fillId="3" borderId="0" xfId="0" applyNumberFormat="1" applyFont="1" applyFill="1" applyBorder="1" applyAlignment="1">
      <alignment horizontal="right" vertical="center"/>
    </xf>
    <xf numFmtId="164" fontId="1" fillId="0" borderId="0" xfId="1" applyNumberFormat="1" applyFont="1" applyFill="1" applyBorder="1" applyAlignment="1" applyProtection="1">
      <alignment horizontal="right"/>
      <protection locked="0"/>
    </xf>
    <xf numFmtId="164" fontId="1" fillId="0" borderId="4" xfId="1" applyNumberFormat="1" applyFont="1" applyFill="1" applyBorder="1" applyAlignment="1" applyProtection="1">
      <alignment horizontal="right" vertical="center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85725</xdr:rowOff>
    </xdr:from>
    <xdr:to>
      <xdr:col>1</xdr:col>
      <xdr:colOff>2039133</xdr:colOff>
      <xdr:row>5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7488A3-67C6-4D3E-B804-98C024DCA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47650"/>
          <a:ext cx="2001033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Strategy/_RegNew/02_Team%20Shared/11_Sales_Tariffs/01_Annual/APP/2018-19/AER/DRAFT%20SA%20Power%20Networks%20STPIS%20Compliance%20Model%202016-17%20(v2018021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ER\STPIS%20annual%20compliance\Models%202016-20\Copy%20of%20SA%20Power%20Networks%20-%20DRAFT%20-%20STPIS%20Compliance%20Model%202014-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ER\STPIS%20annual%20compliance\NSW%20QLD%20SA%20TAS%202016-17\SAPN\Models%20sent%20to%20DB%2013%20Feb%2018\SAPN%202016-17%20Annual%20RI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Inputs"/>
      <sheetName val="Actual Performance"/>
      <sheetName val="STPIS Performance Calculations"/>
      <sheetName val="S-factor"/>
      <sheetName val="Overlap between reg periods"/>
      <sheetName val="overlap between re periods"/>
      <sheetName val="2016-17 Daily Performance"/>
      <sheetName val="2016-17 Major Event Days"/>
      <sheetName val="2016-17 Telephone Answering"/>
      <sheetName val="Customer numbers"/>
      <sheetName val="2014-15 Telephone Answering"/>
      <sheetName val="2014-15 Major Event Days"/>
      <sheetName val="2014-15 Daily Performance "/>
      <sheetName val="2014-15 STPIS Exclusions"/>
      <sheetName val="2013-14 STPIS Exclusions"/>
      <sheetName val="2013-14 Major Event Days"/>
      <sheetName val="2013-14 Daily Performance Data"/>
      <sheetName val="2013-14 Telephone Answering"/>
      <sheetName val="2012-13 STPIS Exclusions"/>
      <sheetName val="2012-13 Major Event Days"/>
      <sheetName val="2012-13 Daily Performance Data"/>
      <sheetName val="2012-13 Telephone Answering"/>
      <sheetName val="2011-12 Major Event Days"/>
      <sheetName val="2011-12 Daily Performance Data"/>
      <sheetName val="2011-12 Telephone Answering"/>
      <sheetName val="2011-12 STPIS Exclusions"/>
    </sheetNames>
    <sheetDataSet>
      <sheetData sheetId="0">
        <row r="5">
          <cell r="B5" t="str">
            <v>SA Power Networks</v>
          </cell>
        </row>
        <row r="13">
          <cell r="D13">
            <v>0.03</v>
          </cell>
          <cell r="E13">
            <v>0.05</v>
          </cell>
        </row>
        <row r="14">
          <cell r="D14">
            <v>-0.03</v>
          </cell>
          <cell r="E14">
            <v>-0.05</v>
          </cell>
        </row>
        <row r="16">
          <cell r="E16">
            <v>4.4999999999999998E-2</v>
          </cell>
        </row>
        <row r="17">
          <cell r="E17">
            <v>-4.4999999999999998E-2</v>
          </cell>
        </row>
        <row r="19">
          <cell r="D19">
            <v>0.01</v>
          </cell>
          <cell r="E19">
            <v>0.01</v>
          </cell>
        </row>
        <row r="20">
          <cell r="D20">
            <v>-0.01</v>
          </cell>
          <cell r="E20">
            <v>-0.01</v>
          </cell>
        </row>
        <row r="22">
          <cell r="E22">
            <v>5.0000000000000001E-3</v>
          </cell>
        </row>
        <row r="23">
          <cell r="E23">
            <v>-5.0000000000000001E-3</v>
          </cell>
        </row>
        <row r="26">
          <cell r="D26">
            <v>3.0000000000000001E-3</v>
          </cell>
        </row>
        <row r="27">
          <cell r="D27">
            <v>3.6499999999999998E-2</v>
          </cell>
        </row>
        <row r="28">
          <cell r="D28">
            <v>7.0000000000000001E-3</v>
          </cell>
        </row>
        <row r="29">
          <cell r="D29">
            <v>7.1999999999999998E-3</v>
          </cell>
        </row>
        <row r="31">
          <cell r="D31">
            <v>0.25569999999999998</v>
          </cell>
        </row>
        <row r="32">
          <cell r="D32">
            <v>3.3786</v>
          </cell>
        </row>
        <row r="33">
          <cell r="D33">
            <v>0.91220000000000001</v>
          </cell>
        </row>
        <row r="34">
          <cell r="D34">
            <v>1.2094</v>
          </cell>
        </row>
        <row r="35">
          <cell r="E35">
            <v>-0.04</v>
          </cell>
        </row>
        <row r="39">
          <cell r="C39">
            <v>12.48</v>
          </cell>
          <cell r="D39">
            <v>12.48</v>
          </cell>
        </row>
        <row r="40">
          <cell r="C40">
            <v>121.5</v>
          </cell>
          <cell r="D40">
            <v>121.5</v>
          </cell>
        </row>
        <row r="41">
          <cell r="C41">
            <v>231.06</v>
          </cell>
          <cell r="D41">
            <v>231.06</v>
          </cell>
        </row>
        <row r="42">
          <cell r="C42">
            <v>311.7</v>
          </cell>
          <cell r="D42">
            <v>311.7</v>
          </cell>
        </row>
        <row r="43">
          <cell r="C43">
            <v>0.13200000000000001</v>
          </cell>
          <cell r="D43">
            <v>0.13200000000000001</v>
          </cell>
        </row>
        <row r="44">
          <cell r="C44">
            <v>1.353</v>
          </cell>
          <cell r="D44">
            <v>1.353</v>
          </cell>
        </row>
        <row r="45">
          <cell r="C45">
            <v>1.93</v>
          </cell>
          <cell r="D45">
            <v>1.93</v>
          </cell>
        </row>
        <row r="46">
          <cell r="C46">
            <v>2.0270000000000001</v>
          </cell>
          <cell r="D46">
            <v>2.0270000000000001</v>
          </cell>
        </row>
        <row r="47">
          <cell r="C47">
            <v>67.8</v>
          </cell>
          <cell r="D47">
            <v>67.8</v>
          </cell>
        </row>
      </sheetData>
      <sheetData sheetId="1">
        <row r="11">
          <cell r="C11">
            <v>2.2907060000000001</v>
          </cell>
          <cell r="D11">
            <v>16.247628000000002</v>
          </cell>
        </row>
        <row r="12">
          <cell r="C12">
            <v>97.856461000000053</v>
          </cell>
          <cell r="D12">
            <v>110.58157200000001</v>
          </cell>
        </row>
        <row r="13">
          <cell r="C13">
            <v>174.83163000000013</v>
          </cell>
          <cell r="D13">
            <v>229.53189200000003</v>
          </cell>
        </row>
        <row r="14">
          <cell r="C14">
            <v>289.38664699999998</v>
          </cell>
          <cell r="D14">
            <v>264.005021</v>
          </cell>
        </row>
        <row r="15">
          <cell r="C15">
            <v>2.4339970000000002E-2</v>
          </cell>
          <cell r="D15">
            <v>0.11420831999999999</v>
          </cell>
        </row>
        <row r="16">
          <cell r="C16">
            <v>1.0379117999999994</v>
          </cell>
          <cell r="D16">
            <v>1.115197710000001</v>
          </cell>
        </row>
        <row r="17">
          <cell r="C17">
            <v>1.4821024299999992</v>
          </cell>
          <cell r="D17">
            <v>1.7117594700000005</v>
          </cell>
        </row>
        <row r="18">
          <cell r="C18">
            <v>1.7001720900000006</v>
          </cell>
          <cell r="D18">
            <v>1.4284700899999998</v>
          </cell>
        </row>
        <row r="19">
          <cell r="C19">
            <v>74.607107199645</v>
          </cell>
          <cell r="D19">
            <v>79.158717408039621</v>
          </cell>
        </row>
      </sheetData>
      <sheetData sheetId="2" refreshError="1"/>
      <sheetData sheetId="3" refreshError="1"/>
      <sheetData sheetId="4" refreshError="1"/>
      <sheetData sheetId="5">
        <row r="5">
          <cell r="C5">
            <v>-5.8292991223979158E-7</v>
          </cell>
          <cell r="D5">
            <v>2.2371213737558751E-2</v>
          </cell>
        </row>
        <row r="14">
          <cell r="C14" t="e">
            <v>#DIV/0!</v>
          </cell>
          <cell r="D14" t="e">
            <v>#DIV/0!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Inputs"/>
      <sheetName val="Actual Performance"/>
      <sheetName val="STPIS Performance Calculations"/>
      <sheetName val="S-factor"/>
      <sheetName val="Overlap between reg periods"/>
      <sheetName val="Customer numbers"/>
      <sheetName val="2014-15 Major Event Days"/>
      <sheetName val="2014-15 STPIS Exclusions"/>
      <sheetName val="2014-15 Daily Performance Data"/>
      <sheetName val="2014-15 Telephone Answering"/>
      <sheetName val="2013-14 STPIS Exclusions"/>
      <sheetName val="2013-14 Major Event Days"/>
      <sheetName val="2013-14 Daily Performance Data"/>
      <sheetName val="2013-14 Telephone Answering"/>
      <sheetName val="Box_Cox"/>
      <sheetName val="2012-13 STPIS Exclusions"/>
      <sheetName val="2012-13 Major Event Days"/>
      <sheetName val="2012-13 Daily Performance Data"/>
      <sheetName val="2012-13 Telephone Answering"/>
      <sheetName val="2011-12 Major Event Days"/>
      <sheetName val="2011-12 STPIS Exclusions"/>
      <sheetName val="2011-12 Daily Performance Data"/>
      <sheetName val="2011-12 Telephone Answering"/>
    </sheetNames>
    <sheetDataSet>
      <sheetData sheetId="0"/>
      <sheetData sheetId="1"/>
      <sheetData sheetId="2"/>
      <sheetData sheetId="3">
        <row r="8">
          <cell r="D8">
            <v>1.4168000000000002E-3</v>
          </cell>
          <cell r="E8">
            <v>1.3340000000000001E-3</v>
          </cell>
          <cell r="F8">
            <v>1.6651999999999999E-3</v>
          </cell>
          <cell r="G8">
            <v>1.4904000000000002E-3</v>
          </cell>
        </row>
        <row r="9">
          <cell r="D9">
            <v>5.7969000000000059E-3</v>
          </cell>
          <cell r="E9">
            <v>-2.6675999999999939E-3</v>
          </cell>
          <cell r="F9">
            <v>-1.246589999999999E-2</v>
          </cell>
          <cell r="G9">
            <v>5.4378000000000039E-3</v>
          </cell>
        </row>
        <row r="10">
          <cell r="D10">
            <v>-1.0903999999999996E-3</v>
          </cell>
          <cell r="E10">
            <v>-1.4946000000000007E-3</v>
          </cell>
          <cell r="F10">
            <v>-1.222E-3</v>
          </cell>
          <cell r="G10">
            <v>3.844600000000001E-3</v>
          </cell>
        </row>
        <row r="11">
          <cell r="D11">
            <v>4.1399999999999996E-3</v>
          </cell>
          <cell r="E11">
            <v>3.3119999999999977E-3</v>
          </cell>
          <cell r="F11">
            <v>-5.0485000000000035E-3</v>
          </cell>
          <cell r="G11">
            <v>3.6454999999999986E-3</v>
          </cell>
        </row>
        <row r="12">
          <cell r="D12">
            <v>1.0260200000000001E-3</v>
          </cell>
          <cell r="E12">
            <v>8.8305000000000013E-4</v>
          </cell>
          <cell r="F12">
            <v>1.2446800000000002E-3</v>
          </cell>
          <cell r="G12">
            <v>9.4192000000000017E-4</v>
          </cell>
        </row>
        <row r="13">
          <cell r="D13">
            <v>6.7040570000000011E-3</v>
          </cell>
          <cell r="E13">
            <v>2.5620600000000027E-3</v>
          </cell>
          <cell r="F13">
            <v>-5.124120000000005E-4</v>
          </cell>
          <cell r="G13">
            <v>1.0803353000000005E-2</v>
          </cell>
        </row>
        <row r="14">
          <cell r="D14">
            <v>-6.4782000000000067E-4</v>
          </cell>
          <cell r="E14">
            <v>9.8252699999999975E-4</v>
          </cell>
          <cell r="F14">
            <v>1.5115799999999991E-3</v>
          </cell>
          <cell r="G14">
            <v>5.9383500000000011E-3</v>
          </cell>
        </row>
        <row r="15">
          <cell r="D15">
            <v>7.3243360000000025E-3</v>
          </cell>
          <cell r="E15">
            <v>1.0026984000000003E-2</v>
          </cell>
          <cell r="F15">
            <v>2.2068960000000016E-3</v>
          </cell>
          <cell r="G15">
            <v>1.0426784000000001E-2</v>
          </cell>
        </row>
        <row r="16">
          <cell r="D16">
            <v>1.1999999999999885E-4</v>
          </cell>
          <cell r="E16">
            <v>3.5999999999999655E-4</v>
          </cell>
          <cell r="F16">
            <v>1.1999999999999885E-4</v>
          </cell>
          <cell r="G16">
            <v>1.0800000000000011E-3</v>
          </cell>
        </row>
        <row r="35">
          <cell r="C35">
            <v>-1.92E-3</v>
          </cell>
          <cell r="D35">
            <v>0</v>
          </cell>
          <cell r="E35">
            <v>0</v>
          </cell>
          <cell r="F35">
            <v>-1.2500000000000001E-2</v>
          </cell>
          <cell r="G35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only"/>
      <sheetName val="Contents"/>
      <sheetName val="Instructions"/>
      <sheetName val="Business &amp; other details"/>
      <sheetName val="2.11 Labour"/>
      <sheetName val="3.6 Quality of services"/>
      <sheetName val="3.6.8 Network-feeders"/>
      <sheetName val="3.6.8 Network-feeders Unlocked"/>
      <sheetName val="3.6.9 Network-reliability"/>
      <sheetName val="4.1 Public lighting"/>
      <sheetName val="6.2 STPIS Reliability"/>
      <sheetName val="6.6 STPIS Customer Service"/>
      <sheetName val="6.7 STPIS Daily Performance"/>
      <sheetName val="6.8 STPIS Exclusions"/>
      <sheetName val="6.8 STPIS Exclusions Unlocked"/>
      <sheetName val="6.9 STPIS - GSL"/>
      <sheetName val="6.9 STPIS - GSL Unlocked"/>
      <sheetName val="7.8 Avoided TUOS Payments"/>
      <sheetName val="7.10 Juris Scheme"/>
      <sheetName val="7.11 DMIS-DMIA"/>
      <sheetName val="7.12 Safety and Bushfire"/>
      <sheetName val="7.13 TARC"/>
      <sheetName val="8.1 Income"/>
      <sheetName val="8.2 Capex"/>
      <sheetName val="8.4 Opex"/>
      <sheetName val="8.4.3 Opex Unlocked"/>
      <sheetName val="9.5 TUoS"/>
      <sheetName val="unlocked"/>
    </sheetNames>
    <sheetDataSet>
      <sheetData sheetId="0">
        <row r="10">
          <cell r="B10" t="str">
            <v>ARR</v>
          </cell>
          <cell r="C10" t="str">
            <v>REGULATORY REPORTING STATEMENT</v>
          </cell>
        </row>
        <row r="11">
          <cell r="B11" t="str">
            <v>CA</v>
          </cell>
          <cell r="C11" t="str">
            <v>CATEGORY ANALYSIS</v>
          </cell>
        </row>
        <row r="12">
          <cell r="B12" t="str">
            <v>CAM/Service change Backcast</v>
          </cell>
          <cell r="C12" t="str">
            <v>REGULATORY REPORTING STATEMENT</v>
          </cell>
        </row>
        <row r="13">
          <cell r="B13" t="str">
            <v>CPI</v>
          </cell>
          <cell r="C13" t="str">
            <v>CPI</v>
          </cell>
        </row>
        <row r="14">
          <cell r="B14" t="str">
            <v>EB</v>
          </cell>
          <cell r="C14" t="str">
            <v>ECONOMIC BENCHMARKING</v>
          </cell>
        </row>
        <row r="15">
          <cell r="B15" t="str">
            <v>PTRM</v>
          </cell>
          <cell r="C15" t="str">
            <v>POST TAX REVENUE MODEL</v>
          </cell>
        </row>
        <row r="16">
          <cell r="B16" t="str">
            <v>Reset</v>
          </cell>
          <cell r="C16" t="str">
            <v>REGULATORY REPORTING STATEMENT</v>
          </cell>
        </row>
        <row r="17">
          <cell r="B17" t="str">
            <v>RFM</v>
          </cell>
          <cell r="C17" t="str">
            <v>ROLL FORWARD MODEL</v>
          </cell>
        </row>
        <row r="18">
          <cell r="B18" t="str">
            <v>WACC</v>
          </cell>
          <cell r="C18" t="str">
            <v>WEIGHTED AVERAGE COST OF CAPITAL</v>
          </cell>
        </row>
        <row r="22">
          <cell r="B22" t="str">
            <v>ActewAGL Distribution</v>
          </cell>
          <cell r="S22" t="str">
            <v>CBD</v>
          </cell>
          <cell r="T22" t="str">
            <v>Urban</v>
          </cell>
          <cell r="U22" t="str">
            <v>Short rural</v>
          </cell>
          <cell r="V22" t="str">
            <v>Long rural</v>
          </cell>
        </row>
        <row r="23">
          <cell r="B23" t="str">
            <v>ActewAGL Distribution (Tx Assets)</v>
          </cell>
          <cell r="S23" t="str">
            <v>CBD</v>
          </cell>
          <cell r="T23" t="str">
            <v>Urban</v>
          </cell>
          <cell r="U23" t="str">
            <v>Short rural</v>
          </cell>
          <cell r="V23" t="str">
            <v>Long rural</v>
          </cell>
        </row>
        <row r="24">
          <cell r="B24" t="str">
            <v>AGN</v>
          </cell>
          <cell r="S24" t="str">
            <v>CBD</v>
          </cell>
          <cell r="T24" t="str">
            <v>Urban</v>
          </cell>
          <cell r="U24" t="str">
            <v>Short rural</v>
          </cell>
          <cell r="V24" t="str">
            <v>Long rural</v>
          </cell>
        </row>
        <row r="25">
          <cell r="B25" t="str">
            <v>Ausgrid</v>
          </cell>
          <cell r="S25" t="str">
            <v>CBD</v>
          </cell>
          <cell r="T25" t="str">
            <v>Urban</v>
          </cell>
          <cell r="U25" t="str">
            <v>Short rural</v>
          </cell>
          <cell r="V25" t="str">
            <v>Long rural</v>
          </cell>
        </row>
        <row r="26">
          <cell r="B26" t="str">
            <v>Ausgrid (Tx Assets)</v>
          </cell>
          <cell r="S26" t="str">
            <v>CBD</v>
          </cell>
          <cell r="T26" t="str">
            <v>Urban</v>
          </cell>
          <cell r="U26" t="str">
            <v>Short rural</v>
          </cell>
          <cell r="V26" t="str">
            <v>Long rural</v>
          </cell>
        </row>
        <row r="27">
          <cell r="B27" t="str">
            <v>AusNet (D)</v>
          </cell>
          <cell r="S27" t="str">
            <v>CBD</v>
          </cell>
          <cell r="T27" t="str">
            <v>Urban</v>
          </cell>
          <cell r="U27" t="str">
            <v>Short rural</v>
          </cell>
          <cell r="V27" t="str">
            <v>Long rural</v>
          </cell>
        </row>
        <row r="28">
          <cell r="B28" t="str">
            <v>AusNet (T)</v>
          </cell>
          <cell r="S28" t="str">
            <v>CBD</v>
          </cell>
          <cell r="T28" t="str">
            <v>Urban</v>
          </cell>
          <cell r="U28" t="str">
            <v>Short rural</v>
          </cell>
          <cell r="V28" t="str">
            <v>Long rural</v>
          </cell>
        </row>
        <row r="29">
          <cell r="B29" t="str">
            <v>Australian Distribution Co.</v>
          </cell>
          <cell r="S29" t="str">
            <v>CBD</v>
          </cell>
          <cell r="T29" t="str">
            <v>Urban</v>
          </cell>
          <cell r="U29" t="str">
            <v>Short rural</v>
          </cell>
          <cell r="V29" t="str">
            <v>Long rural</v>
          </cell>
        </row>
        <row r="30">
          <cell r="B30" t="str">
            <v>Australian Transmission Co.</v>
          </cell>
          <cell r="S30" t="str">
            <v>CBD</v>
          </cell>
          <cell r="T30" t="str">
            <v>Urban</v>
          </cell>
          <cell r="U30" t="str">
            <v>Short rural</v>
          </cell>
          <cell r="V30" t="str">
            <v>Long rural</v>
          </cell>
        </row>
        <row r="31">
          <cell r="B31" t="str">
            <v>CitiPower</v>
          </cell>
          <cell r="S31" t="str">
            <v>CBD</v>
          </cell>
          <cell r="T31" t="str">
            <v>Urban</v>
          </cell>
          <cell r="U31" t="str">
            <v>Short rural</v>
          </cell>
          <cell r="V31" t="str">
            <v>Long rural</v>
          </cell>
        </row>
        <row r="32">
          <cell r="B32" t="str">
            <v>Directlink</v>
          </cell>
          <cell r="S32" t="str">
            <v>CBD</v>
          </cell>
          <cell r="T32" t="str">
            <v>Urban</v>
          </cell>
          <cell r="U32" t="str">
            <v>Short rural</v>
          </cell>
          <cell r="V32" t="str">
            <v>Long rural</v>
          </cell>
        </row>
        <row r="33">
          <cell r="B33" t="str">
            <v>ElectraNet</v>
          </cell>
          <cell r="S33" t="str">
            <v>CBD</v>
          </cell>
          <cell r="T33" t="str">
            <v>Urban</v>
          </cell>
          <cell r="U33" t="str">
            <v>Short rural</v>
          </cell>
          <cell r="V33" t="str">
            <v>Long rural</v>
          </cell>
        </row>
        <row r="34">
          <cell r="B34" t="str">
            <v>Endeavour Energy</v>
          </cell>
          <cell r="S34" t="str">
            <v>CBD</v>
          </cell>
          <cell r="T34" t="str">
            <v>Urban</v>
          </cell>
          <cell r="U34" t="str">
            <v>Short rural</v>
          </cell>
          <cell r="V34" t="str">
            <v>Long rural</v>
          </cell>
        </row>
        <row r="35">
          <cell r="B35" t="str">
            <v>Energex</v>
          </cell>
          <cell r="S35" t="str">
            <v>CBD</v>
          </cell>
          <cell r="T35" t="str">
            <v>Urban</v>
          </cell>
          <cell r="U35" t="str">
            <v>Short rural</v>
          </cell>
          <cell r="V35" t="str">
            <v>Long rural</v>
          </cell>
        </row>
        <row r="36">
          <cell r="B36" t="str">
            <v>Ergon Energy</v>
          </cell>
          <cell r="S36" t="str">
            <v>CBD</v>
          </cell>
          <cell r="T36" t="str">
            <v>Urban</v>
          </cell>
          <cell r="U36" t="str">
            <v>Short rural</v>
          </cell>
          <cell r="V36" t="str">
            <v>Long rural</v>
          </cell>
        </row>
        <row r="37">
          <cell r="B37" t="str">
            <v>Essential Energy</v>
          </cell>
          <cell r="S37" t="str">
            <v>CBD</v>
          </cell>
          <cell r="T37" t="str">
            <v>Urban</v>
          </cell>
          <cell r="U37" t="str">
            <v>Short rural</v>
          </cell>
          <cell r="V37" t="str">
            <v>Long rural</v>
          </cell>
        </row>
        <row r="38">
          <cell r="B38" t="str">
            <v>Jemena Electricity</v>
          </cell>
          <cell r="S38" t="str">
            <v>CBD</v>
          </cell>
          <cell r="T38" t="str">
            <v>Urban</v>
          </cell>
          <cell r="U38" t="str">
            <v>Short rural</v>
          </cell>
          <cell r="V38" t="str">
            <v>Long rural</v>
          </cell>
        </row>
        <row r="39">
          <cell r="B39" t="str">
            <v>Murraylink</v>
          </cell>
          <cell r="S39" t="str">
            <v>CBD</v>
          </cell>
          <cell r="T39" t="str">
            <v>Urban</v>
          </cell>
          <cell r="U39" t="str">
            <v>Short rural</v>
          </cell>
          <cell r="V39" t="str">
            <v>Long rural</v>
          </cell>
        </row>
        <row r="40">
          <cell r="B40" t="str">
            <v>Powercor Australia</v>
          </cell>
          <cell r="S40" t="str">
            <v>CBD</v>
          </cell>
          <cell r="T40" t="str">
            <v>Urban</v>
          </cell>
          <cell r="U40" t="str">
            <v>Short rural</v>
          </cell>
          <cell r="V40" t="str">
            <v>Long rural</v>
          </cell>
        </row>
        <row r="41">
          <cell r="B41" t="str">
            <v>Powerlink</v>
          </cell>
          <cell r="S41" t="str">
            <v>CBD</v>
          </cell>
          <cell r="T41" t="str">
            <v>Urban</v>
          </cell>
          <cell r="U41" t="str">
            <v>Short rural</v>
          </cell>
          <cell r="V41" t="str">
            <v>Long rural</v>
          </cell>
        </row>
        <row r="42">
          <cell r="B42" t="str">
            <v>Qld,SA &amp;ACT Gas Reset</v>
          </cell>
          <cell r="S42" t="str">
            <v>CBD</v>
          </cell>
          <cell r="T42" t="str">
            <v>Urban</v>
          </cell>
          <cell r="U42" t="str">
            <v>Short rural</v>
          </cell>
          <cell r="V42" t="str">
            <v>Long rural</v>
          </cell>
        </row>
        <row r="43">
          <cell r="B43" t="str">
            <v>SA Power Networks</v>
          </cell>
          <cell r="S43" t="str">
            <v>CBD</v>
          </cell>
          <cell r="T43" t="str">
            <v>Urban</v>
          </cell>
          <cell r="U43" t="str">
            <v>Short rural</v>
          </cell>
          <cell r="V43" t="str">
            <v>Long rural</v>
          </cell>
        </row>
        <row r="44">
          <cell r="B44" t="str">
            <v>TasNetworks (D)</v>
          </cell>
          <cell r="S44" t="str">
            <v>Critical Infrastructure</v>
          </cell>
          <cell r="T44" t="str">
            <v>High density commercial</v>
          </cell>
          <cell r="U44" t="str">
            <v>Urban</v>
          </cell>
          <cell r="V44" t="str">
            <v>High density rural</v>
          </cell>
          <cell r="W44" t="str">
            <v>Low density rural</v>
          </cell>
        </row>
        <row r="45">
          <cell r="B45" t="str">
            <v>TasNetworks (T)</v>
          </cell>
          <cell r="S45" t="str">
            <v>CBD</v>
          </cell>
          <cell r="T45" t="str">
            <v>Urban</v>
          </cell>
          <cell r="U45" t="str">
            <v>Short rural</v>
          </cell>
          <cell r="V45" t="str">
            <v>Long rural</v>
          </cell>
        </row>
        <row r="46">
          <cell r="B46" t="str">
            <v>TransGrid</v>
          </cell>
          <cell r="S46" t="str">
            <v>CBD</v>
          </cell>
          <cell r="T46" t="str">
            <v>Urban</v>
          </cell>
          <cell r="U46" t="str">
            <v>Short rural</v>
          </cell>
          <cell r="V46" t="str">
            <v>Long rural</v>
          </cell>
        </row>
        <row r="47">
          <cell r="B47" t="str">
            <v>United Energy</v>
          </cell>
          <cell r="S47" t="str">
            <v>CBD</v>
          </cell>
          <cell r="T47" t="str">
            <v>Urban</v>
          </cell>
          <cell r="U47" t="str">
            <v>Short rural</v>
          </cell>
          <cell r="V47" t="str">
            <v>Long rural</v>
          </cell>
        </row>
        <row r="48">
          <cell r="B48" t="str">
            <v>DNSP Backcasting</v>
          </cell>
          <cell r="S48" t="str">
            <v>CBD</v>
          </cell>
          <cell r="T48" t="str">
            <v>Urban</v>
          </cell>
          <cell r="U48" t="str">
            <v>Short rural</v>
          </cell>
          <cell r="V48" t="str">
            <v>Long rural</v>
          </cell>
        </row>
        <row r="49">
          <cell r="B49" t="str">
            <v xml:space="preserve">DNSP Reset </v>
          </cell>
          <cell r="S49" t="str">
            <v>CBD</v>
          </cell>
          <cell r="T49" t="str">
            <v>Urban</v>
          </cell>
          <cell r="U49" t="str">
            <v>Short rural</v>
          </cell>
          <cell r="V49" t="str">
            <v>Long rural</v>
          </cell>
        </row>
      </sheetData>
      <sheetData sheetId="1" refreshError="1"/>
      <sheetData sheetId="2" refreshError="1"/>
      <sheetData sheetId="3">
        <row r="14">
          <cell r="D14" t="str">
            <v>SA Power Networks</v>
          </cell>
        </row>
        <row r="44">
          <cell r="D44" t="str">
            <v>2016-17</v>
          </cell>
        </row>
        <row r="57">
          <cell r="D57" t="str">
            <v>ARR</v>
          </cell>
        </row>
        <row r="75">
          <cell r="D75" t="str">
            <v>YES</v>
          </cell>
        </row>
        <row r="77">
          <cell r="D77" t="str">
            <v>YES</v>
          </cell>
        </row>
        <row r="78">
          <cell r="D78" t="str">
            <v>YES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3">
          <cell r="D23">
            <v>16.24762980931683</v>
          </cell>
        </row>
      </sheetData>
      <sheetData sheetId="11">
        <row r="13">
          <cell r="C13">
            <v>0.79158717408039625</v>
          </cell>
        </row>
      </sheetData>
      <sheetData sheetId="12">
        <row r="16">
          <cell r="C16">
            <v>283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autoPageBreaks="0" fitToPage="1"/>
  </sheetPr>
  <dimension ref="A1:P40"/>
  <sheetViews>
    <sheetView showGridLines="0" tabSelected="1" zoomScaleNormal="100" workbookViewId="0">
      <selection activeCell="K43" sqref="K43"/>
    </sheetView>
  </sheetViews>
  <sheetFormatPr defaultRowHeight="11.25" x14ac:dyDescent="0.2"/>
  <cols>
    <col min="1" max="1" width="12.42578125" style="1" customWidth="1"/>
    <col min="2" max="2" width="60.140625" style="1" customWidth="1"/>
    <col min="3" max="3" width="17.7109375" style="2" customWidth="1"/>
    <col min="4" max="5" width="12.42578125" style="2" customWidth="1"/>
    <col min="6" max="8" width="12.42578125" style="1" customWidth="1"/>
    <col min="9" max="14" width="12.42578125" style="3" customWidth="1"/>
    <col min="15" max="16384" width="9.140625" style="3"/>
  </cols>
  <sheetData>
    <row r="1" spans="1:16" ht="12.75" customHeight="1" x14ac:dyDescent="0.2"/>
    <row r="2" spans="1:16" ht="12.75" customHeight="1" x14ac:dyDescent="0.2"/>
    <row r="3" spans="1:16" ht="12.75" customHeight="1" x14ac:dyDescent="0.2"/>
    <row r="4" spans="1:16" ht="12.75" customHeight="1" x14ac:dyDescent="0.2">
      <c r="O4" s="4"/>
      <c r="P4" s="4"/>
    </row>
    <row r="5" spans="1:16" ht="12.75" customHeight="1" x14ac:dyDescent="0.2">
      <c r="O5" s="4"/>
      <c r="P5" s="4"/>
    </row>
    <row r="6" spans="1:16" s="6" customFormat="1" ht="12.75" customHeight="1" x14ac:dyDescent="0.2">
      <c r="A6" s="5"/>
    </row>
    <row r="7" spans="1:16" s="6" customFormat="1" ht="12.75" customHeight="1" x14ac:dyDescent="0.2">
      <c r="A7" s="5"/>
    </row>
    <row r="8" spans="1:16" ht="18" x14ac:dyDescent="0.25">
      <c r="A8" s="3"/>
      <c r="B8" s="7" t="str">
        <f>'[1]AER Inputs'!B5</f>
        <v>SA Power Networks</v>
      </c>
    </row>
    <row r="9" spans="1:16" ht="18" x14ac:dyDescent="0.25">
      <c r="B9" s="7" t="s">
        <v>0</v>
      </c>
    </row>
    <row r="10" spans="1:16" ht="18" x14ac:dyDescent="0.25">
      <c r="B10" s="7" t="s">
        <v>1</v>
      </c>
      <c r="E10" s="8"/>
      <c r="F10" s="9" t="s">
        <v>2</v>
      </c>
      <c r="G10" s="10"/>
      <c r="H10" s="10"/>
      <c r="I10" s="10"/>
      <c r="J10" s="9" t="s">
        <v>3</v>
      </c>
      <c r="K10" s="11"/>
      <c r="L10" s="11"/>
      <c r="M10" s="11"/>
      <c r="N10" s="12"/>
    </row>
    <row r="11" spans="1:16" ht="12.75" customHeight="1" x14ac:dyDescent="0.2">
      <c r="D11" s="13" t="s">
        <v>4</v>
      </c>
      <c r="E11" s="14" t="s">
        <v>5</v>
      </c>
      <c r="F11" s="14" t="s">
        <v>6</v>
      </c>
      <c r="G11" s="14" t="s">
        <v>7</v>
      </c>
      <c r="H11" s="14" t="s">
        <v>8</v>
      </c>
      <c r="I11" s="14" t="s">
        <v>9</v>
      </c>
      <c r="J11" s="14" t="s">
        <v>10</v>
      </c>
      <c r="K11" s="14" t="s">
        <v>11</v>
      </c>
      <c r="L11" s="14" t="s">
        <v>12</v>
      </c>
      <c r="M11" s="14" t="s">
        <v>13</v>
      </c>
      <c r="N11" s="14"/>
    </row>
    <row r="12" spans="1:16" ht="12.75" customHeight="1" x14ac:dyDescent="0.2">
      <c r="B12" s="5" t="s">
        <v>14</v>
      </c>
      <c r="C12" s="15"/>
      <c r="D12" s="9" t="s">
        <v>2</v>
      </c>
      <c r="E12" s="10"/>
      <c r="F12" s="10"/>
      <c r="G12" s="10"/>
      <c r="H12" s="9" t="s">
        <v>3</v>
      </c>
      <c r="I12" s="11"/>
      <c r="J12" s="11"/>
      <c r="K12" s="11"/>
      <c r="L12" s="9" t="s">
        <v>15</v>
      </c>
      <c r="M12" s="11"/>
      <c r="N12" s="11"/>
    </row>
    <row r="13" spans="1:16" ht="12.75" customHeight="1" x14ac:dyDescent="0.2">
      <c r="B13" s="5" t="s">
        <v>16</v>
      </c>
      <c r="C13" s="5"/>
      <c r="D13" s="13" t="s">
        <v>17</v>
      </c>
      <c r="E13" s="14" t="s">
        <v>7</v>
      </c>
      <c r="F13" s="14" t="s">
        <v>8</v>
      </c>
      <c r="G13" s="14" t="s">
        <v>9</v>
      </c>
      <c r="H13" s="14" t="s">
        <v>10</v>
      </c>
      <c r="I13" s="14" t="s">
        <v>11</v>
      </c>
      <c r="J13" s="14" t="s">
        <v>12</v>
      </c>
      <c r="K13" s="14" t="s">
        <v>13</v>
      </c>
      <c r="L13" s="14" t="s">
        <v>18</v>
      </c>
      <c r="M13" s="14" t="s">
        <v>19</v>
      </c>
      <c r="N13" s="14" t="s">
        <v>20</v>
      </c>
    </row>
    <row r="14" spans="1:16" ht="12.75" customHeight="1" x14ac:dyDescent="0.2">
      <c r="B14" s="16" t="s">
        <v>21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6" ht="12.75" customHeight="1" x14ac:dyDescent="0.2">
      <c r="B15" s="1" t="s">
        <v>22</v>
      </c>
      <c r="C15" s="18"/>
      <c r="D15" s="18"/>
      <c r="E15" s="19"/>
      <c r="F15" s="20">
        <f>'[2]S-factor'!D8</f>
        <v>1.4168000000000002E-3</v>
      </c>
      <c r="G15" s="20">
        <f>'[2]S-factor'!E8</f>
        <v>1.3340000000000001E-3</v>
      </c>
      <c r="H15" s="20">
        <f>'[2]S-factor'!F8</f>
        <v>1.6651999999999999E-3</v>
      </c>
      <c r="I15" s="20">
        <f>'[2]S-factor'!G8</f>
        <v>1.4904000000000002E-3</v>
      </c>
      <c r="J15" s="20">
        <f>IF('[1]AER Inputs'!C39="","-",'[1]AER Inputs'!$D26*('[1]AER Inputs'!C39-'[1]Actual Performance'!C11)/100)</f>
        <v>3.0567882000000001E-4</v>
      </c>
      <c r="K15" s="20">
        <f>IF('[1]AER Inputs'!D39="","-",'[1]AER Inputs'!$D26*('[1]AER Inputs'!D39-'[1]Actual Performance'!D11)/100)</f>
        <v>-1.1302884000000006E-4</v>
      </c>
      <c r="L15" s="21"/>
      <c r="M15" s="21"/>
      <c r="N15" s="21"/>
    </row>
    <row r="16" spans="1:16" ht="12.75" customHeight="1" x14ac:dyDescent="0.2">
      <c r="B16" s="1" t="s">
        <v>23</v>
      </c>
      <c r="E16" s="22"/>
      <c r="F16" s="20">
        <f>'[2]S-factor'!D9</f>
        <v>5.7969000000000059E-3</v>
      </c>
      <c r="G16" s="20">
        <f>'[2]S-factor'!E9</f>
        <v>-2.6675999999999939E-3</v>
      </c>
      <c r="H16" s="20">
        <f>'[2]S-factor'!F9</f>
        <v>-1.246589999999999E-2</v>
      </c>
      <c r="I16" s="20">
        <f>'[2]S-factor'!G9</f>
        <v>5.4378000000000039E-3</v>
      </c>
      <c r="J16" s="20">
        <f>IF('[1]AER Inputs'!C40="","-",'[1]AER Inputs'!$D27*('[1]AER Inputs'!C40-'[1]Actual Performance'!C12)/100)</f>
        <v>8.6298917349999799E-3</v>
      </c>
      <c r="K16" s="20">
        <f>IF('[1]AER Inputs'!D40="","-",'[1]AER Inputs'!$D27*('[1]AER Inputs'!D40-'[1]Actual Performance'!D12)/100)</f>
        <v>3.9852262199999962E-3</v>
      </c>
      <c r="L16" s="23"/>
      <c r="M16" s="23"/>
      <c r="N16" s="23"/>
    </row>
    <row r="17" spans="1:14" ht="12.75" customHeight="1" x14ac:dyDescent="0.2">
      <c r="B17" s="1" t="s">
        <v>24</v>
      </c>
      <c r="E17" s="22"/>
      <c r="F17" s="20">
        <f>'[2]S-factor'!D10</f>
        <v>-1.0903999999999996E-3</v>
      </c>
      <c r="G17" s="20">
        <f>'[2]S-factor'!E10</f>
        <v>-1.4946000000000007E-3</v>
      </c>
      <c r="H17" s="20">
        <f>'[2]S-factor'!F10</f>
        <v>-1.222E-3</v>
      </c>
      <c r="I17" s="20">
        <f>'[2]S-factor'!G10</f>
        <v>3.844600000000001E-3</v>
      </c>
      <c r="J17" s="20">
        <f>IF('[1]AER Inputs'!C41="","-",'[1]AER Inputs'!$D28*('[1]AER Inputs'!C41-'[1]Actual Performance'!C13)/100)</f>
        <v>3.9359858999999907E-3</v>
      </c>
      <c r="K17" s="20">
        <f>IF('[1]AER Inputs'!D41="","-",'[1]AER Inputs'!$D28*('[1]AER Inputs'!D41-'[1]Actual Performance'!D13)/100)</f>
        <v>1.0696755999999823E-4</v>
      </c>
      <c r="L17" s="23"/>
      <c r="M17" s="23"/>
      <c r="N17" s="23"/>
    </row>
    <row r="18" spans="1:14" ht="12.75" customHeight="1" x14ac:dyDescent="0.2">
      <c r="B18" s="1" t="s">
        <v>25</v>
      </c>
      <c r="E18" s="22"/>
      <c r="F18" s="20">
        <f>'[2]S-factor'!D11</f>
        <v>4.1399999999999996E-3</v>
      </c>
      <c r="G18" s="20">
        <f>'[2]S-factor'!E11</f>
        <v>3.3119999999999977E-3</v>
      </c>
      <c r="H18" s="20">
        <f>'[2]S-factor'!F11</f>
        <v>-5.0485000000000035E-3</v>
      </c>
      <c r="I18" s="20">
        <f>'[2]S-factor'!G11</f>
        <v>3.6454999999999986E-3</v>
      </c>
      <c r="J18" s="20">
        <f>IF('[1]AER Inputs'!C42="","-",'[1]AER Inputs'!$D29*('[1]AER Inputs'!C42-'[1]Actual Performance'!C14)/100)</f>
        <v>1.6065614160000006E-3</v>
      </c>
      <c r="K18" s="20">
        <f>IF('[1]AER Inputs'!D42="","-",'[1]AER Inputs'!$D29*('[1]AER Inputs'!D42-'[1]Actual Performance'!D14)/100)</f>
        <v>3.4340384879999993E-3</v>
      </c>
      <c r="L18" s="23"/>
      <c r="M18" s="23"/>
      <c r="N18" s="23"/>
    </row>
    <row r="19" spans="1:14" ht="12.75" customHeight="1" x14ac:dyDescent="0.2">
      <c r="B19" s="1" t="s">
        <v>26</v>
      </c>
      <c r="E19" s="22"/>
      <c r="F19" s="20">
        <f>'[2]S-factor'!D12</f>
        <v>1.0260200000000001E-3</v>
      </c>
      <c r="G19" s="20">
        <f>'[2]S-factor'!E12</f>
        <v>8.8305000000000013E-4</v>
      </c>
      <c r="H19" s="20">
        <f>'[2]S-factor'!F12</f>
        <v>1.2446800000000002E-3</v>
      </c>
      <c r="I19" s="20">
        <f>'[2]S-factor'!G12</f>
        <v>9.4192000000000017E-4</v>
      </c>
      <c r="J19" s="20">
        <f>IF('[1]AER Inputs'!C43="","-",'[1]AER Inputs'!$D31*('[1]AER Inputs'!C43-'[1]Actual Performance'!C15)/100)</f>
        <v>2.7528669670999999E-4</v>
      </c>
      <c r="K19" s="20">
        <f>IF('[1]AER Inputs'!D43="","-",'[1]AER Inputs'!$D31*('[1]AER Inputs'!D43-'[1]Actual Performance'!D15)/100)</f>
        <v>4.5493325760000043E-5</v>
      </c>
      <c r="L19" s="22"/>
      <c r="M19" s="22"/>
      <c r="N19" s="22"/>
    </row>
    <row r="20" spans="1:14" ht="12.75" customHeight="1" x14ac:dyDescent="0.2">
      <c r="B20" s="1" t="s">
        <v>27</v>
      </c>
      <c r="E20" s="22"/>
      <c r="F20" s="20">
        <f>'[2]S-factor'!D13</f>
        <v>6.7040570000000011E-3</v>
      </c>
      <c r="G20" s="20">
        <f>'[2]S-factor'!E13</f>
        <v>2.5620600000000027E-3</v>
      </c>
      <c r="H20" s="20">
        <f>'[2]S-factor'!F13</f>
        <v>-5.124120000000005E-4</v>
      </c>
      <c r="I20" s="20">
        <f>'[2]S-factor'!G13</f>
        <v>1.0803353000000005E-2</v>
      </c>
      <c r="J20" s="20">
        <f>IF('[1]AER Inputs'!C44="","-",'[1]AER Inputs'!$D32*('[1]AER Inputs'!C44-'[1]Actual Performance'!C16)/100)</f>
        <v>1.064556992520002E-2</v>
      </c>
      <c r="K20" s="20">
        <f>IF('[1]AER Inputs'!D44="","-",'[1]AER Inputs'!$D32*('[1]AER Inputs'!D44-'[1]Actual Performance'!D16)/100)</f>
        <v>8.0343881699399648E-3</v>
      </c>
      <c r="L20" s="23"/>
      <c r="M20" s="23"/>
      <c r="N20" s="23"/>
    </row>
    <row r="21" spans="1:14" ht="12.75" customHeight="1" x14ac:dyDescent="0.2">
      <c r="B21" s="1" t="s">
        <v>28</v>
      </c>
      <c r="E21" s="22"/>
      <c r="F21" s="20">
        <f>'[2]S-factor'!D14</f>
        <v>-6.4782000000000067E-4</v>
      </c>
      <c r="G21" s="20">
        <f>'[2]S-factor'!E14</f>
        <v>9.8252699999999975E-4</v>
      </c>
      <c r="H21" s="20">
        <f>'[2]S-factor'!F14</f>
        <v>1.5115799999999991E-3</v>
      </c>
      <c r="I21" s="20">
        <f>'[2]S-factor'!G14</f>
        <v>5.9383500000000011E-3</v>
      </c>
      <c r="J21" s="20">
        <f>IF('[1]AER Inputs'!C45="","-",'[1]AER Inputs'!$D33*('[1]AER Inputs'!C45-'[1]Actual Performance'!C17)/100)</f>
        <v>4.0857216335400074E-3</v>
      </c>
      <c r="K21" s="20">
        <f>IF('[1]AER Inputs'!D45="","-",'[1]AER Inputs'!$D33*('[1]AER Inputs'!D45-'[1]Actual Performance'!D17)/100)</f>
        <v>1.9907901146599947E-3</v>
      </c>
      <c r="L21" s="23"/>
      <c r="M21" s="23"/>
      <c r="N21" s="23"/>
    </row>
    <row r="22" spans="1:14" ht="12.75" customHeight="1" x14ac:dyDescent="0.2">
      <c r="B22" s="1" t="s">
        <v>29</v>
      </c>
      <c r="E22" s="22"/>
      <c r="F22" s="20">
        <f>'[2]S-factor'!D15</f>
        <v>7.3243360000000025E-3</v>
      </c>
      <c r="G22" s="20">
        <f>'[2]S-factor'!E15</f>
        <v>1.0026984000000003E-2</v>
      </c>
      <c r="H22" s="20">
        <f>'[2]S-factor'!F15</f>
        <v>2.2068960000000016E-3</v>
      </c>
      <c r="I22" s="20">
        <f>'[2]S-factor'!G15</f>
        <v>1.0426784000000001E-2</v>
      </c>
      <c r="J22" s="20">
        <f>IF('[1]AER Inputs'!C46="","-",'[1]AER Inputs'!$D34*('[1]AER Inputs'!C46-'[1]Actual Performance'!C18)/100)</f>
        <v>3.9526567435399949E-3</v>
      </c>
      <c r="K22" s="20">
        <f>IF('[1]AER Inputs'!D46="","-",'[1]AER Inputs'!$D34*('[1]AER Inputs'!D46-'[1]Actual Performance'!D18)/100)</f>
        <v>7.2386207315400042E-3</v>
      </c>
      <c r="L22" s="23"/>
      <c r="M22" s="23"/>
      <c r="N22" s="23"/>
    </row>
    <row r="23" spans="1:14" ht="12.75" customHeight="1" x14ac:dyDescent="0.2">
      <c r="B23" s="1" t="s">
        <v>30</v>
      </c>
      <c r="C23" s="18" t="s">
        <v>31</v>
      </c>
      <c r="D23" s="18"/>
      <c r="E23" s="24"/>
      <c r="F23" s="20">
        <f>'[2]S-factor'!D16</f>
        <v>1.1999999999999885E-4</v>
      </c>
      <c r="G23" s="20">
        <f>'[2]S-factor'!E16</f>
        <v>3.5999999999999655E-4</v>
      </c>
      <c r="H23" s="20">
        <f>'[2]S-factor'!F16</f>
        <v>1.1999999999999885E-4</v>
      </c>
      <c r="I23" s="20">
        <f>'[2]S-factor'!G16</f>
        <v>1.0800000000000011E-3</v>
      </c>
      <c r="J23" s="20">
        <f>MIN(MAX(IF('[1]AER Inputs'!C47="","-",'[1]AER Inputs'!$E35*('[1]AER Inputs'!C47-'[1]Actual Performance'!C19)/100),ics_min),ics_max)</f>
        <v>2.7228428798580012E-3</v>
      </c>
      <c r="K23" s="20">
        <f>MIN(MAX(IF('[1]AER Inputs'!D47="","-",'[1]AER Inputs'!$E35*('[1]AER Inputs'!D47-'[1]Actual Performance'!D19)/100),ics_min),ics_max)</f>
        <v>4.5434869632158502E-3</v>
      </c>
      <c r="L23" s="23"/>
      <c r="M23" s="23"/>
      <c r="N23" s="23"/>
    </row>
    <row r="24" spans="1:14" ht="12.75" customHeight="1" x14ac:dyDescent="0.2">
      <c r="E24" s="22"/>
      <c r="F24" s="25"/>
      <c r="G24" s="25"/>
      <c r="H24" s="25"/>
      <c r="I24" s="25"/>
      <c r="J24" s="23"/>
      <c r="K24" s="23"/>
      <c r="L24" s="23"/>
      <c r="M24" s="23"/>
      <c r="N24" s="23" t="s">
        <v>32</v>
      </c>
    </row>
    <row r="25" spans="1:14" ht="12.75" customHeight="1" x14ac:dyDescent="0.2">
      <c r="A25" s="3"/>
      <c r="B25" s="1" t="s">
        <v>33</v>
      </c>
      <c r="C25" s="18" t="s">
        <v>34</v>
      </c>
      <c r="D25" s="18"/>
      <c r="E25" s="24"/>
      <c r="F25" s="23">
        <f t="shared" ref="F25:I25" si="0">SUM(F15:F22)</f>
        <v>2.4669893000000012E-2</v>
      </c>
      <c r="G25" s="23">
        <f t="shared" si="0"/>
        <v>1.4938421000000007E-2</v>
      </c>
      <c r="H25" s="23">
        <f t="shared" si="0"/>
        <v>-1.2620455999999993E-2</v>
      </c>
      <c r="I25" s="23">
        <f t="shared" si="0"/>
        <v>4.2528707000000013E-2</v>
      </c>
      <c r="J25" s="23">
        <f>MIN(MAX(SUM(J15:J22),rs_min),rs_max)</f>
        <v>3.3437352869989993E-2</v>
      </c>
      <c r="K25" s="23">
        <f>MIN(MAX(SUM(K15:K22),rs_min),rs_max)</f>
        <v>2.4722495769899957E-2</v>
      </c>
      <c r="L25" s="23">
        <f>MIN(MAX(SUM(L15:L22),rs_min),rs_max)</f>
        <v>0</v>
      </c>
      <c r="M25" s="23">
        <f>MIN(MAX(SUM(M15:M22),rs_min),rs_max)</f>
        <v>0</v>
      </c>
      <c r="N25" s="23">
        <f>MIN(MAX(SUM(N15:N22),rs_min),rs_max)</f>
        <v>0</v>
      </c>
    </row>
    <row r="26" spans="1:14" ht="12.75" customHeight="1" x14ac:dyDescent="0.2">
      <c r="C26" s="18"/>
      <c r="D26" s="18"/>
      <c r="E26" s="24"/>
      <c r="F26" s="25"/>
      <c r="G26" s="25"/>
      <c r="H26" s="25"/>
      <c r="I26" s="25"/>
      <c r="J26" s="25"/>
      <c r="K26" s="22"/>
      <c r="L26" s="22"/>
      <c r="M26" s="22"/>
      <c r="N26" s="22"/>
    </row>
    <row r="27" spans="1:14" ht="12.75" customHeight="1" x14ac:dyDescent="0.2">
      <c r="B27" s="1" t="s">
        <v>35</v>
      </c>
      <c r="C27" s="18" t="s">
        <v>36</v>
      </c>
      <c r="D27" s="18"/>
      <c r="E27" s="24"/>
      <c r="F27" s="23">
        <f>MIN(MAX(SUM(F23:F23),'[1]AER Inputs'!D20),cs_maxold)</f>
        <v>1.1999999999999885E-4</v>
      </c>
      <c r="G27" s="23">
        <f>MIN(MAX(SUM(G23:G23),'[1]AER Inputs'!E20),cs_maxold)</f>
        <v>3.5999999999999655E-4</v>
      </c>
      <c r="H27" s="23">
        <f>MIN(MAX(SUM(H23:H23),'[1]AER Inputs'!F20),cs_maxold)</f>
        <v>1.1999999999999885E-4</v>
      </c>
      <c r="I27" s="23">
        <f>MIN(MAX(SUM(I23:I23),'[1]AER Inputs'!G20),cs_maxold)</f>
        <v>1.0800000000000011E-3</v>
      </c>
      <c r="J27" s="23">
        <f>MIN(MAX(SUM(J23:J23),cs_min),cs_max)</f>
        <v>2.7228428798580012E-3</v>
      </c>
      <c r="K27" s="23">
        <f>MIN(MAX(SUM(K23:K23),cs_min),cs_max)</f>
        <v>4.5434869632158502E-3</v>
      </c>
      <c r="L27" s="23">
        <f>MIN(MAX(SUM(L23:L23),cs_min),cs_max)</f>
        <v>0</v>
      </c>
      <c r="M27" s="23">
        <f>MIN(MAX(SUM(M23:M23),cs_min),cs_max)</f>
        <v>0</v>
      </c>
      <c r="N27" s="23">
        <f>MIN(MAX(SUM(N23:N23),cs_min),cs_max)</f>
        <v>0</v>
      </c>
    </row>
    <row r="28" spans="1:14" x14ac:dyDescent="0.2">
      <c r="A28" s="3"/>
      <c r="C28" s="18"/>
      <c r="D28" s="18"/>
      <c r="E28" s="24"/>
      <c r="F28" s="25"/>
      <c r="G28" s="25"/>
      <c r="H28" s="25"/>
      <c r="I28" s="25"/>
      <c r="J28" s="25"/>
      <c r="K28" s="22"/>
      <c r="L28" s="22"/>
      <c r="M28" s="22"/>
      <c r="N28" s="22"/>
    </row>
    <row r="29" spans="1:14" ht="12.75" customHeight="1" x14ac:dyDescent="0.2">
      <c r="A29" s="3"/>
      <c r="B29" s="5" t="s">
        <v>37</v>
      </c>
      <c r="C29" s="18" t="s">
        <v>38</v>
      </c>
      <c r="D29" s="18"/>
      <c r="E29" s="24"/>
      <c r="F29" s="23">
        <f>MIN(MAX((F25+F27),cap_minold),cap_maxold)</f>
        <v>2.4789893000000011E-2</v>
      </c>
      <c r="G29" s="23">
        <f>MIN(MAX((G25+G27),cap_minold),cap_maxold)</f>
        <v>1.5298421000000003E-2</v>
      </c>
      <c r="H29" s="23">
        <f>MIN(MAX((H25+H27),cap_minold),cap_maxold)</f>
        <v>-1.2500455999999995E-2</v>
      </c>
      <c r="I29" s="23">
        <f>MIN(MAX((I25+I27),cap_minold),cap_maxold)</f>
        <v>0.03</v>
      </c>
      <c r="J29" s="23">
        <f>MIN(MAX((J25+J27),cap_min),cap_max)</f>
        <v>3.6160195749847995E-2</v>
      </c>
      <c r="K29" s="23">
        <f>MIN(MAX((K25+K27),cap_min),cap_max)</f>
        <v>2.9265982733115807E-2</v>
      </c>
      <c r="L29" s="23">
        <f>MIN(MAX((L25+L27),cap_min),cap_max)</f>
        <v>0</v>
      </c>
      <c r="M29" s="23">
        <f>MIN(MAX((M25+M27),cap_min),cap_max)</f>
        <v>0</v>
      </c>
      <c r="N29" s="23">
        <f>MIN(MAX((N25+N27),cap_min),cap_max)</f>
        <v>0</v>
      </c>
    </row>
    <row r="30" spans="1:14" ht="12.75" customHeight="1" x14ac:dyDescent="0.2">
      <c r="A30" s="3"/>
      <c r="E30" s="26"/>
      <c r="F30" s="27"/>
      <c r="G30" s="27"/>
      <c r="H30" s="27"/>
      <c r="I30" s="27"/>
      <c r="J30" s="27"/>
      <c r="K30" s="26"/>
      <c r="L30" s="26"/>
      <c r="M30" s="26"/>
      <c r="N30" s="26"/>
    </row>
    <row r="31" spans="1:14" ht="12.75" customHeight="1" x14ac:dyDescent="0.2">
      <c r="B31" s="16" t="s">
        <v>39</v>
      </c>
      <c r="C31" s="16"/>
      <c r="D31" s="16"/>
      <c r="E31" s="28"/>
      <c r="F31" s="29"/>
      <c r="G31" s="29"/>
      <c r="H31" s="29"/>
      <c r="I31" s="29"/>
      <c r="J31" s="29"/>
      <c r="K31" s="28"/>
      <c r="L31" s="28"/>
      <c r="M31" s="28"/>
      <c r="N31" s="28"/>
    </row>
    <row r="32" spans="1:14" ht="12.75" customHeight="1" x14ac:dyDescent="0.2">
      <c r="A32" s="3"/>
      <c r="B32" s="6" t="s">
        <v>40</v>
      </c>
      <c r="C32" s="18" t="s">
        <v>41</v>
      </c>
      <c r="D32" s="30"/>
      <c r="E32" s="26"/>
      <c r="F32" s="23">
        <f>F29-F40+E40</f>
        <v>2.2869893000000009E-2</v>
      </c>
      <c r="G32" s="23">
        <f>G29-G40+F40</f>
        <v>1.5298421000000003E-2</v>
      </c>
      <c r="H32" s="23">
        <f>H29-H40+G40</f>
        <v>-4.559999999941694E-7</v>
      </c>
      <c r="I32" s="23">
        <f>I29-I40+H40</f>
        <v>1.7499999999999998E-2</v>
      </c>
      <c r="J32" s="23">
        <f>J29-J40+I40</f>
        <v>3.6160195749847995E-2</v>
      </c>
      <c r="K32" s="23">
        <f t="shared" ref="K32:N32" si="1">K29-K40+J40</f>
        <v>2.9265982733115807E-2</v>
      </c>
      <c r="L32" s="23">
        <f t="shared" si="1"/>
        <v>0</v>
      </c>
      <c r="M32" s="23">
        <f t="shared" si="1"/>
        <v>0</v>
      </c>
      <c r="N32" s="23">
        <f t="shared" si="1"/>
        <v>0</v>
      </c>
    </row>
    <row r="33" spans="1:14" s="6" customFormat="1" ht="12.75" customHeight="1" x14ac:dyDescent="0.2">
      <c r="A33" s="5"/>
      <c r="B33" s="5"/>
      <c r="C33" s="18"/>
      <c r="D33" s="18"/>
      <c r="E33" s="26"/>
      <c r="F33" s="27"/>
      <c r="G33" s="27"/>
      <c r="H33" s="27"/>
      <c r="I33" s="27"/>
      <c r="J33" s="27"/>
      <c r="K33" s="26"/>
      <c r="L33" s="26"/>
      <c r="M33" s="26"/>
      <c r="N33" s="26"/>
    </row>
    <row r="34" spans="1:14" s="6" customFormat="1" ht="12.75" customHeight="1" x14ac:dyDescent="0.2">
      <c r="A34" s="5"/>
      <c r="B34" s="6" t="s">
        <v>42</v>
      </c>
      <c r="C34" s="18"/>
      <c r="D34" s="18"/>
      <c r="E34" s="26"/>
      <c r="F34" s="27">
        <f>F32</f>
        <v>2.2869893000000009E-2</v>
      </c>
      <c r="G34" s="27">
        <f>G32</f>
        <v>1.5298421000000003E-2</v>
      </c>
      <c r="H34" s="27">
        <f>'[1]overlap between re periods'!C5</f>
        <v>-5.8292991223979158E-7</v>
      </c>
      <c r="I34" s="27">
        <f>'[1]overlap between re periods'!D5</f>
        <v>2.2371213737558751E-2</v>
      </c>
      <c r="J34" s="27">
        <f>((1+J32)/(1+0))-1</f>
        <v>3.6160195749848079E-2</v>
      </c>
      <c r="K34" s="27">
        <f t="shared" ref="K34:L34" si="2">K32</f>
        <v>2.9265982733115807E-2</v>
      </c>
      <c r="L34" s="27">
        <f t="shared" si="2"/>
        <v>0</v>
      </c>
      <c r="M34" s="27" t="e">
        <f>'[1]overlap between re periods'!C14</f>
        <v>#DIV/0!</v>
      </c>
      <c r="N34" s="27" t="e">
        <f>'[1]overlap between re periods'!D14</f>
        <v>#DIV/0!</v>
      </c>
    </row>
    <row r="35" spans="1:14" s="6" customFormat="1" ht="12.75" customHeight="1" x14ac:dyDescent="0.2">
      <c r="A35" s="5"/>
      <c r="B35" s="5"/>
      <c r="C35" s="18"/>
      <c r="D35" s="18"/>
      <c r="E35" s="26"/>
      <c r="F35" s="27"/>
      <c r="G35" s="27"/>
      <c r="H35" s="27"/>
      <c r="I35" s="27"/>
      <c r="J35" s="27"/>
      <c r="K35" s="26"/>
      <c r="L35" s="26"/>
      <c r="M35" s="26"/>
      <c r="N35" s="26"/>
    </row>
    <row r="36" spans="1:14" ht="12.75" customHeight="1" x14ac:dyDescent="0.2">
      <c r="B36" s="31" t="s">
        <v>43</v>
      </c>
      <c r="C36" s="32" t="s">
        <v>44</v>
      </c>
      <c r="D36" s="33"/>
      <c r="E36" s="34"/>
      <c r="F36" s="35">
        <f>((1+F34)/(1+0))-1</f>
        <v>2.2869892999999974E-2</v>
      </c>
      <c r="G36" s="35">
        <f>((1+G34)/(1+F32))-1</f>
        <v>-7.402184825084035E-3</v>
      </c>
      <c r="H36" s="35">
        <f>H34</f>
        <v>-5.8292991223979158E-7</v>
      </c>
      <c r="I36" s="35">
        <f>((1+I34)/(1+H34))-1</f>
        <v>2.2371809708668033E-2</v>
      </c>
      <c r="J36" s="35">
        <f>((1+J34)/(1+I34))-1</f>
        <v>1.3487255731585046E-2</v>
      </c>
      <c r="K36" s="35">
        <f t="shared" ref="K36:N36" si="3">((1+K34)/(1+J34))-1</f>
        <v>-6.6536169262350064E-3</v>
      </c>
      <c r="L36" s="35">
        <f t="shared" si="3"/>
        <v>-2.8433838506352727E-2</v>
      </c>
      <c r="M36" s="35" t="e">
        <f t="shared" si="3"/>
        <v>#DIV/0!</v>
      </c>
      <c r="N36" s="35" t="e">
        <f t="shared" si="3"/>
        <v>#DIV/0!</v>
      </c>
    </row>
    <row r="37" spans="1:14" ht="12.75" customHeight="1" x14ac:dyDescent="0.2">
      <c r="B37" s="36"/>
      <c r="C37" s="18"/>
      <c r="D37" s="18"/>
      <c r="E37" s="26"/>
      <c r="F37" s="27"/>
      <c r="G37" s="27"/>
      <c r="H37" s="27"/>
      <c r="I37" s="27"/>
      <c r="J37" s="27"/>
      <c r="K37" s="26"/>
      <c r="L37" s="26"/>
      <c r="M37" s="26"/>
      <c r="N37" s="26"/>
    </row>
    <row r="38" spans="1:14" x14ac:dyDescent="0.2">
      <c r="B38" s="16" t="s">
        <v>45</v>
      </c>
      <c r="C38" s="16"/>
      <c r="D38" s="16"/>
      <c r="E38" s="28"/>
      <c r="F38" s="29"/>
      <c r="G38" s="29"/>
      <c r="H38" s="29"/>
      <c r="I38" s="29"/>
      <c r="J38" s="29"/>
      <c r="K38" s="28"/>
      <c r="L38" s="28"/>
      <c r="M38" s="28"/>
      <c r="N38" s="28"/>
    </row>
    <row r="39" spans="1:14" x14ac:dyDescent="0.2">
      <c r="B39" s="5" t="s">
        <v>16</v>
      </c>
      <c r="C39" s="6"/>
      <c r="D39" s="37"/>
      <c r="E39" s="14" t="s">
        <v>7</v>
      </c>
      <c r="F39" s="38" t="s">
        <v>8</v>
      </c>
      <c r="G39" s="38" t="s">
        <v>9</v>
      </c>
      <c r="H39" s="38" t="s">
        <v>10</v>
      </c>
      <c r="I39" s="38" t="s">
        <v>11</v>
      </c>
      <c r="J39" s="38" t="s">
        <v>12</v>
      </c>
      <c r="K39" s="14" t="s">
        <v>13</v>
      </c>
      <c r="L39" s="14" t="s">
        <v>18</v>
      </c>
      <c r="M39" s="14" t="s">
        <v>19</v>
      </c>
      <c r="N39" s="14" t="s">
        <v>20</v>
      </c>
    </row>
    <row r="40" spans="1:14" x14ac:dyDescent="0.2">
      <c r="B40" s="1" t="s">
        <v>46</v>
      </c>
      <c r="C40" s="39"/>
      <c r="D40" s="39"/>
      <c r="E40" s="40">
        <f>'[2]S-factor'!C$35</f>
        <v>-1.92E-3</v>
      </c>
      <c r="F40" s="40">
        <f>'[2]S-factor'!D$35</f>
        <v>0</v>
      </c>
      <c r="G40" s="40">
        <f>'[2]S-factor'!E$35</f>
        <v>0</v>
      </c>
      <c r="H40" s="40">
        <f>'[2]S-factor'!F$35</f>
        <v>-1.2500000000000001E-2</v>
      </c>
      <c r="I40" s="40">
        <f>'[2]S-factor'!G$35</f>
        <v>0</v>
      </c>
      <c r="J40" s="40">
        <f>'[2]S-factor'!H$35</f>
        <v>0</v>
      </c>
      <c r="K40" s="40">
        <f>'[2]S-factor'!I$35</f>
        <v>0</v>
      </c>
      <c r="L40" s="40">
        <f>'[2]S-factor'!J$35</f>
        <v>0</v>
      </c>
      <c r="M40" s="40">
        <f>'[2]S-factor'!K$35</f>
        <v>0</v>
      </c>
      <c r="N40" s="40">
        <f>'[2]S-factor'!L$35</f>
        <v>0</v>
      </c>
    </row>
  </sheetData>
  <mergeCells count="5">
    <mergeCell ref="F10:I10"/>
    <mergeCell ref="J10:M10"/>
    <mergeCell ref="D12:G12"/>
    <mergeCell ref="H12:K12"/>
    <mergeCell ref="L12:N12"/>
  </mergeCells>
  <pageMargins left="0.74803149606299213" right="0.74803149606299213" top="0.98425196850393704" bottom="0.98425196850393704" header="0.51181102362204722" footer="0.51181102362204722"/>
  <pageSetup paperSize="9" scale="73" orientation="portrait" verticalDpi="2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S-factor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Bernhardt</dc:creator>
  <cp:lastModifiedBy>Kelly Bernhardt</cp:lastModifiedBy>
  <dcterms:created xsi:type="dcterms:W3CDTF">2018-03-29T00:08:19Z</dcterms:created>
  <dcterms:modified xsi:type="dcterms:W3CDTF">2018-03-29T00:09:30Z</dcterms:modified>
</cp:coreProperties>
</file>