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30" windowWidth="16845" windowHeight="12945" tabRatio="663"/>
  </bookViews>
  <sheets>
    <sheet name="Tables" sheetId="80" r:id="rId1"/>
    <sheet name="PTRM_inputs" sheetId="81" r:id="rId2"/>
    <sheet name="Calcs_for_PTRM" sheetId="79" r:id="rId3"/>
    <sheet name="Year_Summary" sheetId="66" r:id="rId4"/>
    <sheet name="Cost_Summary" sheetId="75" r:id="rId5"/>
    <sheet name="Project_inputs" sheetId="2" r:id="rId6"/>
    <sheet name="Asset_groups" sheetId="45" r:id="rId7"/>
    <sheet name="CDN_volumes" sheetId="40" r:id="rId8"/>
    <sheet name="CLC_volumes" sheetId="53" r:id="rId9"/>
    <sheet name="CMN_volumes" sheetId="54" r:id="rId10"/>
    <sheet name="MRO_volumes" sheetId="57" r:id="rId11"/>
    <sheet name="WIN_volumes" sheetId="59" r:id="rId12"/>
    <sheet name="EHK_volumes" sheetId="77" r:id="rId13"/>
    <sheet name="CDN_cost" sheetId="41" r:id="rId14"/>
    <sheet name="CLC_cost" sheetId="52" r:id="rId15"/>
    <sheet name="CMN_cost" sheetId="56" r:id="rId16"/>
    <sheet name="MRO_cost" sheetId="58" r:id="rId17"/>
    <sheet name="WIN_cost" sheetId="60" r:id="rId18"/>
    <sheet name="EHK_cost" sheetId="78" r:id="rId19"/>
    <sheet name="Tot_cost" sheetId="67" r:id="rId20"/>
    <sheet name="Labour_rates" sheetId="62" r:id="rId21"/>
  </sheets>
  <externalReferences>
    <externalReference r:id="rId22"/>
    <externalReference r:id="rId23"/>
  </externalReferences>
  <definedNames>
    <definedName name="asset_categories">Project_inputs!$C$64:$C$65</definedName>
    <definedName name="bendigo_rates">Labour_rates!$F$17:$J$20</definedName>
    <definedName name="bendigo_roles">Labour_rates!$B$17:$B$20</definedName>
    <definedName name="bendigo_years">Labour_rates!$F$16:$J$16</definedName>
    <definedName name="colac_rates">Labour_rates!$F$26:$J$29</definedName>
    <definedName name="colac_roles">Labour_rates!$B$26:$B$29</definedName>
    <definedName name="colac_years">Labour_rates!$F$25:$J$25</definedName>
    <definedName name="design_rates">Labour_rates!$F$11:$J$11</definedName>
    <definedName name="design_years">Labour_rates!$F$10:$J$10</definedName>
    <definedName name="_xlnm.Print_Area" localSheetId="6">Asset_groups!$A$1:$H$53</definedName>
    <definedName name="_xlnm.Print_Area" localSheetId="2">Calcs_for_PTRM!$A$1:$M$66</definedName>
    <definedName name="_xlnm.Print_Area" localSheetId="13">CDN_cost!$A$1:$Z$62</definedName>
    <definedName name="_xlnm.Print_Area" localSheetId="7">CDN_volumes!$A$1:$U$59</definedName>
    <definedName name="_xlnm.Print_Area" localSheetId="14">CLC_cost!$A$1:$Z$62</definedName>
    <definedName name="_xlnm.Print_Area" localSheetId="8">CLC_volumes!$A$1:$U$59</definedName>
    <definedName name="_xlnm.Print_Area" localSheetId="15">CMN_cost!$A$1:$Z$62</definedName>
    <definedName name="_xlnm.Print_Area" localSheetId="9">CMN_volumes!$A$1:$U$59</definedName>
    <definedName name="_xlnm.Print_Area" localSheetId="4">Cost_Summary!$A$1:$O$63</definedName>
    <definedName name="_xlnm.Print_Area" localSheetId="18">EHK_cost!$A$1:$Z$62</definedName>
    <definedName name="_xlnm.Print_Area" localSheetId="12">EHK_volumes!$A$1:$U$59</definedName>
    <definedName name="_xlnm.Print_Area" localSheetId="20">Labour_rates!$A$1:$J$29</definedName>
    <definedName name="_xlnm.Print_Area" localSheetId="16">MRO_cost!$A$1:$Z$62</definedName>
    <definedName name="_xlnm.Print_Area" localSheetId="10">MRO_volumes!$A$1:$U$59</definedName>
    <definedName name="_xlnm.Print_Area" localSheetId="5">Project_inputs!$A$1:$O$103</definedName>
    <definedName name="_xlnm.Print_Area" localSheetId="1">PTRM_inputs!$A$1:$M$40</definedName>
    <definedName name="_xlnm.Print_Area" localSheetId="0">Tables!$A$1:$I$25</definedName>
    <definedName name="_xlnm.Print_Area" localSheetId="19">Tot_cost!$A$1:$AG$66</definedName>
    <definedName name="_xlnm.Print_Area" localSheetId="17">WIN_cost!$A$1:$Z$62</definedName>
    <definedName name="_xlnm.Print_Area" localSheetId="11">WIN_volumes!$A$1:$U$59</definedName>
    <definedName name="_xlnm.Print_Area" localSheetId="3">Year_Summary!$A$1:$O$62</definedName>
  </definedNames>
  <calcPr calcId="145621" calcOnSave="0"/>
</workbook>
</file>

<file path=xl/calcChain.xml><?xml version="1.0" encoding="utf-8"?>
<calcChain xmlns="http://schemas.openxmlformats.org/spreadsheetml/2006/main">
  <c r="J81" i="2" l="1"/>
  <c r="K81" i="2" s="1"/>
  <c r="L81" i="2" s="1"/>
  <c r="M81" i="2" s="1"/>
  <c r="N81" i="2" s="1"/>
  <c r="G24" i="80"/>
  <c r="F24" i="80"/>
  <c r="E24" i="80"/>
  <c r="D24" i="80"/>
  <c r="A1" i="62" l="1"/>
  <c r="A1" i="67"/>
  <c r="A1" i="78"/>
  <c r="A1" i="60"/>
  <c r="A1" i="58"/>
  <c r="A1" i="56"/>
  <c r="A1" i="52"/>
  <c r="A1" i="41"/>
  <c r="A1" i="77"/>
  <c r="A1" i="59"/>
  <c r="A1" i="57"/>
  <c r="A1" i="54"/>
  <c r="A1" i="53"/>
  <c r="A1" i="40"/>
  <c r="A1" i="45"/>
  <c r="M39" i="79"/>
  <c r="M41" i="79" s="1"/>
  <c r="M43" i="79" s="1"/>
  <c r="M45" i="79" s="1"/>
  <c r="M47" i="79" s="1"/>
  <c r="M49" i="79" s="1"/>
  <c r="L39" i="79"/>
  <c r="L41" i="79" s="1"/>
  <c r="L43" i="79" s="1"/>
  <c r="L45" i="79" s="1"/>
  <c r="L47" i="79" s="1"/>
  <c r="L49" i="79" s="1"/>
  <c r="K39" i="79"/>
  <c r="K41" i="79" s="1"/>
  <c r="K43" i="79" s="1"/>
  <c r="K45" i="79" s="1"/>
  <c r="K47" i="79" s="1"/>
  <c r="K49" i="79" s="1"/>
  <c r="J39" i="79"/>
  <c r="J41" i="79" s="1"/>
  <c r="J43" i="79" s="1"/>
  <c r="J45" i="79" s="1"/>
  <c r="J47" i="79" s="1"/>
  <c r="J49" i="79" s="1"/>
  <c r="I39" i="79"/>
  <c r="I41" i="79" s="1"/>
  <c r="I43" i="79" s="1"/>
  <c r="I45" i="79" s="1"/>
  <c r="I47" i="79" s="1"/>
  <c r="I49" i="79" s="1"/>
  <c r="M40" i="79"/>
  <c r="M42" i="79" s="1"/>
  <c r="M44" i="79" s="1"/>
  <c r="M46" i="79" s="1"/>
  <c r="M48" i="79" s="1"/>
  <c r="L40" i="79"/>
  <c r="L42" i="79" s="1"/>
  <c r="L44" i="79" s="1"/>
  <c r="L46" i="79" s="1"/>
  <c r="L48" i="79" s="1"/>
  <c r="K40" i="79"/>
  <c r="K42" i="79" s="1"/>
  <c r="K44" i="79" s="1"/>
  <c r="K46" i="79" s="1"/>
  <c r="K48" i="79" s="1"/>
  <c r="I40" i="79"/>
  <c r="I42" i="79" s="1"/>
  <c r="I44" i="79" s="1"/>
  <c r="I46" i="79" s="1"/>
  <c r="I48" i="79" s="1"/>
  <c r="J40" i="79"/>
  <c r="J42" i="79" s="1"/>
  <c r="J44" i="79" s="1"/>
  <c r="J46" i="79" s="1"/>
  <c r="J48" i="79" s="1"/>
  <c r="C9" i="66" l="1"/>
  <c r="E63" i="67" l="1"/>
  <c r="M15" i="66"/>
  <c r="L15" i="66"/>
  <c r="K15" i="66"/>
  <c r="J15" i="66"/>
  <c r="J22" i="81"/>
  <c r="K22" i="81"/>
  <c r="L22" i="81"/>
  <c r="M22" i="81"/>
  <c r="J23" i="81"/>
  <c r="K23" i="81"/>
  <c r="L23" i="81"/>
  <c r="M23" i="81"/>
  <c r="I22" i="81"/>
  <c r="I23" i="81"/>
  <c r="I24" i="80" l="1"/>
  <c r="B32" i="80" s="1"/>
  <c r="I61" i="79" l="1"/>
  <c r="I33" i="81" s="1"/>
  <c r="B14" i="67"/>
  <c r="B55" i="67"/>
  <c r="B56" i="67" s="1"/>
  <c r="B57" i="67" s="1"/>
  <c r="B58" i="67" s="1"/>
  <c r="B36" i="67"/>
  <c r="B37" i="67" s="1"/>
  <c r="B38" i="67" s="1"/>
  <c r="B39" i="67" s="1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17" i="67"/>
  <c r="B18" i="67" s="1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D25" i="75" l="1"/>
  <c r="D26" i="75"/>
  <c r="D27" i="75"/>
  <c r="D28" i="75"/>
  <c r="D29" i="75"/>
  <c r="D30" i="75"/>
  <c r="J16" i="66" l="1"/>
  <c r="K16" i="66"/>
  <c r="M16" i="66"/>
  <c r="L16" i="66"/>
  <c r="I26" i="79" l="1"/>
  <c r="I12" i="81" s="1"/>
  <c r="I27" i="79"/>
  <c r="I13" i="81" s="1"/>
  <c r="J27" i="79"/>
  <c r="J13" i="81" s="1"/>
  <c r="K27" i="79"/>
  <c r="K13" i="81" s="1"/>
  <c r="L27" i="79"/>
  <c r="L13" i="81" s="1"/>
  <c r="M27" i="79"/>
  <c r="M13" i="81" s="1"/>
  <c r="I28" i="79"/>
  <c r="I14" i="81" s="1"/>
  <c r="J28" i="79"/>
  <c r="J14" i="81" s="1"/>
  <c r="K28" i="79"/>
  <c r="K14" i="81" s="1"/>
  <c r="L28" i="79"/>
  <c r="L14" i="81" s="1"/>
  <c r="M28" i="79"/>
  <c r="M14" i="81" s="1"/>
  <c r="I29" i="79"/>
  <c r="I15" i="81" s="1"/>
  <c r="I30" i="79"/>
  <c r="I16" i="81" s="1"/>
  <c r="I31" i="79"/>
  <c r="I17" i="81" s="1"/>
  <c r="J31" i="79"/>
  <c r="J17" i="81" s="1"/>
  <c r="K31" i="79"/>
  <c r="K17" i="81" s="1"/>
  <c r="L31" i="79"/>
  <c r="L17" i="81" s="1"/>
  <c r="M31" i="79"/>
  <c r="M17" i="81" s="1"/>
  <c r="I32" i="79"/>
  <c r="I18" i="81" s="1"/>
  <c r="I33" i="79"/>
  <c r="I19" i="81" s="1"/>
  <c r="J33" i="79"/>
  <c r="J19" i="81" s="1"/>
  <c r="K33" i="79"/>
  <c r="K19" i="81" s="1"/>
  <c r="L33" i="79"/>
  <c r="L19" i="81" s="1"/>
  <c r="M33" i="79"/>
  <c r="M19" i="81" s="1"/>
  <c r="I34" i="79"/>
  <c r="I20" i="81" s="1"/>
  <c r="J34" i="79"/>
  <c r="J20" i="81" s="1"/>
  <c r="K34" i="79"/>
  <c r="K20" i="81" s="1"/>
  <c r="L34" i="79"/>
  <c r="L20" i="81" s="1"/>
  <c r="M34" i="79"/>
  <c r="M20" i="81" s="1"/>
  <c r="I35" i="79"/>
  <c r="I21" i="81" s="1"/>
  <c r="J35" i="79"/>
  <c r="J21" i="81" s="1"/>
  <c r="K35" i="79"/>
  <c r="K21" i="81" s="1"/>
  <c r="L35" i="79"/>
  <c r="L21" i="81" s="1"/>
  <c r="M35" i="79"/>
  <c r="M21" i="81" s="1"/>
  <c r="J25" i="79"/>
  <c r="J11" i="81" s="1"/>
  <c r="K25" i="79"/>
  <c r="K11" i="81" s="1"/>
  <c r="L25" i="79"/>
  <c r="L11" i="81" s="1"/>
  <c r="M25" i="79"/>
  <c r="M11" i="81" s="1"/>
  <c r="I25" i="79"/>
  <c r="I11" i="81" s="1"/>
  <c r="E15" i="67" l="1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45" i="67"/>
  <c r="E49" i="67"/>
  <c r="E50" i="67"/>
  <c r="E51" i="67"/>
  <c r="E52" i="67"/>
  <c r="E53" i="67"/>
  <c r="E54" i="67"/>
  <c r="E55" i="67"/>
  <c r="E56" i="67"/>
  <c r="E57" i="67"/>
  <c r="E58" i="67"/>
  <c r="E59" i="67"/>
  <c r="E62" i="67"/>
  <c r="J40" i="53" l="1"/>
  <c r="J31" i="40" l="1"/>
  <c r="J32" i="40"/>
  <c r="J33" i="40"/>
  <c r="J32" i="53"/>
  <c r="J33" i="53"/>
  <c r="J32" i="54"/>
  <c r="J33" i="54"/>
  <c r="J32" i="57"/>
  <c r="J33" i="57"/>
  <c r="J31" i="59"/>
  <c r="J32" i="59"/>
  <c r="J33" i="59"/>
  <c r="J32" i="77"/>
  <c r="J33" i="77"/>
  <c r="D24" i="75"/>
  <c r="J9" i="66" l="1"/>
  <c r="C8" i="66"/>
  <c r="M8" i="66"/>
  <c r="J22" i="66" l="1"/>
  <c r="D12" i="80" s="1"/>
  <c r="J21" i="66"/>
  <c r="D11" i="80"/>
  <c r="L8" i="66"/>
  <c r="K8" i="66"/>
  <c r="I8" i="66"/>
  <c r="J8" i="66"/>
  <c r="J40" i="40" l="1"/>
  <c r="I59" i="2" l="1"/>
  <c r="M14" i="66" l="1"/>
  <c r="L14" i="66"/>
  <c r="K14" i="66"/>
  <c r="J14" i="66"/>
  <c r="J20" i="66" s="1"/>
  <c r="J23" i="66" l="1"/>
  <c r="D13" i="80"/>
  <c r="V11" i="78" l="1"/>
  <c r="W11" i="78" s="1"/>
  <c r="D6" i="78"/>
  <c r="D5" i="78"/>
  <c r="J48" i="77"/>
  <c r="J47" i="77"/>
  <c r="J45" i="77"/>
  <c r="J44" i="77"/>
  <c r="J43" i="77"/>
  <c r="J42" i="77"/>
  <c r="J41" i="77"/>
  <c r="J40" i="77"/>
  <c r="J39" i="77"/>
  <c r="J38" i="77"/>
  <c r="J34" i="77"/>
  <c r="J31" i="77"/>
  <c r="J30" i="77"/>
  <c r="J29" i="77"/>
  <c r="J28" i="77"/>
  <c r="J27" i="77"/>
  <c r="J26" i="77"/>
  <c r="J25" i="77"/>
  <c r="J24" i="77"/>
  <c r="J23" i="77"/>
  <c r="J22" i="77"/>
  <c r="J21" i="77"/>
  <c r="J20" i="77"/>
  <c r="J19" i="77"/>
  <c r="J18" i="77"/>
  <c r="F8" i="77"/>
  <c r="F7" i="77"/>
  <c r="T11" i="77" l="1"/>
  <c r="O11" i="77"/>
  <c r="X11" i="78"/>
  <c r="M11" i="77"/>
  <c r="R11" i="77"/>
  <c r="K11" i="77"/>
  <c r="U11" i="77"/>
  <c r="J11" i="77"/>
  <c r="S11" i="77"/>
  <c r="Q11" i="77"/>
  <c r="J31" i="57"/>
  <c r="J31" i="54"/>
  <c r="J31" i="53"/>
  <c r="J17" i="66" l="1"/>
  <c r="J28" i="66" s="1"/>
  <c r="M17" i="66"/>
  <c r="L17" i="66"/>
  <c r="K17" i="66"/>
  <c r="N84" i="2" l="1"/>
  <c r="M84" i="2"/>
  <c r="L84" i="2"/>
  <c r="L90" i="2" s="1"/>
  <c r="L87" i="2" l="1"/>
  <c r="K9" i="66" l="1"/>
  <c r="M90" i="2"/>
  <c r="M87" i="2"/>
  <c r="K22" i="66" l="1"/>
  <c r="E12" i="80" s="1"/>
  <c r="K21" i="66"/>
  <c r="K20" i="66"/>
  <c r="E13" i="80" s="1"/>
  <c r="L9" i="66"/>
  <c r="N90" i="2"/>
  <c r="N87" i="2"/>
  <c r="M9" i="66" s="1"/>
  <c r="E11" i="80" l="1"/>
  <c r="L22" i="66"/>
  <c r="F12" i="80" s="1"/>
  <c r="L21" i="66"/>
  <c r="L20" i="66"/>
  <c r="F13" i="80" s="1"/>
  <c r="M22" i="66"/>
  <c r="G12" i="80" s="1"/>
  <c r="M21" i="66"/>
  <c r="M20" i="66"/>
  <c r="K23" i="66"/>
  <c r="K28" i="66" s="1"/>
  <c r="I12" i="80" l="1"/>
  <c r="G11" i="80"/>
  <c r="F11" i="80"/>
  <c r="M23" i="66"/>
  <c r="M28" i="66" s="1"/>
  <c r="G13" i="80"/>
  <c r="I13" i="80" s="1"/>
  <c r="L23" i="66"/>
  <c r="L28" i="66" s="1"/>
  <c r="I11" i="80" l="1"/>
  <c r="F7" i="40"/>
  <c r="D45" i="75" l="1"/>
  <c r="D44" i="75"/>
  <c r="D43" i="75"/>
  <c r="D42" i="75"/>
  <c r="D41" i="75"/>
  <c r="D40" i="75"/>
  <c r="D39" i="75"/>
  <c r="D38" i="75"/>
  <c r="D37" i="75"/>
  <c r="D36" i="75"/>
  <c r="D35" i="75"/>
  <c r="D34" i="75"/>
  <c r="D15" i="75"/>
  <c r="D16" i="75"/>
  <c r="D17" i="75"/>
  <c r="D18" i="75"/>
  <c r="D19" i="75"/>
  <c r="D20" i="75"/>
  <c r="D21" i="75"/>
  <c r="D22" i="75"/>
  <c r="D23" i="75"/>
  <c r="D14" i="75"/>
  <c r="D48" i="67"/>
  <c r="E48" i="67" s="1"/>
  <c r="D47" i="67"/>
  <c r="E47" i="67" s="1"/>
  <c r="D46" i="67"/>
  <c r="E46" i="67" s="1"/>
  <c r="D44" i="67"/>
  <c r="E44" i="67" s="1"/>
  <c r="D43" i="67"/>
  <c r="E43" i="67" s="1"/>
  <c r="D42" i="67"/>
  <c r="E42" i="67" s="1"/>
  <c r="D41" i="67"/>
  <c r="E41" i="67" s="1"/>
  <c r="D40" i="67"/>
  <c r="E40" i="67" s="1"/>
  <c r="D39" i="67"/>
  <c r="E39" i="67" s="1"/>
  <c r="D38" i="67"/>
  <c r="E38" i="67" s="1"/>
  <c r="D37" i="67"/>
  <c r="E37" i="67" s="1"/>
  <c r="E69" i="67" l="1" a="1"/>
  <c r="E69" i="67" s="1"/>
  <c r="E2" i="67" s="1"/>
  <c r="K78" i="2" l="1"/>
  <c r="H10" i="41" s="1"/>
  <c r="C54" i="75" l="1"/>
  <c r="D53" i="75"/>
  <c r="C53" i="75"/>
  <c r="D52" i="75"/>
  <c r="C52" i="75"/>
  <c r="C46" i="75"/>
  <c r="C45" i="75"/>
  <c r="Z64" i="67" l="1"/>
  <c r="L78" i="2" l="1"/>
  <c r="M78" i="2" s="1"/>
  <c r="N78" i="2" s="1"/>
  <c r="J46" i="77" l="1"/>
  <c r="I10" i="78"/>
  <c r="E14" i="67"/>
  <c r="AC11" i="67"/>
  <c r="AD11" i="67" s="1"/>
  <c r="I33" i="78" l="1"/>
  <c r="I34" i="78"/>
  <c r="I32" i="78"/>
  <c r="I24" i="78"/>
  <c r="I22" i="78"/>
  <c r="I20" i="78"/>
  <c r="I19" i="78"/>
  <c r="I51" i="78"/>
  <c r="I45" i="78"/>
  <c r="I26" i="78"/>
  <c r="I52" i="78"/>
  <c r="I56" i="78"/>
  <c r="I43" i="78"/>
  <c r="I30" i="78"/>
  <c r="I38" i="78"/>
  <c r="I58" i="78"/>
  <c r="I49" i="78"/>
  <c r="I59" i="78"/>
  <c r="I53" i="78"/>
  <c r="I48" i="78"/>
  <c r="I28" i="78"/>
  <c r="I42" i="78"/>
  <c r="I23" i="78"/>
  <c r="I25" i="78"/>
  <c r="I39" i="78"/>
  <c r="I18" i="78"/>
  <c r="I31" i="78"/>
  <c r="I41" i="78"/>
  <c r="I46" i="78"/>
  <c r="I27" i="78"/>
  <c r="I40" i="78"/>
  <c r="I44" i="78"/>
  <c r="I57" i="78"/>
  <c r="I47" i="78"/>
  <c r="I29" i="78"/>
  <c r="I21" i="78"/>
  <c r="J10" i="78"/>
  <c r="H10" i="78"/>
  <c r="I10" i="60"/>
  <c r="I10" i="58"/>
  <c r="I10" i="56"/>
  <c r="I10" i="52"/>
  <c r="I10" i="41"/>
  <c r="J10" i="60"/>
  <c r="J10" i="58"/>
  <c r="J10" i="56"/>
  <c r="J10" i="52"/>
  <c r="J10" i="41"/>
  <c r="U10" i="67"/>
  <c r="H10" i="60"/>
  <c r="H10" i="58"/>
  <c r="H10" i="56"/>
  <c r="H10" i="52"/>
  <c r="L10" i="78"/>
  <c r="L15" i="78" s="1"/>
  <c r="L86" i="2"/>
  <c r="AE11" i="67"/>
  <c r="H33" i="78" l="1"/>
  <c r="H34" i="78"/>
  <c r="H32" i="78"/>
  <c r="J34" i="78"/>
  <c r="J32" i="78"/>
  <c r="J33" i="78"/>
  <c r="L89" i="2"/>
  <c r="K10" i="78" s="1"/>
  <c r="H48" i="78"/>
  <c r="H41" i="78"/>
  <c r="H28" i="78"/>
  <c r="H59" i="78"/>
  <c r="H53" i="78"/>
  <c r="H40" i="78"/>
  <c r="H27" i="78"/>
  <c r="H22" i="78"/>
  <c r="H57" i="78"/>
  <c r="H47" i="78"/>
  <c r="H39" i="78"/>
  <c r="H26" i="78"/>
  <c r="H46" i="78"/>
  <c r="H38" i="78"/>
  <c r="H25" i="78"/>
  <c r="H51" i="78"/>
  <c r="H24" i="78"/>
  <c r="H45" i="78"/>
  <c r="H52" i="78"/>
  <c r="H44" i="78"/>
  <c r="H31" i="78"/>
  <c r="H43" i="78"/>
  <c r="H30" i="78"/>
  <c r="H58" i="78"/>
  <c r="H49" i="78"/>
  <c r="H42" i="78"/>
  <c r="H29" i="78"/>
  <c r="H56" i="78"/>
  <c r="H19" i="78"/>
  <c r="H18" i="78"/>
  <c r="H21" i="78"/>
  <c r="H15" i="78"/>
  <c r="H20" i="78"/>
  <c r="H23" i="78"/>
  <c r="J44" i="78"/>
  <c r="J31" i="78"/>
  <c r="J56" i="78"/>
  <c r="J43" i="78"/>
  <c r="J30" i="78"/>
  <c r="J58" i="78"/>
  <c r="J18" i="78"/>
  <c r="J49" i="78"/>
  <c r="J42" i="78"/>
  <c r="J29" i="78"/>
  <c r="J48" i="78"/>
  <c r="J41" i="78"/>
  <c r="J28" i="78"/>
  <c r="J59" i="78"/>
  <c r="J15" i="78"/>
  <c r="J53" i="78"/>
  <c r="J40" i="78"/>
  <c r="J27" i="78"/>
  <c r="J57" i="78"/>
  <c r="J47" i="78"/>
  <c r="J39" i="78"/>
  <c r="J46" i="78"/>
  <c r="J38" i="78"/>
  <c r="J25" i="78"/>
  <c r="J51" i="78"/>
  <c r="J45" i="78"/>
  <c r="J26" i="78"/>
  <c r="J21" i="78"/>
  <c r="J20" i="78"/>
  <c r="J22" i="78"/>
  <c r="J24" i="78"/>
  <c r="J52" i="78"/>
  <c r="J23" i="78"/>
  <c r="J19" i="78"/>
  <c r="L10" i="60"/>
  <c r="L10" i="58"/>
  <c r="L10" i="56"/>
  <c r="L10" i="52"/>
  <c r="L10" i="41"/>
  <c r="M86" i="2"/>
  <c r="O10" i="78"/>
  <c r="K10" i="41" l="1"/>
  <c r="K10" i="60"/>
  <c r="M10" i="52"/>
  <c r="U32" i="78"/>
  <c r="O33" i="78"/>
  <c r="O34" i="78"/>
  <c r="O32" i="78"/>
  <c r="K10" i="52"/>
  <c r="M10" i="56"/>
  <c r="U34" i="78"/>
  <c r="K33" i="78"/>
  <c r="K34" i="78"/>
  <c r="K32" i="78"/>
  <c r="K10" i="58"/>
  <c r="M10" i="78"/>
  <c r="M18" i="78" s="1"/>
  <c r="U33" i="78"/>
  <c r="M10" i="58"/>
  <c r="K10" i="56"/>
  <c r="M10" i="41"/>
  <c r="M10" i="60"/>
  <c r="M89" i="2"/>
  <c r="N10" i="78" s="1"/>
  <c r="U21" i="78"/>
  <c r="U56" i="78"/>
  <c r="U58" i="78"/>
  <c r="U44" i="78"/>
  <c r="U39" i="78"/>
  <c r="U27" i="78"/>
  <c r="U38" i="78"/>
  <c r="O22" i="78"/>
  <c r="O20" i="78"/>
  <c r="O19" i="78"/>
  <c r="O15" i="78"/>
  <c r="O49" i="78"/>
  <c r="O59" i="78"/>
  <c r="O43" i="78"/>
  <c r="O30" i="78"/>
  <c r="O31" i="78"/>
  <c r="O25" i="78"/>
  <c r="O53" i="78"/>
  <c r="O57" i="78"/>
  <c r="O48" i="78"/>
  <c r="O41" i="78"/>
  <c r="O28" i="78"/>
  <c r="O44" i="78"/>
  <c r="O51" i="78"/>
  <c r="O56" i="78"/>
  <c r="O39" i="78"/>
  <c r="O24" i="78"/>
  <c r="O21" i="78"/>
  <c r="O29" i="78"/>
  <c r="O58" i="78"/>
  <c r="O45" i="78"/>
  <c r="O38" i="78"/>
  <c r="O26" i="78"/>
  <c r="O23" i="78"/>
  <c r="O42" i="78"/>
  <c r="O52" i="78"/>
  <c r="O47" i="78"/>
  <c r="O46" i="78"/>
  <c r="O27" i="78"/>
  <c r="O18" i="78"/>
  <c r="O40" i="78"/>
  <c r="J61" i="78"/>
  <c r="H61" i="78"/>
  <c r="U19" i="78"/>
  <c r="U49" i="78"/>
  <c r="U31" i="78"/>
  <c r="U45" i="78"/>
  <c r="U25" i="78"/>
  <c r="U26" i="78"/>
  <c r="U22" i="78"/>
  <c r="U53" i="78"/>
  <c r="U48" i="78"/>
  <c r="U23" i="78"/>
  <c r="U59" i="78"/>
  <c r="U20" i="78"/>
  <c r="U29" i="78"/>
  <c r="U30" i="78"/>
  <c r="U52" i="78"/>
  <c r="U24" i="78"/>
  <c r="U46" i="78"/>
  <c r="U47" i="78"/>
  <c r="U40" i="78"/>
  <c r="U28" i="78"/>
  <c r="K15" i="78"/>
  <c r="K21" i="78"/>
  <c r="K46" i="78"/>
  <c r="K59" i="78"/>
  <c r="K53" i="78"/>
  <c r="K19" i="78"/>
  <c r="K24" i="78"/>
  <c r="K25" i="78"/>
  <c r="K57" i="78"/>
  <c r="K26" i="78"/>
  <c r="K31" i="78"/>
  <c r="K51" i="78"/>
  <c r="K52" i="78"/>
  <c r="K18" i="78"/>
  <c r="K42" i="78"/>
  <c r="K56" i="78"/>
  <c r="K58" i="78"/>
  <c r="K43" i="78"/>
  <c r="K20" i="78"/>
  <c r="K40" i="78"/>
  <c r="K22" i="78"/>
  <c r="K27" i="78"/>
  <c r="K45" i="78"/>
  <c r="K28" i="78"/>
  <c r="K44" i="78"/>
  <c r="K30" i="78"/>
  <c r="K29" i="78"/>
  <c r="K48" i="78"/>
  <c r="K39" i="78"/>
  <c r="K38" i="78"/>
  <c r="K49" i="78"/>
  <c r="K47" i="78"/>
  <c r="K23" i="78"/>
  <c r="K41" i="78"/>
  <c r="U18" i="78"/>
  <c r="U42" i="78"/>
  <c r="U43" i="78"/>
  <c r="U51" i="78"/>
  <c r="U57" i="78"/>
  <c r="U41" i="78"/>
  <c r="M21" i="78"/>
  <c r="M51" i="78"/>
  <c r="M56" i="78"/>
  <c r="M58" i="78"/>
  <c r="M31" i="78"/>
  <c r="M47" i="78"/>
  <c r="M20" i="78"/>
  <c r="M22" i="78"/>
  <c r="M39" i="78"/>
  <c r="O10" i="60"/>
  <c r="O10" i="58"/>
  <c r="O10" i="56"/>
  <c r="O10" i="52"/>
  <c r="O10" i="41"/>
  <c r="N10" i="60"/>
  <c r="N10" i="58"/>
  <c r="N10" i="56"/>
  <c r="N10" i="52"/>
  <c r="N10" i="41"/>
  <c r="P10" i="60"/>
  <c r="P10" i="58"/>
  <c r="P10" i="56"/>
  <c r="P10" i="52"/>
  <c r="P10" i="41"/>
  <c r="R10" i="78"/>
  <c r="N86" i="2"/>
  <c r="M24" i="78" l="1"/>
  <c r="M45" i="78"/>
  <c r="M41" i="78"/>
  <c r="M19" i="78"/>
  <c r="M53" i="78"/>
  <c r="M26" i="78"/>
  <c r="M52" i="78"/>
  <c r="M48" i="78"/>
  <c r="M23" i="78"/>
  <c r="M15" i="78"/>
  <c r="M28" i="78"/>
  <c r="M25" i="78"/>
  <c r="M43" i="78"/>
  <c r="M59" i="78"/>
  <c r="M38" i="78"/>
  <c r="M27" i="78"/>
  <c r="M57" i="78"/>
  <c r="M29" i="78"/>
  <c r="M44" i="78"/>
  <c r="M42" i="78"/>
  <c r="M30" i="78"/>
  <c r="M49" i="78"/>
  <c r="M46" i="78"/>
  <c r="M40" i="78"/>
  <c r="N33" i="78"/>
  <c r="N34" i="78"/>
  <c r="N32" i="78"/>
  <c r="P10" i="78"/>
  <c r="P29" i="78" s="1"/>
  <c r="R33" i="78"/>
  <c r="R34" i="78"/>
  <c r="R32" i="78"/>
  <c r="M32" i="78"/>
  <c r="M34" i="78"/>
  <c r="M33" i="78"/>
  <c r="N89" i="2"/>
  <c r="Q10" i="78" s="1"/>
  <c r="N52" i="78"/>
  <c r="N47" i="78"/>
  <c r="N39" i="78"/>
  <c r="N26" i="78"/>
  <c r="N56" i="78"/>
  <c r="N46" i="78"/>
  <c r="N38" i="78"/>
  <c r="N25" i="78"/>
  <c r="N20" i="78"/>
  <c r="N58" i="78"/>
  <c r="N45" i="78"/>
  <c r="N24" i="78"/>
  <c r="N49" i="78"/>
  <c r="N44" i="78"/>
  <c r="N31" i="78"/>
  <c r="N22" i="78"/>
  <c r="N59" i="78"/>
  <c r="N43" i="78"/>
  <c r="N30" i="78"/>
  <c r="N53" i="78"/>
  <c r="N42" i="78"/>
  <c r="N29" i="78"/>
  <c r="N48" i="78"/>
  <c r="N41" i="78"/>
  <c r="N28" i="78"/>
  <c r="N51" i="78"/>
  <c r="N40" i="78"/>
  <c r="N27" i="78"/>
  <c r="N23" i="78"/>
  <c r="N19" i="78"/>
  <c r="N18" i="78"/>
  <c r="N57" i="78"/>
  <c r="N15" i="78"/>
  <c r="N21" i="78"/>
  <c r="O61" i="78"/>
  <c r="R58" i="78"/>
  <c r="R45" i="78"/>
  <c r="R24" i="78"/>
  <c r="R49" i="78"/>
  <c r="R44" i="78"/>
  <c r="R31" i="78"/>
  <c r="R19" i="78"/>
  <c r="R59" i="78"/>
  <c r="R43" i="78"/>
  <c r="R30" i="78"/>
  <c r="R53" i="78"/>
  <c r="R42" i="78"/>
  <c r="R29" i="78"/>
  <c r="R57" i="78"/>
  <c r="R20" i="78"/>
  <c r="R48" i="78"/>
  <c r="R41" i="78"/>
  <c r="R28" i="78"/>
  <c r="R51" i="78"/>
  <c r="R40" i="78"/>
  <c r="R27" i="78"/>
  <c r="R52" i="78"/>
  <c r="R47" i="78"/>
  <c r="R39" i="78"/>
  <c r="R26" i="78"/>
  <c r="R56" i="78"/>
  <c r="R46" i="78"/>
  <c r="R38" i="78"/>
  <c r="R21" i="78"/>
  <c r="R25" i="78"/>
  <c r="R23" i="78"/>
  <c r="R22" i="78"/>
  <c r="R18" i="78"/>
  <c r="R15" i="78"/>
  <c r="K61" i="78"/>
  <c r="V15" i="78"/>
  <c r="Q10" i="60"/>
  <c r="Q10" i="58"/>
  <c r="Q10" i="56"/>
  <c r="Q10" i="52"/>
  <c r="S10" i="60"/>
  <c r="S10" i="58"/>
  <c r="S10" i="56"/>
  <c r="S10" i="52"/>
  <c r="S10" i="41"/>
  <c r="R10" i="60"/>
  <c r="R10" i="58"/>
  <c r="R10" i="56"/>
  <c r="R10" i="52"/>
  <c r="R10" i="41"/>
  <c r="J28" i="40"/>
  <c r="J28" i="53"/>
  <c r="J28" i="54"/>
  <c r="J28" i="57"/>
  <c r="J28" i="59"/>
  <c r="Q10" i="41" l="1"/>
  <c r="P42" i="78"/>
  <c r="W42" i="78" s="1"/>
  <c r="P15" i="78"/>
  <c r="P24" i="78"/>
  <c r="P20" i="78"/>
  <c r="W20" i="78" s="1"/>
  <c r="P22" i="78"/>
  <c r="W22" i="78" s="1"/>
  <c r="P19" i="78"/>
  <c r="P49" i="78"/>
  <c r="W49" i="78" s="1"/>
  <c r="P30" i="78"/>
  <c r="P59" i="78"/>
  <c r="W59" i="78" s="1"/>
  <c r="P53" i="78"/>
  <c r="P31" i="78"/>
  <c r="W31" i="78" s="1"/>
  <c r="P45" i="78"/>
  <c r="W45" i="78" s="1"/>
  <c r="P58" i="78"/>
  <c r="W58" i="78" s="1"/>
  <c r="P38" i="78"/>
  <c r="P56" i="78"/>
  <c r="W56" i="78" s="1"/>
  <c r="P47" i="78"/>
  <c r="W47" i="78" s="1"/>
  <c r="P27" i="78"/>
  <c r="W27" i="78" s="1"/>
  <c r="P46" i="78"/>
  <c r="W46" i="78" s="1"/>
  <c r="P40" i="78"/>
  <c r="W40" i="78" s="1"/>
  <c r="P39" i="78"/>
  <c r="W39" i="78" s="1"/>
  <c r="P41" i="78"/>
  <c r="W41" i="78" s="1"/>
  <c r="P21" i="78"/>
  <c r="P43" i="78"/>
  <c r="P44" i="78"/>
  <c r="W44" i="78" s="1"/>
  <c r="P25" i="78"/>
  <c r="W25" i="78" s="1"/>
  <c r="P18" i="78"/>
  <c r="W18" i="78" s="1"/>
  <c r="P52" i="78"/>
  <c r="P51" i="78"/>
  <c r="W51" i="78" s="1"/>
  <c r="P48" i="78"/>
  <c r="W48" i="78" s="1"/>
  <c r="W21" i="78"/>
  <c r="W43" i="78"/>
  <c r="P26" i="78"/>
  <c r="P23" i="78"/>
  <c r="W23" i="78" s="1"/>
  <c r="P57" i="78"/>
  <c r="W57" i="78" s="1"/>
  <c r="M61" i="78"/>
  <c r="W30" i="78"/>
  <c r="P28" i="78"/>
  <c r="W28" i="78" s="1"/>
  <c r="S10" i="78"/>
  <c r="S15" i="78" s="1"/>
  <c r="P34" i="78"/>
  <c r="W34" i="78" s="1"/>
  <c r="P32" i="78"/>
  <c r="W32" i="78" s="1"/>
  <c r="P33" i="78"/>
  <c r="W33" i="78" s="1"/>
  <c r="Q34" i="78"/>
  <c r="Q33" i="78"/>
  <c r="Q32" i="78"/>
  <c r="W53" i="78"/>
  <c r="W29" i="78"/>
  <c r="W52" i="78"/>
  <c r="R61" i="78"/>
  <c r="N61" i="78"/>
  <c r="W15" i="78"/>
  <c r="W38" i="78"/>
  <c r="W24" i="78"/>
  <c r="W19" i="78"/>
  <c r="W26" i="78"/>
  <c r="Q23" i="78"/>
  <c r="Q21" i="78"/>
  <c r="Q18" i="78"/>
  <c r="Q52" i="78"/>
  <c r="Q56" i="78"/>
  <c r="Q46" i="78"/>
  <c r="Q38" i="78"/>
  <c r="Q58" i="78"/>
  <c r="Q49" i="78"/>
  <c r="Q44" i="78"/>
  <c r="Q31" i="78"/>
  <c r="Q59" i="78"/>
  <c r="Q53" i="78"/>
  <c r="Q57" i="78"/>
  <c r="Q48" i="78"/>
  <c r="Q42" i="78"/>
  <c r="Q39" i="78"/>
  <c r="Q25" i="78"/>
  <c r="Q30" i="78"/>
  <c r="Q15" i="78"/>
  <c r="Q51" i="78"/>
  <c r="Q27" i="78"/>
  <c r="Q24" i="78"/>
  <c r="Q43" i="78"/>
  <c r="Q19" i="78"/>
  <c r="Q29" i="78"/>
  <c r="Q20" i="78"/>
  <c r="Q26" i="78"/>
  <c r="Q40" i="78"/>
  <c r="Q47" i="78"/>
  <c r="Q28" i="78"/>
  <c r="Q41" i="78"/>
  <c r="Q22" i="78"/>
  <c r="Q45" i="78"/>
  <c r="S43" i="78" l="1"/>
  <c r="S25" i="78"/>
  <c r="S57" i="78"/>
  <c r="X57" i="78" s="1"/>
  <c r="S18" i="78"/>
  <c r="X18" i="78" s="1"/>
  <c r="S20" i="78"/>
  <c r="X20" i="78" s="1"/>
  <c r="S40" i="78"/>
  <c r="X40" i="78" s="1"/>
  <c r="S26" i="78"/>
  <c r="X26" i="78" s="1"/>
  <c r="S42" i="78"/>
  <c r="X42" i="78" s="1"/>
  <c r="S27" i="78"/>
  <c r="S29" i="78"/>
  <c r="S38" i="78"/>
  <c r="X38" i="78" s="1"/>
  <c r="S30" i="78"/>
  <c r="S31" i="78"/>
  <c r="X31" i="78" s="1"/>
  <c r="S52" i="78"/>
  <c r="X52" i="78" s="1"/>
  <c r="S48" i="78"/>
  <c r="X48" i="78" s="1"/>
  <c r="S19" i="78"/>
  <c r="S46" i="78"/>
  <c r="S59" i="78"/>
  <c r="X59" i="78" s="1"/>
  <c r="S21" i="78"/>
  <c r="X21" i="78" s="1"/>
  <c r="S45" i="78"/>
  <c r="X45" i="78" s="1"/>
  <c r="S49" i="78"/>
  <c r="X49" i="78" s="1"/>
  <c r="S39" i="78"/>
  <c r="X39" i="78" s="1"/>
  <c r="S28" i="78"/>
  <c r="X28" i="78" s="1"/>
  <c r="S53" i="78"/>
  <c r="X53" i="78" s="1"/>
  <c r="S22" i="78"/>
  <c r="X22" i="78" s="1"/>
  <c r="S24" i="78"/>
  <c r="X24" i="78" s="1"/>
  <c r="S23" i="78"/>
  <c r="X23" i="78" s="1"/>
  <c r="S44" i="78"/>
  <c r="S58" i="78"/>
  <c r="S56" i="78"/>
  <c r="X56" i="78" s="1"/>
  <c r="S47" i="78"/>
  <c r="X47" i="78" s="1"/>
  <c r="S51" i="78"/>
  <c r="X51" i="78" s="1"/>
  <c r="S41" i="78"/>
  <c r="X41" i="78" s="1"/>
  <c r="P61" i="78"/>
  <c r="X29" i="78"/>
  <c r="X27" i="78"/>
  <c r="S33" i="78"/>
  <c r="X33" i="78" s="1"/>
  <c r="S32" i="78"/>
  <c r="X32" i="78" s="1"/>
  <c r="S34" i="78"/>
  <c r="X34" i="78" s="1"/>
  <c r="X43" i="78"/>
  <c r="X30" i="78"/>
  <c r="X58" i="78"/>
  <c r="X19" i="78"/>
  <c r="X25" i="78"/>
  <c r="Q61" i="78"/>
  <c r="X15" i="78"/>
  <c r="X44" i="78"/>
  <c r="X46" i="78"/>
  <c r="W61" i="78"/>
  <c r="J40" i="59"/>
  <c r="J46" i="53"/>
  <c r="J46" i="40"/>
  <c r="S61" i="78" l="1"/>
  <c r="N62" i="78"/>
  <c r="O62" i="78"/>
  <c r="P62" i="78"/>
  <c r="X61" i="78"/>
  <c r="S62" i="78" l="1"/>
  <c r="R62" i="78"/>
  <c r="Q62" i="78"/>
  <c r="J18" i="40"/>
  <c r="B10" i="41" l="1"/>
  <c r="J48" i="59"/>
  <c r="J47" i="59"/>
  <c r="J45" i="59"/>
  <c r="J44" i="59"/>
  <c r="J43" i="59"/>
  <c r="J42" i="59"/>
  <c r="J41" i="59"/>
  <c r="J39" i="59"/>
  <c r="J38" i="59"/>
  <c r="J46" i="59"/>
  <c r="J48" i="57"/>
  <c r="J47" i="57"/>
  <c r="J45" i="57"/>
  <c r="J44" i="57"/>
  <c r="J43" i="57"/>
  <c r="J42" i="57"/>
  <c r="J41" i="57"/>
  <c r="J40" i="57"/>
  <c r="J39" i="57"/>
  <c r="J38" i="57"/>
  <c r="J46" i="57"/>
  <c r="J20" i="57"/>
  <c r="J21" i="57"/>
  <c r="J22" i="57"/>
  <c r="J23" i="57"/>
  <c r="J29" i="57"/>
  <c r="J18" i="57"/>
  <c r="J19" i="57"/>
  <c r="J26" i="57"/>
  <c r="J27" i="57"/>
  <c r="J25" i="57"/>
  <c r="J24" i="57"/>
  <c r="J30" i="57"/>
  <c r="J34" i="57"/>
  <c r="J48" i="54"/>
  <c r="J47" i="54"/>
  <c r="J45" i="54"/>
  <c r="J44" i="54"/>
  <c r="J43" i="54"/>
  <c r="J42" i="54"/>
  <c r="J41" i="54"/>
  <c r="J40" i="54"/>
  <c r="J39" i="54"/>
  <c r="J38" i="54"/>
  <c r="J46" i="54"/>
  <c r="J20" i="54"/>
  <c r="J21" i="54"/>
  <c r="J22" i="54"/>
  <c r="J23" i="54"/>
  <c r="J29" i="54"/>
  <c r="J18" i="54"/>
  <c r="J19" i="54"/>
  <c r="J26" i="54"/>
  <c r="J27" i="54"/>
  <c r="J25" i="54"/>
  <c r="J24" i="54"/>
  <c r="J30" i="54"/>
  <c r="J34" i="54"/>
  <c r="J48" i="53"/>
  <c r="J47" i="53"/>
  <c r="J45" i="53"/>
  <c r="J44" i="53"/>
  <c r="J43" i="53"/>
  <c r="J42" i="53"/>
  <c r="J41" i="53"/>
  <c r="J39" i="53"/>
  <c r="J38" i="53"/>
  <c r="J20" i="53"/>
  <c r="J21" i="53"/>
  <c r="J22" i="53"/>
  <c r="J23" i="53"/>
  <c r="J29" i="53"/>
  <c r="J18" i="53"/>
  <c r="J19" i="53"/>
  <c r="J26" i="53"/>
  <c r="J27" i="53"/>
  <c r="J25" i="53"/>
  <c r="J24" i="53"/>
  <c r="J30" i="53"/>
  <c r="J34" i="53"/>
  <c r="J48" i="40"/>
  <c r="J47" i="40"/>
  <c r="J45" i="40"/>
  <c r="J44" i="40"/>
  <c r="J43" i="40"/>
  <c r="J42" i="40"/>
  <c r="J41" i="40"/>
  <c r="J39" i="40"/>
  <c r="J38" i="40"/>
  <c r="J20" i="40"/>
  <c r="J21" i="40"/>
  <c r="J22" i="40"/>
  <c r="J23" i="40"/>
  <c r="J29" i="40"/>
  <c r="J19" i="40"/>
  <c r="J26" i="40"/>
  <c r="J27" i="40"/>
  <c r="J25" i="40"/>
  <c r="J24" i="40"/>
  <c r="J30" i="40"/>
  <c r="J34" i="40"/>
  <c r="J20" i="59"/>
  <c r="J21" i="59"/>
  <c r="J22" i="59"/>
  <c r="J23" i="59"/>
  <c r="J29" i="59"/>
  <c r="J18" i="59"/>
  <c r="J19" i="59"/>
  <c r="J26" i="59"/>
  <c r="J27" i="59"/>
  <c r="J25" i="59"/>
  <c r="J24" i="59"/>
  <c r="J30" i="59"/>
  <c r="J34" i="59"/>
  <c r="V11" i="67"/>
  <c r="V10" i="67" s="1"/>
  <c r="AC10" i="67" l="1"/>
  <c r="W11" i="67"/>
  <c r="W10" i="67" l="1"/>
  <c r="AD10" i="67" s="1"/>
  <c r="X11" i="67"/>
  <c r="X10" i="67" l="1"/>
  <c r="AE10" i="67" s="1"/>
  <c r="Q13" i="77" l="1"/>
  <c r="V11" i="60" l="1"/>
  <c r="D6" i="60"/>
  <c r="D5" i="60"/>
  <c r="F8" i="59"/>
  <c r="O11" i="59" s="1"/>
  <c r="F7" i="59"/>
  <c r="Q11" i="59" s="1"/>
  <c r="V11" i="58"/>
  <c r="D6" i="58"/>
  <c r="D5" i="58"/>
  <c r="F8" i="57"/>
  <c r="O11" i="57" s="1"/>
  <c r="F7" i="57"/>
  <c r="Q11" i="57" s="1"/>
  <c r="V11" i="56"/>
  <c r="D6" i="56"/>
  <c r="D5" i="56"/>
  <c r="F8" i="54"/>
  <c r="O11" i="54" s="1"/>
  <c r="F7" i="54"/>
  <c r="Q11" i="54" s="1"/>
  <c r="F8" i="53"/>
  <c r="O11" i="53" s="1"/>
  <c r="F7" i="53"/>
  <c r="Q11" i="53" s="1"/>
  <c r="V11" i="52"/>
  <c r="D6" i="52"/>
  <c r="D5" i="52"/>
  <c r="D6" i="41"/>
  <c r="S33" i="52" l="1"/>
  <c r="K33" i="52"/>
  <c r="Q32" i="52"/>
  <c r="M32" i="52"/>
  <c r="P33" i="52"/>
  <c r="N32" i="52"/>
  <c r="N33" i="52"/>
  <c r="J33" i="52"/>
  <c r="P32" i="52"/>
  <c r="Q33" i="52"/>
  <c r="M33" i="52"/>
  <c r="S32" i="52"/>
  <c r="K32" i="52"/>
  <c r="J32" i="52"/>
  <c r="H32" i="52"/>
  <c r="H33" i="52"/>
  <c r="L33" i="52"/>
  <c r="L32" i="52"/>
  <c r="O33" i="52"/>
  <c r="O32" i="52"/>
  <c r="R33" i="52"/>
  <c r="R32" i="52"/>
  <c r="S33" i="58"/>
  <c r="Q32" i="58"/>
  <c r="M32" i="58"/>
  <c r="N33" i="58"/>
  <c r="H33" i="58"/>
  <c r="P32" i="58"/>
  <c r="J32" i="58"/>
  <c r="Q33" i="58"/>
  <c r="M33" i="58"/>
  <c r="S32" i="58"/>
  <c r="P33" i="58"/>
  <c r="J33" i="58"/>
  <c r="N32" i="58"/>
  <c r="H32" i="58"/>
  <c r="K33" i="58"/>
  <c r="K32" i="58"/>
  <c r="I33" i="58"/>
  <c r="I32" i="58"/>
  <c r="O32" i="58"/>
  <c r="O33" i="58"/>
  <c r="R33" i="58"/>
  <c r="R32" i="58"/>
  <c r="S33" i="60"/>
  <c r="Q32" i="60"/>
  <c r="M32" i="60"/>
  <c r="N33" i="60"/>
  <c r="H33" i="60"/>
  <c r="P32" i="60"/>
  <c r="J32" i="60"/>
  <c r="Q33" i="60"/>
  <c r="M33" i="60"/>
  <c r="S32" i="60"/>
  <c r="P33" i="60"/>
  <c r="J33" i="60"/>
  <c r="N32" i="60"/>
  <c r="H32" i="60"/>
  <c r="K32" i="60"/>
  <c r="K33" i="60"/>
  <c r="I33" i="60"/>
  <c r="I32" i="60"/>
  <c r="O32" i="60"/>
  <c r="O33" i="60"/>
  <c r="R33" i="60"/>
  <c r="R32" i="60"/>
  <c r="S33" i="41"/>
  <c r="K33" i="41"/>
  <c r="Q32" i="41"/>
  <c r="M32" i="41"/>
  <c r="P33" i="41"/>
  <c r="J32" i="41"/>
  <c r="N33" i="41"/>
  <c r="J33" i="41"/>
  <c r="P32" i="41"/>
  <c r="Q33" i="41"/>
  <c r="M33" i="41"/>
  <c r="S32" i="41"/>
  <c r="K32" i="41"/>
  <c r="N32" i="41"/>
  <c r="H32" i="41"/>
  <c r="H33" i="41"/>
  <c r="L32" i="41"/>
  <c r="L33" i="41"/>
  <c r="O33" i="41"/>
  <c r="O32" i="41"/>
  <c r="R32" i="41"/>
  <c r="R33" i="41"/>
  <c r="S33" i="56"/>
  <c r="K33" i="56"/>
  <c r="Q32" i="56"/>
  <c r="M32" i="56"/>
  <c r="N33" i="56"/>
  <c r="J33" i="56"/>
  <c r="P32" i="56"/>
  <c r="N32" i="56"/>
  <c r="Q33" i="56"/>
  <c r="M33" i="56"/>
  <c r="S32" i="56"/>
  <c r="K32" i="56"/>
  <c r="J32" i="56"/>
  <c r="P33" i="56"/>
  <c r="H33" i="56"/>
  <c r="H32" i="56"/>
  <c r="L32" i="56"/>
  <c r="L33" i="56"/>
  <c r="O32" i="56"/>
  <c r="O33" i="56"/>
  <c r="R33" i="56"/>
  <c r="R32" i="56"/>
  <c r="I18" i="60"/>
  <c r="I21" i="60"/>
  <c r="I25" i="60"/>
  <c r="I19" i="60"/>
  <c r="I22" i="60"/>
  <c r="I26" i="60"/>
  <c r="I30" i="60"/>
  <c r="I23" i="60"/>
  <c r="I27" i="60"/>
  <c r="I31" i="60"/>
  <c r="I20" i="60"/>
  <c r="I24" i="60"/>
  <c r="I28" i="60"/>
  <c r="I34" i="60"/>
  <c r="I29" i="60"/>
  <c r="S31" i="52"/>
  <c r="O31" i="52"/>
  <c r="K31" i="52"/>
  <c r="R31" i="52"/>
  <c r="N31" i="52"/>
  <c r="J31" i="52"/>
  <c r="Q31" i="52"/>
  <c r="M31" i="52"/>
  <c r="P31" i="52"/>
  <c r="L31" i="52"/>
  <c r="H31" i="52"/>
  <c r="S31" i="58"/>
  <c r="O31" i="58"/>
  <c r="R31" i="58"/>
  <c r="N31" i="58"/>
  <c r="H31" i="58"/>
  <c r="Q31" i="58"/>
  <c r="M31" i="58"/>
  <c r="P31" i="58"/>
  <c r="J31" i="58"/>
  <c r="K31" i="58"/>
  <c r="R31" i="41"/>
  <c r="N31" i="41"/>
  <c r="J31" i="41"/>
  <c r="Q31" i="41"/>
  <c r="M31" i="41"/>
  <c r="P31" i="41"/>
  <c r="L31" i="41"/>
  <c r="S31" i="41"/>
  <c r="O31" i="41"/>
  <c r="K31" i="41"/>
  <c r="H31" i="41"/>
  <c r="Q31" i="60"/>
  <c r="M31" i="60"/>
  <c r="P31" i="60"/>
  <c r="J31" i="60"/>
  <c r="S31" i="60"/>
  <c r="O31" i="60"/>
  <c r="R31" i="60"/>
  <c r="N31" i="60"/>
  <c r="H31" i="60"/>
  <c r="K31" i="60"/>
  <c r="Q31" i="56"/>
  <c r="M31" i="56"/>
  <c r="P31" i="56"/>
  <c r="L31" i="56"/>
  <c r="S31" i="56"/>
  <c r="O31" i="56"/>
  <c r="K31" i="56"/>
  <c r="R31" i="56"/>
  <c r="N31" i="56"/>
  <c r="J31" i="56"/>
  <c r="H31" i="56"/>
  <c r="L15" i="60"/>
  <c r="O15" i="60"/>
  <c r="R15" i="60"/>
  <c r="R53" i="60"/>
  <c r="O53" i="60"/>
  <c r="I53" i="60"/>
  <c r="I43" i="60"/>
  <c r="I58" i="60"/>
  <c r="I41" i="60"/>
  <c r="I42" i="60"/>
  <c r="I56" i="60"/>
  <c r="I39" i="60"/>
  <c r="I52" i="60"/>
  <c r="I38" i="60"/>
  <c r="I51" i="60"/>
  <c r="I44" i="60"/>
  <c r="I57" i="60"/>
  <c r="I48" i="60"/>
  <c r="I49" i="60"/>
  <c r="I47" i="60"/>
  <c r="I59" i="60"/>
  <c r="I45" i="60"/>
  <c r="I46" i="60"/>
  <c r="I40" i="60"/>
  <c r="O44" i="60"/>
  <c r="O22" i="60"/>
  <c r="O48" i="60"/>
  <c r="O27" i="60"/>
  <c r="O42" i="60"/>
  <c r="O20" i="60"/>
  <c r="O51" i="60"/>
  <c r="O29" i="60"/>
  <c r="O45" i="60"/>
  <c r="O57" i="60"/>
  <c r="O40" i="60"/>
  <c r="O19" i="60"/>
  <c r="O41" i="60"/>
  <c r="O38" i="60"/>
  <c r="O47" i="60"/>
  <c r="O25" i="60"/>
  <c r="O34" i="60"/>
  <c r="O30" i="60"/>
  <c r="O58" i="60"/>
  <c r="O49" i="60"/>
  <c r="O28" i="60"/>
  <c r="O43" i="60"/>
  <c r="O21" i="60"/>
  <c r="O23" i="60"/>
  <c r="O26" i="60"/>
  <c r="O52" i="60"/>
  <c r="O59" i="60"/>
  <c r="O46" i="60"/>
  <c r="O24" i="60"/>
  <c r="O56" i="60"/>
  <c r="O39" i="60"/>
  <c r="O18" i="60"/>
  <c r="R59" i="60"/>
  <c r="R45" i="60"/>
  <c r="R23" i="60"/>
  <c r="R38" i="60"/>
  <c r="R47" i="60"/>
  <c r="R25" i="60"/>
  <c r="R57" i="60"/>
  <c r="R40" i="60"/>
  <c r="R19" i="60"/>
  <c r="R58" i="60"/>
  <c r="R41" i="60"/>
  <c r="R28" i="60"/>
  <c r="R43" i="60"/>
  <c r="R21" i="60"/>
  <c r="R30" i="60"/>
  <c r="R42" i="60"/>
  <c r="R52" i="60"/>
  <c r="R34" i="60"/>
  <c r="R49" i="60"/>
  <c r="R24" i="60"/>
  <c r="R56" i="60"/>
  <c r="R39" i="60"/>
  <c r="R18" i="60"/>
  <c r="R26" i="60"/>
  <c r="R20" i="60"/>
  <c r="R48" i="60"/>
  <c r="R27" i="60"/>
  <c r="R46" i="60"/>
  <c r="R51" i="60"/>
  <c r="R29" i="60"/>
  <c r="R44" i="60"/>
  <c r="R22" i="60"/>
  <c r="S11" i="54"/>
  <c r="M11" i="54"/>
  <c r="R11" i="54"/>
  <c r="K11" i="54"/>
  <c r="U11" i="54"/>
  <c r="J11" i="54"/>
  <c r="T11" i="54"/>
  <c r="H28" i="41"/>
  <c r="H24" i="41"/>
  <c r="H34" i="41"/>
  <c r="H30" i="41"/>
  <c r="H19" i="41"/>
  <c r="H25" i="41"/>
  <c r="H27" i="41"/>
  <c r="H26" i="41"/>
  <c r="H29" i="41"/>
  <c r="H20" i="41"/>
  <c r="H23" i="41"/>
  <c r="H22" i="41"/>
  <c r="H21" i="41"/>
  <c r="R11" i="53"/>
  <c r="K11" i="53"/>
  <c r="U11" i="53"/>
  <c r="J11" i="53"/>
  <c r="T11" i="53"/>
  <c r="S11" i="53"/>
  <c r="M11" i="53"/>
  <c r="T11" i="57"/>
  <c r="S11" i="57"/>
  <c r="M11" i="57"/>
  <c r="R11" i="57"/>
  <c r="K11" i="57"/>
  <c r="U11" i="57"/>
  <c r="J11" i="57"/>
  <c r="S11" i="59"/>
  <c r="R11" i="59"/>
  <c r="U11" i="59"/>
  <c r="T11" i="59"/>
  <c r="M11" i="59"/>
  <c r="K11" i="59"/>
  <c r="J11" i="59"/>
  <c r="Q27" i="60"/>
  <c r="H27" i="60"/>
  <c r="J27" i="60"/>
  <c r="N27" i="60"/>
  <c r="K27" i="60"/>
  <c r="M27" i="60"/>
  <c r="S27" i="60"/>
  <c r="P27" i="60"/>
  <c r="L27" i="56"/>
  <c r="Q27" i="56"/>
  <c r="R27" i="56"/>
  <c r="M27" i="56"/>
  <c r="J27" i="56"/>
  <c r="S27" i="56"/>
  <c r="P27" i="56"/>
  <c r="H27" i="56"/>
  <c r="O27" i="56"/>
  <c r="K27" i="56"/>
  <c r="N27" i="56"/>
  <c r="P27" i="41"/>
  <c r="L27" i="41"/>
  <c r="O27" i="41"/>
  <c r="K27" i="41"/>
  <c r="R27" i="41"/>
  <c r="N27" i="41"/>
  <c r="S27" i="41"/>
  <c r="Q27" i="41"/>
  <c r="M27" i="41"/>
  <c r="J27" i="41"/>
  <c r="L27" i="52"/>
  <c r="O27" i="52"/>
  <c r="R27" i="52"/>
  <c r="Q27" i="52"/>
  <c r="M27" i="52"/>
  <c r="J27" i="52"/>
  <c r="H27" i="52"/>
  <c r="K27" i="52"/>
  <c r="N27" i="52"/>
  <c r="S27" i="52"/>
  <c r="P27" i="52"/>
  <c r="H27" i="58"/>
  <c r="R27" i="58"/>
  <c r="K27" i="58"/>
  <c r="N27" i="58"/>
  <c r="J27" i="58"/>
  <c r="Q27" i="58"/>
  <c r="M27" i="58"/>
  <c r="S27" i="58"/>
  <c r="P27" i="58"/>
  <c r="O27" i="58"/>
  <c r="W11" i="52"/>
  <c r="O15" i="58"/>
  <c r="R15" i="58"/>
  <c r="L15" i="58"/>
  <c r="S59" i="60"/>
  <c r="S58" i="60"/>
  <c r="Q57" i="60"/>
  <c r="M57" i="60"/>
  <c r="S56" i="60"/>
  <c r="Q53" i="60"/>
  <c r="M53" i="60"/>
  <c r="S52" i="60"/>
  <c r="N59" i="60"/>
  <c r="H59" i="60"/>
  <c r="N58" i="60"/>
  <c r="H58" i="60"/>
  <c r="Q59" i="60"/>
  <c r="M59" i="60"/>
  <c r="Q58" i="60"/>
  <c r="J59" i="60"/>
  <c r="S57" i="60"/>
  <c r="N57" i="60"/>
  <c r="M56" i="60"/>
  <c r="J53" i="60"/>
  <c r="Q52" i="60"/>
  <c r="J52" i="60"/>
  <c r="P51" i="60"/>
  <c r="P58" i="60"/>
  <c r="J57" i="60"/>
  <c r="Q56" i="60"/>
  <c r="J56" i="60"/>
  <c r="P53" i="60"/>
  <c r="P52" i="60"/>
  <c r="S51" i="60"/>
  <c r="M58" i="60"/>
  <c r="P57" i="60"/>
  <c r="P56" i="60"/>
  <c r="H56" i="60"/>
  <c r="H53" i="60"/>
  <c r="N52" i="60"/>
  <c r="H52" i="60"/>
  <c r="N51" i="60"/>
  <c r="H51" i="60"/>
  <c r="P49" i="60"/>
  <c r="J49" i="60"/>
  <c r="N48" i="60"/>
  <c r="H48" i="60"/>
  <c r="N47" i="60"/>
  <c r="H47" i="60"/>
  <c r="P45" i="60"/>
  <c r="J45" i="60"/>
  <c r="N44" i="60"/>
  <c r="H44" i="60"/>
  <c r="P43" i="60"/>
  <c r="J43" i="60"/>
  <c r="N42" i="60"/>
  <c r="H42" i="60"/>
  <c r="P41" i="60"/>
  <c r="J41" i="60"/>
  <c r="N40" i="60"/>
  <c r="H40" i="60"/>
  <c r="P39" i="60"/>
  <c r="J39" i="60"/>
  <c r="N38" i="60"/>
  <c r="H38" i="60"/>
  <c r="P46" i="60"/>
  <c r="J46" i="60"/>
  <c r="N34" i="60"/>
  <c r="H34" i="60"/>
  <c r="N30" i="60"/>
  <c r="H30" i="60"/>
  <c r="P29" i="60"/>
  <c r="J29" i="60"/>
  <c r="N28" i="60"/>
  <c r="H28" i="60"/>
  <c r="P26" i="60"/>
  <c r="J58" i="60"/>
  <c r="S53" i="60"/>
  <c r="M51" i="60"/>
  <c r="M49" i="60"/>
  <c r="Q48" i="60"/>
  <c r="J48" i="60"/>
  <c r="P47" i="60"/>
  <c r="H45" i="60"/>
  <c r="S43" i="60"/>
  <c r="N43" i="60"/>
  <c r="S42" i="60"/>
  <c r="M42" i="60"/>
  <c r="M41" i="60"/>
  <c r="Q40" i="60"/>
  <c r="J40" i="60"/>
  <c r="Q39" i="60"/>
  <c r="P38" i="60"/>
  <c r="H46" i="60"/>
  <c r="Q30" i="60"/>
  <c r="J30" i="60"/>
  <c r="Q29" i="60"/>
  <c r="P28" i="60"/>
  <c r="Q25" i="60"/>
  <c r="M25" i="60"/>
  <c r="S24" i="60"/>
  <c r="Q23" i="60"/>
  <c r="M23" i="60"/>
  <c r="S22" i="60"/>
  <c r="Q21" i="60"/>
  <c r="M21" i="60"/>
  <c r="S20" i="60"/>
  <c r="P59" i="60"/>
  <c r="N53" i="60"/>
  <c r="J51" i="60"/>
  <c r="Q49" i="60"/>
  <c r="P48" i="60"/>
  <c r="S45" i="60"/>
  <c r="N45" i="60"/>
  <c r="S44" i="60"/>
  <c r="M44" i="60"/>
  <c r="M43" i="60"/>
  <c r="Q42" i="60"/>
  <c r="J42" i="60"/>
  <c r="Q41" i="60"/>
  <c r="P40" i="60"/>
  <c r="H39" i="60"/>
  <c r="S46" i="60"/>
  <c r="N46" i="60"/>
  <c r="S34" i="60"/>
  <c r="M34" i="60"/>
  <c r="P30" i="60"/>
  <c r="H29" i="60"/>
  <c r="S26" i="60"/>
  <c r="N26" i="60"/>
  <c r="H26" i="60"/>
  <c r="P25" i="60"/>
  <c r="J25" i="60"/>
  <c r="N24" i="60"/>
  <c r="H24" i="60"/>
  <c r="P23" i="60"/>
  <c r="J23" i="60"/>
  <c r="N22" i="60"/>
  <c r="H22" i="60"/>
  <c r="P21" i="60"/>
  <c r="J21" i="60"/>
  <c r="N20" i="60"/>
  <c r="H20" i="60"/>
  <c r="H57" i="60"/>
  <c r="H49" i="60"/>
  <c r="S47" i="60"/>
  <c r="M47" i="60"/>
  <c r="M45" i="60"/>
  <c r="Q44" i="60"/>
  <c r="J44" i="60"/>
  <c r="Q43" i="60"/>
  <c r="P42" i="60"/>
  <c r="H41" i="60"/>
  <c r="S39" i="60"/>
  <c r="N39" i="60"/>
  <c r="S38" i="60"/>
  <c r="M38" i="60"/>
  <c r="M46" i="60"/>
  <c r="Q34" i="60"/>
  <c r="J34" i="60"/>
  <c r="S29" i="60"/>
  <c r="N29" i="60"/>
  <c r="S28" i="60"/>
  <c r="M28" i="60"/>
  <c r="M26" i="60"/>
  <c r="S25" i="60"/>
  <c r="Q24" i="60"/>
  <c r="M24" i="60"/>
  <c r="S23" i="60"/>
  <c r="Q22" i="60"/>
  <c r="M22" i="60"/>
  <c r="S21" i="60"/>
  <c r="Q20" i="60"/>
  <c r="M20" i="60"/>
  <c r="Q19" i="60"/>
  <c r="M19" i="60"/>
  <c r="S18" i="60"/>
  <c r="Q15" i="60"/>
  <c r="M15" i="60"/>
  <c r="S49" i="60"/>
  <c r="Q45" i="60"/>
  <c r="N41" i="60"/>
  <c r="M39" i="60"/>
  <c r="S30" i="60"/>
  <c r="Q28" i="60"/>
  <c r="J24" i="60"/>
  <c r="P22" i="60"/>
  <c r="H21" i="60"/>
  <c r="H19" i="60"/>
  <c r="N18" i="60"/>
  <c r="S15" i="60"/>
  <c r="N15" i="60"/>
  <c r="N56" i="60"/>
  <c r="N49" i="60"/>
  <c r="H43" i="60"/>
  <c r="S40" i="60"/>
  <c r="Q38" i="60"/>
  <c r="P34" i="60"/>
  <c r="M30" i="60"/>
  <c r="J28" i="60"/>
  <c r="N25" i="60"/>
  <c r="J22" i="60"/>
  <c r="P20" i="60"/>
  <c r="N19" i="60"/>
  <c r="M18" i="60"/>
  <c r="M52" i="60"/>
  <c r="S48" i="60"/>
  <c r="Q47" i="60"/>
  <c r="P44" i="60"/>
  <c r="M40" i="60"/>
  <c r="J38" i="60"/>
  <c r="Q26" i="60"/>
  <c r="H25" i="60"/>
  <c r="N23" i="60"/>
  <c r="J20" i="60"/>
  <c r="S19" i="60"/>
  <c r="J19" i="60"/>
  <c r="Q18" i="60"/>
  <c r="J18" i="60"/>
  <c r="P15" i="60"/>
  <c r="J15" i="60"/>
  <c r="M48" i="60"/>
  <c r="M29" i="60"/>
  <c r="N21" i="60"/>
  <c r="P18" i="60"/>
  <c r="J47" i="60"/>
  <c r="Q46" i="60"/>
  <c r="J26" i="60"/>
  <c r="H18" i="60"/>
  <c r="P24" i="60"/>
  <c r="P19" i="60"/>
  <c r="S41" i="60"/>
  <c r="H15" i="60"/>
  <c r="H23" i="60"/>
  <c r="Q51" i="60"/>
  <c r="K23" i="60"/>
  <c r="K42" i="60"/>
  <c r="K19" i="60"/>
  <c r="K46" i="60"/>
  <c r="K53" i="60"/>
  <c r="K25" i="60"/>
  <c r="K44" i="60"/>
  <c r="K59" i="60"/>
  <c r="K29" i="60"/>
  <c r="K28" i="60"/>
  <c r="K47" i="60"/>
  <c r="K22" i="60"/>
  <c r="K41" i="60"/>
  <c r="K15" i="60"/>
  <c r="K30" i="60"/>
  <c r="K48" i="60"/>
  <c r="K20" i="60"/>
  <c r="K39" i="60"/>
  <c r="K57" i="60"/>
  <c r="K56" i="60"/>
  <c r="K49" i="60"/>
  <c r="K21" i="60"/>
  <c r="K58" i="60"/>
  <c r="K51" i="60"/>
  <c r="K26" i="60"/>
  <c r="K45" i="60"/>
  <c r="K18" i="60"/>
  <c r="K34" i="60"/>
  <c r="K52" i="60"/>
  <c r="K24" i="60"/>
  <c r="K43" i="60"/>
  <c r="K38" i="60"/>
  <c r="K40" i="60"/>
  <c r="Q59" i="56"/>
  <c r="M59" i="56"/>
  <c r="Q58" i="56"/>
  <c r="M58" i="56"/>
  <c r="S57" i="56"/>
  <c r="P59" i="56"/>
  <c r="L59" i="56"/>
  <c r="P58" i="56"/>
  <c r="L58" i="56"/>
  <c r="R57" i="56"/>
  <c r="N57" i="56"/>
  <c r="H57" i="56"/>
  <c r="P56" i="56"/>
  <c r="L56" i="56"/>
  <c r="R53" i="56"/>
  <c r="N53" i="56"/>
  <c r="H53" i="56"/>
  <c r="P52" i="56"/>
  <c r="L52" i="56"/>
  <c r="P51" i="56"/>
  <c r="L51" i="56"/>
  <c r="R49" i="56"/>
  <c r="N49" i="56"/>
  <c r="H49" i="56"/>
  <c r="P48" i="56"/>
  <c r="L48" i="56"/>
  <c r="P47" i="56"/>
  <c r="L47" i="56"/>
  <c r="R45" i="56"/>
  <c r="N45" i="56"/>
  <c r="H45" i="56"/>
  <c r="P44" i="56"/>
  <c r="L44" i="56"/>
  <c r="R43" i="56"/>
  <c r="N43" i="56"/>
  <c r="H43" i="56"/>
  <c r="P42" i="56"/>
  <c r="L42" i="56"/>
  <c r="R41" i="56"/>
  <c r="N41" i="56"/>
  <c r="H41" i="56"/>
  <c r="P40" i="56"/>
  <c r="L40" i="56"/>
  <c r="R39" i="56"/>
  <c r="N39" i="56"/>
  <c r="H39" i="56"/>
  <c r="R59" i="56"/>
  <c r="H59" i="56"/>
  <c r="R58" i="56"/>
  <c r="H58" i="56"/>
  <c r="M57" i="56"/>
  <c r="R56" i="56"/>
  <c r="M56" i="56"/>
  <c r="Q53" i="56"/>
  <c r="L53" i="56"/>
  <c r="Q52" i="56"/>
  <c r="J52" i="56"/>
  <c r="O51" i="56"/>
  <c r="H51" i="56"/>
  <c r="O49" i="56"/>
  <c r="S48" i="56"/>
  <c r="N48" i="56"/>
  <c r="R47" i="56"/>
  <c r="M47" i="56"/>
  <c r="Q45" i="56"/>
  <c r="L45" i="56"/>
  <c r="Q44" i="56"/>
  <c r="J44" i="56"/>
  <c r="P43" i="56"/>
  <c r="J43" i="56"/>
  <c r="O42" i="56"/>
  <c r="H42" i="56"/>
  <c r="O41" i="56"/>
  <c r="S40" i="56"/>
  <c r="N40" i="56"/>
  <c r="S39" i="56"/>
  <c r="M39" i="56"/>
  <c r="R38" i="56"/>
  <c r="N38" i="56"/>
  <c r="H38" i="56"/>
  <c r="P46" i="56"/>
  <c r="L46" i="56"/>
  <c r="R34" i="56"/>
  <c r="N34" i="56"/>
  <c r="H34" i="56"/>
  <c r="R30" i="56"/>
  <c r="N30" i="56"/>
  <c r="H30" i="56"/>
  <c r="P29" i="56"/>
  <c r="L29" i="56"/>
  <c r="R28" i="56"/>
  <c r="N28" i="56"/>
  <c r="H28" i="56"/>
  <c r="P26" i="56"/>
  <c r="L26" i="56"/>
  <c r="R25" i="56"/>
  <c r="N25" i="56"/>
  <c r="H25" i="56"/>
  <c r="P24" i="56"/>
  <c r="L24" i="56"/>
  <c r="R23" i="56"/>
  <c r="N23" i="56"/>
  <c r="H23" i="56"/>
  <c r="P22" i="56"/>
  <c r="L22" i="56"/>
  <c r="R21" i="56"/>
  <c r="N21" i="56"/>
  <c r="H21" i="56"/>
  <c r="P20" i="56"/>
  <c r="L20" i="56"/>
  <c r="P19" i="56"/>
  <c r="L19" i="56"/>
  <c r="R18" i="56"/>
  <c r="N18" i="56"/>
  <c r="H18" i="56"/>
  <c r="P15" i="56"/>
  <c r="O59" i="56"/>
  <c r="O58" i="56"/>
  <c r="Q57" i="56"/>
  <c r="L57" i="56"/>
  <c r="Q56" i="56"/>
  <c r="J56" i="56"/>
  <c r="P53" i="56"/>
  <c r="J53" i="56"/>
  <c r="O52" i="56"/>
  <c r="H52" i="56"/>
  <c r="S51" i="56"/>
  <c r="N51" i="56"/>
  <c r="S49" i="56"/>
  <c r="M49" i="56"/>
  <c r="R48" i="56"/>
  <c r="M48" i="56"/>
  <c r="Q47" i="56"/>
  <c r="J47" i="56"/>
  <c r="P45" i="56"/>
  <c r="J45" i="56"/>
  <c r="O44" i="56"/>
  <c r="H44" i="56"/>
  <c r="O43" i="56"/>
  <c r="S42" i="56"/>
  <c r="N42" i="56"/>
  <c r="S41" i="56"/>
  <c r="M41" i="56"/>
  <c r="R40" i="56"/>
  <c r="M40" i="56"/>
  <c r="Q39" i="56"/>
  <c r="L39" i="56"/>
  <c r="Q38" i="56"/>
  <c r="M38" i="56"/>
  <c r="S46" i="56"/>
  <c r="O46" i="56"/>
  <c r="J46" i="56"/>
  <c r="Q34" i="56"/>
  <c r="M34" i="56"/>
  <c r="Q30" i="56"/>
  <c r="M30" i="56"/>
  <c r="S29" i="56"/>
  <c r="O29" i="56"/>
  <c r="J29" i="56"/>
  <c r="Q28" i="56"/>
  <c r="M28" i="56"/>
  <c r="S26" i="56"/>
  <c r="O26" i="56"/>
  <c r="J26" i="56"/>
  <c r="Q25" i="56"/>
  <c r="M25" i="56"/>
  <c r="S24" i="56"/>
  <c r="O24" i="56"/>
  <c r="J24" i="56"/>
  <c r="Q23" i="56"/>
  <c r="M23" i="56"/>
  <c r="S22" i="56"/>
  <c r="O22" i="56"/>
  <c r="J22" i="56"/>
  <c r="Q21" i="56"/>
  <c r="M21" i="56"/>
  <c r="S20" i="56"/>
  <c r="O20" i="56"/>
  <c r="J20" i="56"/>
  <c r="S19" i="56"/>
  <c r="O19" i="56"/>
  <c r="J19" i="56"/>
  <c r="Q18" i="56"/>
  <c r="M18" i="56"/>
  <c r="S15" i="56"/>
  <c r="J15" i="56"/>
  <c r="N59" i="56"/>
  <c r="N58" i="56"/>
  <c r="P57" i="56"/>
  <c r="J57" i="56"/>
  <c r="O56" i="56"/>
  <c r="H56" i="56"/>
  <c r="O53" i="56"/>
  <c r="S52" i="56"/>
  <c r="N52" i="56"/>
  <c r="R51" i="56"/>
  <c r="M51" i="56"/>
  <c r="Q49" i="56"/>
  <c r="L49" i="56"/>
  <c r="Q48" i="56"/>
  <c r="J48" i="56"/>
  <c r="O47" i="56"/>
  <c r="H47" i="56"/>
  <c r="O45" i="56"/>
  <c r="S44" i="56"/>
  <c r="N44" i="56"/>
  <c r="S43" i="56"/>
  <c r="M43" i="56"/>
  <c r="R42" i="56"/>
  <c r="M42" i="56"/>
  <c r="Q41" i="56"/>
  <c r="L41" i="56"/>
  <c r="Q40" i="56"/>
  <c r="J40" i="56"/>
  <c r="P39" i="56"/>
  <c r="J39" i="56"/>
  <c r="P38" i="56"/>
  <c r="L38" i="56"/>
  <c r="R46" i="56"/>
  <c r="N46" i="56"/>
  <c r="H46" i="56"/>
  <c r="P34" i="56"/>
  <c r="L34" i="56"/>
  <c r="P30" i="56"/>
  <c r="L30" i="56"/>
  <c r="R29" i="56"/>
  <c r="N29" i="56"/>
  <c r="H29" i="56"/>
  <c r="P28" i="56"/>
  <c r="L28" i="56"/>
  <c r="R26" i="56"/>
  <c r="N26" i="56"/>
  <c r="H26" i="56"/>
  <c r="P25" i="56"/>
  <c r="L25" i="56"/>
  <c r="R24" i="56"/>
  <c r="N24" i="56"/>
  <c r="H24" i="56"/>
  <c r="P23" i="56"/>
  <c r="L23" i="56"/>
  <c r="R22" i="56"/>
  <c r="N22" i="56"/>
  <c r="H22" i="56"/>
  <c r="P21" i="56"/>
  <c r="L21" i="56"/>
  <c r="R20" i="56"/>
  <c r="N20" i="56"/>
  <c r="H20" i="56"/>
  <c r="R19" i="56"/>
  <c r="N19" i="56"/>
  <c r="H19" i="56"/>
  <c r="P18" i="56"/>
  <c r="L18" i="56"/>
  <c r="N15" i="56"/>
  <c r="H15" i="56"/>
  <c r="O57" i="56"/>
  <c r="M53" i="56"/>
  <c r="J49" i="56"/>
  <c r="S47" i="56"/>
  <c r="R44" i="56"/>
  <c r="Q42" i="56"/>
  <c r="O40" i="56"/>
  <c r="O38" i="56"/>
  <c r="S34" i="56"/>
  <c r="J30" i="56"/>
  <c r="O28" i="56"/>
  <c r="S25" i="56"/>
  <c r="M24" i="56"/>
  <c r="Q22" i="56"/>
  <c r="J21" i="56"/>
  <c r="S18" i="56"/>
  <c r="M15" i="56"/>
  <c r="S59" i="56"/>
  <c r="S56" i="56"/>
  <c r="R52" i="56"/>
  <c r="Q51" i="56"/>
  <c r="O48" i="56"/>
  <c r="N47" i="56"/>
  <c r="M44" i="56"/>
  <c r="J42" i="56"/>
  <c r="H40" i="56"/>
  <c r="J38" i="56"/>
  <c r="O34" i="56"/>
  <c r="Q29" i="56"/>
  <c r="J28" i="56"/>
  <c r="O25" i="56"/>
  <c r="S23" i="56"/>
  <c r="M22" i="56"/>
  <c r="Q20" i="56"/>
  <c r="O18" i="56"/>
  <c r="J59" i="56"/>
  <c r="S58" i="56"/>
  <c r="N56" i="56"/>
  <c r="M52" i="56"/>
  <c r="J51" i="56"/>
  <c r="H48" i="56"/>
  <c r="S45" i="56"/>
  <c r="Q43" i="56"/>
  <c r="P41" i="56"/>
  <c r="O39" i="56"/>
  <c r="Q46" i="56"/>
  <c r="J34" i="56"/>
  <c r="S30" i="56"/>
  <c r="M29" i="56"/>
  <c r="Q26" i="56"/>
  <c r="J25" i="56"/>
  <c r="O23" i="56"/>
  <c r="S21" i="56"/>
  <c r="M20" i="56"/>
  <c r="Q19" i="56"/>
  <c r="J18" i="56"/>
  <c r="J58" i="56"/>
  <c r="S38" i="56"/>
  <c r="O30" i="56"/>
  <c r="J23" i="56"/>
  <c r="Q15" i="56"/>
  <c r="S53" i="56"/>
  <c r="M45" i="56"/>
  <c r="M46" i="56"/>
  <c r="S28" i="56"/>
  <c r="O21" i="56"/>
  <c r="P49" i="56"/>
  <c r="J41" i="56"/>
  <c r="Q24" i="56"/>
  <c r="M19" i="56"/>
  <c r="M26" i="56"/>
  <c r="L43" i="56"/>
  <c r="K49" i="56"/>
  <c r="K21" i="56"/>
  <c r="K40" i="56"/>
  <c r="K58" i="56"/>
  <c r="K15" i="56"/>
  <c r="K23" i="56"/>
  <c r="K42" i="56"/>
  <c r="K29" i="56"/>
  <c r="K38" i="56"/>
  <c r="K19" i="56"/>
  <c r="K46" i="56"/>
  <c r="K53" i="56"/>
  <c r="K25" i="56"/>
  <c r="K44" i="56"/>
  <c r="K59" i="56"/>
  <c r="K20" i="56"/>
  <c r="K39" i="56"/>
  <c r="K57" i="56"/>
  <c r="K28" i="56"/>
  <c r="K47" i="56"/>
  <c r="K34" i="56"/>
  <c r="K56" i="56"/>
  <c r="K22" i="56"/>
  <c r="K41" i="56"/>
  <c r="K30" i="56"/>
  <c r="K48" i="56"/>
  <c r="K24" i="56"/>
  <c r="K43" i="56"/>
  <c r="K51" i="56"/>
  <c r="K26" i="56"/>
  <c r="K45" i="56"/>
  <c r="K18" i="56"/>
  <c r="K52" i="56"/>
  <c r="S59" i="58"/>
  <c r="O59" i="58"/>
  <c r="S58" i="58"/>
  <c r="O58" i="58"/>
  <c r="Q57" i="58"/>
  <c r="M57" i="58"/>
  <c r="S56" i="58"/>
  <c r="O56" i="58"/>
  <c r="Q53" i="58"/>
  <c r="M53" i="58"/>
  <c r="S52" i="58"/>
  <c r="O52" i="58"/>
  <c r="S51" i="58"/>
  <c r="O51" i="58"/>
  <c r="Q49" i="58"/>
  <c r="M49" i="58"/>
  <c r="S48" i="58"/>
  <c r="O48" i="58"/>
  <c r="S47" i="58"/>
  <c r="O47" i="58"/>
  <c r="Q45" i="58"/>
  <c r="M45" i="58"/>
  <c r="S44" i="58"/>
  <c r="O44" i="58"/>
  <c r="Q43" i="58"/>
  <c r="M43" i="58"/>
  <c r="S42" i="58"/>
  <c r="O42" i="58"/>
  <c r="Q41" i="58"/>
  <c r="M41" i="58"/>
  <c r="S40" i="58"/>
  <c r="O40" i="58"/>
  <c r="Q39" i="58"/>
  <c r="M39" i="58"/>
  <c r="S38" i="58"/>
  <c r="O38" i="58"/>
  <c r="Q46" i="58"/>
  <c r="M46" i="58"/>
  <c r="S34" i="58"/>
  <c r="O34" i="58"/>
  <c r="S30" i="58"/>
  <c r="O30" i="58"/>
  <c r="Q29" i="58"/>
  <c r="M29" i="58"/>
  <c r="S28" i="58"/>
  <c r="O28" i="58"/>
  <c r="Q26" i="58"/>
  <c r="M26" i="58"/>
  <c r="S25" i="58"/>
  <c r="O25" i="58"/>
  <c r="Q24" i="58"/>
  <c r="M24" i="58"/>
  <c r="S23" i="58"/>
  <c r="O23" i="58"/>
  <c r="Q22" i="58"/>
  <c r="M22" i="58"/>
  <c r="S21" i="58"/>
  <c r="O21" i="58"/>
  <c r="Q20" i="58"/>
  <c r="M20" i="58"/>
  <c r="Q19" i="58"/>
  <c r="M19" i="58"/>
  <c r="S18" i="58"/>
  <c r="R59" i="58"/>
  <c r="M59" i="58"/>
  <c r="P58" i="58"/>
  <c r="H58" i="58"/>
  <c r="O57" i="58"/>
  <c r="H57" i="58"/>
  <c r="N56" i="58"/>
  <c r="S53" i="58"/>
  <c r="N53" i="58"/>
  <c r="R52" i="58"/>
  <c r="M52" i="58"/>
  <c r="Q51" i="58"/>
  <c r="J51" i="58"/>
  <c r="P49" i="58"/>
  <c r="P48" i="58"/>
  <c r="H48" i="58"/>
  <c r="N47" i="58"/>
  <c r="S45" i="58"/>
  <c r="N45" i="58"/>
  <c r="R44" i="58"/>
  <c r="M44" i="58"/>
  <c r="R43" i="58"/>
  <c r="J43" i="58"/>
  <c r="Q42" i="58"/>
  <c r="J42" i="58"/>
  <c r="P41" i="58"/>
  <c r="P40" i="58"/>
  <c r="H40" i="58"/>
  <c r="O39" i="58"/>
  <c r="H39" i="58"/>
  <c r="N38" i="58"/>
  <c r="S46" i="58"/>
  <c r="N46" i="58"/>
  <c r="R34" i="58"/>
  <c r="M34" i="58"/>
  <c r="P30" i="58"/>
  <c r="H30" i="58"/>
  <c r="O29" i="58"/>
  <c r="H29" i="58"/>
  <c r="N28" i="58"/>
  <c r="S26" i="58"/>
  <c r="N26" i="58"/>
  <c r="Q59" i="58"/>
  <c r="J59" i="58"/>
  <c r="N58" i="58"/>
  <c r="S57" i="58"/>
  <c r="N57" i="58"/>
  <c r="R56" i="58"/>
  <c r="M56" i="58"/>
  <c r="R53" i="58"/>
  <c r="J53" i="58"/>
  <c r="Q52" i="58"/>
  <c r="J52" i="58"/>
  <c r="P51" i="58"/>
  <c r="H51" i="58"/>
  <c r="O49" i="58"/>
  <c r="H49" i="58"/>
  <c r="N48" i="58"/>
  <c r="R47" i="58"/>
  <c r="M47" i="58"/>
  <c r="R45" i="58"/>
  <c r="J45" i="58"/>
  <c r="Q44" i="58"/>
  <c r="J44" i="58"/>
  <c r="P43" i="58"/>
  <c r="P42" i="58"/>
  <c r="H42" i="58"/>
  <c r="O41" i="58"/>
  <c r="H41" i="58"/>
  <c r="N40" i="58"/>
  <c r="S39" i="58"/>
  <c r="N39" i="58"/>
  <c r="R38" i="58"/>
  <c r="M38" i="58"/>
  <c r="R46" i="58"/>
  <c r="J46" i="58"/>
  <c r="Q34" i="58"/>
  <c r="J34" i="58"/>
  <c r="N30" i="58"/>
  <c r="S29" i="58"/>
  <c r="N29" i="58"/>
  <c r="R28" i="58"/>
  <c r="M28" i="58"/>
  <c r="R26" i="58"/>
  <c r="J26" i="58"/>
  <c r="Q25" i="58"/>
  <c r="J25" i="58"/>
  <c r="P24" i="58"/>
  <c r="P23" i="58"/>
  <c r="H23" i="58"/>
  <c r="O22" i="58"/>
  <c r="H22" i="58"/>
  <c r="N21" i="58"/>
  <c r="S20" i="58"/>
  <c r="N20" i="58"/>
  <c r="R19" i="58"/>
  <c r="J19" i="58"/>
  <c r="Q18" i="58"/>
  <c r="M18" i="58"/>
  <c r="S15" i="58"/>
  <c r="J15" i="58"/>
  <c r="P59" i="58"/>
  <c r="H59" i="58"/>
  <c r="R58" i="58"/>
  <c r="M58" i="58"/>
  <c r="R57" i="58"/>
  <c r="J57" i="58"/>
  <c r="Q56" i="58"/>
  <c r="J56" i="58"/>
  <c r="P53" i="58"/>
  <c r="P52" i="58"/>
  <c r="H52" i="58"/>
  <c r="N51" i="58"/>
  <c r="S49" i="58"/>
  <c r="N49" i="58"/>
  <c r="R48" i="58"/>
  <c r="M48" i="58"/>
  <c r="Q47" i="58"/>
  <c r="J47" i="58"/>
  <c r="P45" i="58"/>
  <c r="P44" i="58"/>
  <c r="H44" i="58"/>
  <c r="O43" i="58"/>
  <c r="H43" i="58"/>
  <c r="N42" i="58"/>
  <c r="S41" i="58"/>
  <c r="N41" i="58"/>
  <c r="R40" i="58"/>
  <c r="M40" i="58"/>
  <c r="R39" i="58"/>
  <c r="J39" i="58"/>
  <c r="Q38" i="58"/>
  <c r="J38" i="58"/>
  <c r="P46" i="58"/>
  <c r="P34" i="58"/>
  <c r="H34" i="58"/>
  <c r="R30" i="58"/>
  <c r="M30" i="58"/>
  <c r="R29" i="58"/>
  <c r="J29" i="58"/>
  <c r="Q28" i="58"/>
  <c r="J28" i="58"/>
  <c r="P26" i="58"/>
  <c r="P25" i="58"/>
  <c r="H25" i="58"/>
  <c r="O24" i="58"/>
  <c r="H24" i="58"/>
  <c r="N23" i="58"/>
  <c r="S22" i="58"/>
  <c r="N22" i="58"/>
  <c r="R21" i="58"/>
  <c r="M21" i="58"/>
  <c r="R20" i="58"/>
  <c r="J20" i="58"/>
  <c r="P19" i="58"/>
  <c r="P18" i="58"/>
  <c r="J18" i="58"/>
  <c r="N15" i="58"/>
  <c r="H15" i="58"/>
  <c r="N59" i="58"/>
  <c r="J58" i="58"/>
  <c r="H56" i="58"/>
  <c r="R49" i="58"/>
  <c r="O45" i="58"/>
  <c r="N43" i="58"/>
  <c r="J41" i="58"/>
  <c r="H46" i="58"/>
  <c r="Q30" i="58"/>
  <c r="P28" i="58"/>
  <c r="R25" i="58"/>
  <c r="R24" i="58"/>
  <c r="Q23" i="58"/>
  <c r="P22" i="58"/>
  <c r="P21" i="58"/>
  <c r="O20" i="58"/>
  <c r="N19" i="58"/>
  <c r="N18" i="58"/>
  <c r="P15" i="58"/>
  <c r="P57" i="58"/>
  <c r="O53" i="58"/>
  <c r="J49" i="58"/>
  <c r="H45" i="58"/>
  <c r="R42" i="58"/>
  <c r="Q40" i="58"/>
  <c r="P38" i="58"/>
  <c r="N34" i="58"/>
  <c r="J30" i="58"/>
  <c r="H28" i="58"/>
  <c r="N25" i="58"/>
  <c r="N24" i="58"/>
  <c r="M23" i="58"/>
  <c r="J22" i="58"/>
  <c r="J21" i="58"/>
  <c r="H19" i="58"/>
  <c r="M15" i="58"/>
  <c r="H53" i="58"/>
  <c r="R51" i="58"/>
  <c r="Q48" i="58"/>
  <c r="P47" i="58"/>
  <c r="N44" i="58"/>
  <c r="M42" i="58"/>
  <c r="J40" i="58"/>
  <c r="H38" i="58"/>
  <c r="P29" i="58"/>
  <c r="O26" i="58"/>
  <c r="M25" i="58"/>
  <c r="J24" i="58"/>
  <c r="J23" i="58"/>
  <c r="H21" i="58"/>
  <c r="H20" i="58"/>
  <c r="S19" i="58"/>
  <c r="R18" i="58"/>
  <c r="H18" i="58"/>
  <c r="N52" i="58"/>
  <c r="S43" i="58"/>
  <c r="S24" i="58"/>
  <c r="P20" i="58"/>
  <c r="Q15" i="58"/>
  <c r="M51" i="58"/>
  <c r="R41" i="58"/>
  <c r="R23" i="58"/>
  <c r="Q58" i="58"/>
  <c r="J48" i="58"/>
  <c r="P39" i="58"/>
  <c r="R22" i="58"/>
  <c r="O19" i="58"/>
  <c r="H26" i="58"/>
  <c r="P56" i="58"/>
  <c r="Q21" i="58"/>
  <c r="O46" i="58"/>
  <c r="O18" i="58"/>
  <c r="H47" i="58"/>
  <c r="K18" i="58"/>
  <c r="K34" i="58"/>
  <c r="K52" i="58"/>
  <c r="K29" i="58"/>
  <c r="K23" i="58"/>
  <c r="K42" i="58"/>
  <c r="K19" i="58"/>
  <c r="K46" i="58"/>
  <c r="K53" i="58"/>
  <c r="K21" i="58"/>
  <c r="K40" i="58"/>
  <c r="K58" i="58"/>
  <c r="K28" i="58"/>
  <c r="K47" i="58"/>
  <c r="K22" i="58"/>
  <c r="K41" i="58"/>
  <c r="K30" i="58"/>
  <c r="K24" i="58"/>
  <c r="K38" i="58"/>
  <c r="K25" i="58"/>
  <c r="K44" i="58"/>
  <c r="K59" i="58"/>
  <c r="K20" i="58"/>
  <c r="K39" i="58"/>
  <c r="K57" i="58"/>
  <c r="K51" i="58"/>
  <c r="K26" i="58"/>
  <c r="K45" i="58"/>
  <c r="K15" i="58"/>
  <c r="K48" i="58"/>
  <c r="K43" i="58"/>
  <c r="K56" i="58"/>
  <c r="K49" i="58"/>
  <c r="R59" i="41"/>
  <c r="R58" i="41"/>
  <c r="Q57" i="41"/>
  <c r="S53" i="41"/>
  <c r="R52" i="41"/>
  <c r="S49" i="41"/>
  <c r="R48" i="41"/>
  <c r="S45" i="41"/>
  <c r="R44" i="41"/>
  <c r="Q43" i="41"/>
  <c r="S41" i="41"/>
  <c r="R40" i="41"/>
  <c r="Q39" i="41"/>
  <c r="S46" i="41"/>
  <c r="R34" i="41"/>
  <c r="R30" i="41"/>
  <c r="Q29" i="41"/>
  <c r="S26" i="41"/>
  <c r="R25" i="41"/>
  <c r="Q24" i="41"/>
  <c r="S22" i="41"/>
  <c r="R21" i="41"/>
  <c r="Q20" i="41"/>
  <c r="S19" i="41"/>
  <c r="R18" i="41"/>
  <c r="Q15" i="41"/>
  <c r="P57" i="41"/>
  <c r="O56" i="41"/>
  <c r="N53" i="41"/>
  <c r="O51" i="41"/>
  <c r="N49" i="41"/>
  <c r="O47" i="41"/>
  <c r="N45" i="41"/>
  <c r="P43" i="41"/>
  <c r="O42" i="41"/>
  <c r="N41" i="41"/>
  <c r="P39" i="41"/>
  <c r="O38" i="41"/>
  <c r="N46" i="41"/>
  <c r="P29" i="41"/>
  <c r="O28" i="41"/>
  <c r="N26" i="41"/>
  <c r="P24" i="41"/>
  <c r="O23" i="41"/>
  <c r="N22" i="41"/>
  <c r="P20" i="41"/>
  <c r="N19" i="41"/>
  <c r="P15" i="41"/>
  <c r="L59" i="41"/>
  <c r="L58" i="41"/>
  <c r="K57" i="41"/>
  <c r="M53" i="41"/>
  <c r="L52" i="41"/>
  <c r="M49" i="41"/>
  <c r="L48" i="41"/>
  <c r="M45" i="41"/>
  <c r="L44" i="41"/>
  <c r="Q59" i="41"/>
  <c r="Q58" i="41"/>
  <c r="S56" i="41"/>
  <c r="R53" i="41"/>
  <c r="Q52" i="41"/>
  <c r="S51" i="41"/>
  <c r="R49" i="41"/>
  <c r="Q48" i="41"/>
  <c r="S47" i="41"/>
  <c r="R45" i="41"/>
  <c r="Q44" i="41"/>
  <c r="S42" i="41"/>
  <c r="R41" i="41"/>
  <c r="Q40" i="41"/>
  <c r="S38" i="41"/>
  <c r="R46" i="41"/>
  <c r="Q34" i="41"/>
  <c r="Q30" i="41"/>
  <c r="S28" i="41"/>
  <c r="R26" i="41"/>
  <c r="Q25" i="41"/>
  <c r="S23" i="41"/>
  <c r="R22" i="41"/>
  <c r="Q21" i="41"/>
  <c r="R19" i="41"/>
  <c r="Q18" i="41"/>
  <c r="P59" i="41"/>
  <c r="P58" i="41"/>
  <c r="O57" i="41"/>
  <c r="N56" i="41"/>
  <c r="P52" i="41"/>
  <c r="N51" i="41"/>
  <c r="P48" i="41"/>
  <c r="N47" i="41"/>
  <c r="P44" i="41"/>
  <c r="O43" i="41"/>
  <c r="N42" i="41"/>
  <c r="P40" i="41"/>
  <c r="O39" i="41"/>
  <c r="N38" i="41"/>
  <c r="P34" i="41"/>
  <c r="P30" i="41"/>
  <c r="O29" i="41"/>
  <c r="N28" i="41"/>
  <c r="P25" i="41"/>
  <c r="O24" i="41"/>
  <c r="N23" i="41"/>
  <c r="P21" i="41"/>
  <c r="O20" i="41"/>
  <c r="P18" i="41"/>
  <c r="K59" i="41"/>
  <c r="K58" i="41"/>
  <c r="M56" i="41"/>
  <c r="L53" i="41"/>
  <c r="K52" i="41"/>
  <c r="M51" i="41"/>
  <c r="L49" i="41"/>
  <c r="K48" i="41"/>
  <c r="M47" i="41"/>
  <c r="L45" i="41"/>
  <c r="K44" i="41"/>
  <c r="M42" i="41"/>
  <c r="L41" i="41"/>
  <c r="K40" i="41"/>
  <c r="M38" i="41"/>
  <c r="L46" i="41"/>
  <c r="K34" i="41"/>
  <c r="K30" i="41"/>
  <c r="M28" i="41"/>
  <c r="L26" i="41"/>
  <c r="K25" i="41"/>
  <c r="M23" i="41"/>
  <c r="L22" i="41"/>
  <c r="K21" i="41"/>
  <c r="L19" i="41"/>
  <c r="K18" i="41"/>
  <c r="J59" i="41"/>
  <c r="S57" i="41"/>
  <c r="R56" i="41"/>
  <c r="Q53" i="41"/>
  <c r="R51" i="41"/>
  <c r="Q49" i="41"/>
  <c r="R47" i="41"/>
  <c r="Q45" i="41"/>
  <c r="S43" i="41"/>
  <c r="R42" i="41"/>
  <c r="Q41" i="41"/>
  <c r="S39" i="41"/>
  <c r="R38" i="41"/>
  <c r="Q46" i="41"/>
  <c r="S29" i="41"/>
  <c r="R28" i="41"/>
  <c r="Q26" i="41"/>
  <c r="S24" i="41"/>
  <c r="R23" i="41"/>
  <c r="Q22" i="41"/>
  <c r="S20" i="41"/>
  <c r="Q19" i="41"/>
  <c r="S15" i="41"/>
  <c r="O59" i="41"/>
  <c r="O58" i="41"/>
  <c r="N57" i="41"/>
  <c r="P53" i="41"/>
  <c r="O52" i="41"/>
  <c r="P49" i="41"/>
  <c r="O48" i="41"/>
  <c r="P45" i="41"/>
  <c r="O44" i="41"/>
  <c r="N43" i="41"/>
  <c r="P41" i="41"/>
  <c r="O40" i="41"/>
  <c r="N39" i="41"/>
  <c r="P46" i="41"/>
  <c r="O34" i="41"/>
  <c r="O30" i="41"/>
  <c r="N29" i="41"/>
  <c r="P26" i="41"/>
  <c r="O25" i="41"/>
  <c r="N24" i="41"/>
  <c r="P22" i="41"/>
  <c r="O21" i="41"/>
  <c r="N20" i="41"/>
  <c r="P19" i="41"/>
  <c r="O18" i="41"/>
  <c r="N15" i="41"/>
  <c r="M57" i="41"/>
  <c r="L56" i="41"/>
  <c r="K53" i="41"/>
  <c r="L51" i="41"/>
  <c r="K49" i="41"/>
  <c r="L47" i="41"/>
  <c r="K45" i="41"/>
  <c r="M43" i="41"/>
  <c r="L42" i="41"/>
  <c r="K41" i="41"/>
  <c r="M39" i="41"/>
  <c r="L38" i="41"/>
  <c r="K46" i="41"/>
  <c r="M29" i="41"/>
  <c r="L28" i="41"/>
  <c r="K26" i="41"/>
  <c r="M24" i="41"/>
  <c r="L23" i="41"/>
  <c r="K22" i="41"/>
  <c r="M20" i="41"/>
  <c r="K19" i="41"/>
  <c r="M15" i="41"/>
  <c r="J57" i="41"/>
  <c r="J43" i="41"/>
  <c r="J39" i="41"/>
  <c r="J29" i="41"/>
  <c r="J24" i="41"/>
  <c r="J20" i="41"/>
  <c r="J15" i="41"/>
  <c r="H53" i="41"/>
  <c r="H49" i="41"/>
  <c r="H45" i="41"/>
  <c r="H41" i="41"/>
  <c r="H46" i="41"/>
  <c r="S21" i="41"/>
  <c r="N40" i="41"/>
  <c r="N21" i="41"/>
  <c r="K51" i="41"/>
  <c r="M41" i="41"/>
  <c r="S52" i="41"/>
  <c r="Q42" i="41"/>
  <c r="S34" i="41"/>
  <c r="R29" i="41"/>
  <c r="Q23" i="41"/>
  <c r="S18" i="41"/>
  <c r="N52" i="41"/>
  <c r="P47" i="41"/>
  <c r="O41" i="41"/>
  <c r="N34" i="41"/>
  <c r="P28" i="41"/>
  <c r="O22" i="41"/>
  <c r="N18" i="41"/>
  <c r="M58" i="41"/>
  <c r="K47" i="41"/>
  <c r="K42" i="41"/>
  <c r="L39" i="41"/>
  <c r="M34" i="41"/>
  <c r="L29" i="41"/>
  <c r="M25" i="41"/>
  <c r="K23" i="41"/>
  <c r="L20" i="41"/>
  <c r="M18" i="41"/>
  <c r="J53" i="41"/>
  <c r="J48" i="41"/>
  <c r="J42" i="41"/>
  <c r="J46" i="41"/>
  <c r="J30" i="41"/>
  <c r="J23" i="41"/>
  <c r="J19" i="41"/>
  <c r="H52" i="41"/>
  <c r="H42" i="41"/>
  <c r="H18" i="41"/>
  <c r="S58" i="41"/>
  <c r="Q47" i="41"/>
  <c r="S40" i="41"/>
  <c r="Q28" i="41"/>
  <c r="N58" i="41"/>
  <c r="P51" i="41"/>
  <c r="O45" i="41"/>
  <c r="O26" i="41"/>
  <c r="M59" i="41"/>
  <c r="L57" i="41"/>
  <c r="M44" i="41"/>
  <c r="K39" i="41"/>
  <c r="S44" i="41"/>
  <c r="R20" i="41"/>
  <c r="K56" i="41"/>
  <c r="L43" i="41"/>
  <c r="L21" i="41"/>
  <c r="J49" i="41"/>
  <c r="J18" i="41"/>
  <c r="K28" i="41"/>
  <c r="J40" i="41"/>
  <c r="H59" i="41"/>
  <c r="J52" i="41"/>
  <c r="Q56" i="41"/>
  <c r="R43" i="41"/>
  <c r="S30" i="41"/>
  <c r="O53" i="41"/>
  <c r="P42" i="41"/>
  <c r="N30" i="41"/>
  <c r="O19" i="41"/>
  <c r="K43" i="41"/>
  <c r="M46" i="41"/>
  <c r="K24" i="41"/>
  <c r="K20" i="41"/>
  <c r="J56" i="41"/>
  <c r="J47" i="41"/>
  <c r="J22" i="41"/>
  <c r="H47" i="41"/>
  <c r="S25" i="41"/>
  <c r="O49" i="41"/>
  <c r="M48" i="41"/>
  <c r="M40" i="41"/>
  <c r="M30" i="41"/>
  <c r="M26" i="41"/>
  <c r="M22" i="41"/>
  <c r="K15" i="41"/>
  <c r="J38" i="41"/>
  <c r="H38" i="41"/>
  <c r="S48" i="41"/>
  <c r="Q38" i="41"/>
  <c r="R24" i="41"/>
  <c r="N48" i="41"/>
  <c r="O46" i="41"/>
  <c r="P23" i="41"/>
  <c r="L40" i="41"/>
  <c r="L30" i="41"/>
  <c r="L25" i="41"/>
  <c r="M21" i="41"/>
  <c r="M19" i="41"/>
  <c r="J51" i="41"/>
  <c r="J44" i="41"/>
  <c r="J34" i="41"/>
  <c r="J26" i="41"/>
  <c r="H58" i="41"/>
  <c r="H51" i="41"/>
  <c r="H43" i="41"/>
  <c r="R57" i="41"/>
  <c r="P56" i="41"/>
  <c r="N44" i="41"/>
  <c r="K38" i="41"/>
  <c r="K29" i="41"/>
  <c r="L24" i="41"/>
  <c r="L18" i="41"/>
  <c r="J58" i="41"/>
  <c r="J41" i="41"/>
  <c r="J25" i="41"/>
  <c r="H57" i="41"/>
  <c r="H48" i="41"/>
  <c r="H40" i="41"/>
  <c r="H15" i="41"/>
  <c r="M52" i="41"/>
  <c r="H56" i="41"/>
  <c r="H39" i="41"/>
  <c r="S59" i="41"/>
  <c r="Q51" i="41"/>
  <c r="R39" i="41"/>
  <c r="N59" i="41"/>
  <c r="P38" i="41"/>
  <c r="N25" i="41"/>
  <c r="L34" i="41"/>
  <c r="J45" i="41"/>
  <c r="J28" i="41"/>
  <c r="J21" i="41"/>
  <c r="H44" i="41"/>
  <c r="L15" i="56"/>
  <c r="O15" i="56"/>
  <c r="R15" i="56"/>
  <c r="L15" i="52"/>
  <c r="O15" i="52"/>
  <c r="R15" i="52"/>
  <c r="R59" i="52"/>
  <c r="N59" i="52"/>
  <c r="H59" i="52"/>
  <c r="R58" i="52"/>
  <c r="N58" i="52"/>
  <c r="H58" i="52"/>
  <c r="P57" i="52"/>
  <c r="L57" i="52"/>
  <c r="R56" i="52"/>
  <c r="N56" i="52"/>
  <c r="H56" i="52"/>
  <c r="P53" i="52"/>
  <c r="L53" i="52"/>
  <c r="R52" i="52"/>
  <c r="N52" i="52"/>
  <c r="H52" i="52"/>
  <c r="R51" i="52"/>
  <c r="N51" i="52"/>
  <c r="H51" i="52"/>
  <c r="P49" i="52"/>
  <c r="L49" i="52"/>
  <c r="R48" i="52"/>
  <c r="N48" i="52"/>
  <c r="H48" i="52"/>
  <c r="Q59" i="52"/>
  <c r="M59" i="52"/>
  <c r="Q58" i="52"/>
  <c r="M58" i="52"/>
  <c r="S57" i="52"/>
  <c r="O57" i="52"/>
  <c r="J57" i="52"/>
  <c r="Q56" i="52"/>
  <c r="M56" i="52"/>
  <c r="S53" i="52"/>
  <c r="O53" i="52"/>
  <c r="J53" i="52"/>
  <c r="Q52" i="52"/>
  <c r="M52" i="52"/>
  <c r="Q51" i="52"/>
  <c r="M51" i="52"/>
  <c r="S49" i="52"/>
  <c r="O49" i="52"/>
  <c r="J49" i="52"/>
  <c r="Q48" i="52"/>
  <c r="M48" i="52"/>
  <c r="Q47" i="52"/>
  <c r="M47" i="52"/>
  <c r="S45" i="52"/>
  <c r="O45" i="52"/>
  <c r="J45" i="52"/>
  <c r="Q44" i="52"/>
  <c r="M44" i="52"/>
  <c r="S43" i="52"/>
  <c r="O43" i="52"/>
  <c r="J43" i="52"/>
  <c r="Q42" i="52"/>
  <c r="M42" i="52"/>
  <c r="S41" i="52"/>
  <c r="O41" i="52"/>
  <c r="J41" i="52"/>
  <c r="Q40" i="52"/>
  <c r="M40" i="52"/>
  <c r="P59" i="52"/>
  <c r="L59" i="52"/>
  <c r="P58" i="52"/>
  <c r="L58" i="52"/>
  <c r="R57" i="52"/>
  <c r="N57" i="52"/>
  <c r="H57" i="52"/>
  <c r="P56" i="52"/>
  <c r="L56" i="52"/>
  <c r="R53" i="52"/>
  <c r="N53" i="52"/>
  <c r="H53" i="52"/>
  <c r="P52" i="52"/>
  <c r="L52" i="52"/>
  <c r="P51" i="52"/>
  <c r="L51" i="52"/>
  <c r="R49" i="52"/>
  <c r="N49" i="52"/>
  <c r="H49" i="52"/>
  <c r="P48" i="52"/>
  <c r="L48" i="52"/>
  <c r="P47" i="52"/>
  <c r="L47" i="52"/>
  <c r="R45" i="52"/>
  <c r="N45" i="52"/>
  <c r="H45" i="52"/>
  <c r="P44" i="52"/>
  <c r="L44" i="52"/>
  <c r="R43" i="52"/>
  <c r="N43" i="52"/>
  <c r="H43" i="52"/>
  <c r="P42" i="52"/>
  <c r="L42" i="52"/>
  <c r="R41" i="52"/>
  <c r="N41" i="52"/>
  <c r="H41" i="52"/>
  <c r="P40" i="52"/>
  <c r="L40" i="52"/>
  <c r="R39" i="52"/>
  <c r="N39" i="52"/>
  <c r="H39" i="52"/>
  <c r="P38" i="52"/>
  <c r="L38" i="52"/>
  <c r="R46" i="52"/>
  <c r="N46" i="52"/>
  <c r="H46" i="52"/>
  <c r="P34" i="52"/>
  <c r="L34" i="52"/>
  <c r="P30" i="52"/>
  <c r="L30" i="52"/>
  <c r="R29" i="52"/>
  <c r="N29" i="52"/>
  <c r="H29" i="52"/>
  <c r="P28" i="52"/>
  <c r="L28" i="52"/>
  <c r="O58" i="52"/>
  <c r="S56" i="52"/>
  <c r="M53" i="52"/>
  <c r="J51" i="52"/>
  <c r="O48" i="52"/>
  <c r="O47" i="52"/>
  <c r="Q45" i="52"/>
  <c r="S44" i="52"/>
  <c r="J44" i="52"/>
  <c r="M43" i="52"/>
  <c r="O42" i="52"/>
  <c r="Q41" i="52"/>
  <c r="S40" i="52"/>
  <c r="J40" i="52"/>
  <c r="P39" i="52"/>
  <c r="J39" i="52"/>
  <c r="O38" i="52"/>
  <c r="H38" i="52"/>
  <c r="O46" i="52"/>
  <c r="S34" i="52"/>
  <c r="N34" i="52"/>
  <c r="Q30" i="52"/>
  <c r="J30" i="52"/>
  <c r="P29" i="52"/>
  <c r="J29" i="52"/>
  <c r="O28" i="52"/>
  <c r="H28" i="52"/>
  <c r="P26" i="52"/>
  <c r="L26" i="52"/>
  <c r="R25" i="52"/>
  <c r="N25" i="52"/>
  <c r="H25" i="52"/>
  <c r="P24" i="52"/>
  <c r="L24" i="52"/>
  <c r="R23" i="52"/>
  <c r="N23" i="52"/>
  <c r="P22" i="52"/>
  <c r="L22" i="52"/>
  <c r="R21" i="52"/>
  <c r="N21" i="52"/>
  <c r="H21" i="52"/>
  <c r="P20" i="52"/>
  <c r="L20" i="52"/>
  <c r="P19" i="52"/>
  <c r="L19" i="52"/>
  <c r="R18" i="52"/>
  <c r="N18" i="52"/>
  <c r="H18" i="52"/>
  <c r="P15" i="52"/>
  <c r="S59" i="52"/>
  <c r="J58" i="52"/>
  <c r="O56" i="52"/>
  <c r="S52" i="52"/>
  <c r="Q49" i="52"/>
  <c r="J48" i="52"/>
  <c r="N47" i="52"/>
  <c r="P45" i="52"/>
  <c r="R44" i="52"/>
  <c r="H44" i="52"/>
  <c r="L43" i="52"/>
  <c r="N42" i="52"/>
  <c r="P41" i="52"/>
  <c r="R40" i="52"/>
  <c r="H40" i="52"/>
  <c r="O39" i="52"/>
  <c r="S38" i="52"/>
  <c r="N38" i="52"/>
  <c r="S46" i="52"/>
  <c r="M46" i="52"/>
  <c r="R34" i="52"/>
  <c r="M34" i="52"/>
  <c r="O30" i="52"/>
  <c r="H30" i="52"/>
  <c r="O29" i="52"/>
  <c r="S28" i="52"/>
  <c r="N28" i="52"/>
  <c r="S26" i="52"/>
  <c r="O26" i="52"/>
  <c r="J26" i="52"/>
  <c r="Q25" i="52"/>
  <c r="M25" i="52"/>
  <c r="S24" i="52"/>
  <c r="O24" i="52"/>
  <c r="J24" i="52"/>
  <c r="Q23" i="52"/>
  <c r="M23" i="52"/>
  <c r="S22" i="52"/>
  <c r="O22" i="52"/>
  <c r="J22" i="52"/>
  <c r="Q21" i="52"/>
  <c r="M21" i="52"/>
  <c r="S20" i="52"/>
  <c r="O20" i="52"/>
  <c r="J20" i="52"/>
  <c r="S19" i="52"/>
  <c r="O19" i="52"/>
  <c r="J19" i="52"/>
  <c r="Q18" i="52"/>
  <c r="M18" i="52"/>
  <c r="S15" i="52"/>
  <c r="J15" i="52"/>
  <c r="O59" i="52"/>
  <c r="Q57" i="52"/>
  <c r="O52" i="52"/>
  <c r="S51" i="52"/>
  <c r="M49" i="52"/>
  <c r="S47" i="52"/>
  <c r="J47" i="52"/>
  <c r="M45" i="52"/>
  <c r="O44" i="52"/>
  <c r="Q43" i="52"/>
  <c r="S42" i="52"/>
  <c r="J42" i="52"/>
  <c r="M41" i="52"/>
  <c r="O40" i="52"/>
  <c r="S39" i="52"/>
  <c r="M39" i="52"/>
  <c r="R38" i="52"/>
  <c r="M38" i="52"/>
  <c r="Q46" i="52"/>
  <c r="L46" i="52"/>
  <c r="Q34" i="52"/>
  <c r="J34" i="52"/>
  <c r="S30" i="52"/>
  <c r="N30" i="52"/>
  <c r="S29" i="52"/>
  <c r="M29" i="52"/>
  <c r="R28" i="52"/>
  <c r="M28" i="52"/>
  <c r="R26" i="52"/>
  <c r="N26" i="52"/>
  <c r="H26" i="52"/>
  <c r="P25" i="52"/>
  <c r="L25" i="52"/>
  <c r="R24" i="52"/>
  <c r="N24" i="52"/>
  <c r="P23" i="52"/>
  <c r="L23" i="52"/>
  <c r="R22" i="52"/>
  <c r="N22" i="52"/>
  <c r="H22" i="52"/>
  <c r="P21" i="52"/>
  <c r="L21" i="52"/>
  <c r="R20" i="52"/>
  <c r="N20" i="52"/>
  <c r="H20" i="52"/>
  <c r="R19" i="52"/>
  <c r="N19" i="52"/>
  <c r="H19" i="52"/>
  <c r="P18" i="52"/>
  <c r="L18" i="52"/>
  <c r="N15" i="52"/>
  <c r="H15" i="52"/>
  <c r="M57" i="52"/>
  <c r="S48" i="52"/>
  <c r="L45" i="52"/>
  <c r="H42" i="52"/>
  <c r="L39" i="52"/>
  <c r="R30" i="52"/>
  <c r="Q28" i="52"/>
  <c r="S25" i="52"/>
  <c r="M24" i="52"/>
  <c r="Q22" i="52"/>
  <c r="J21" i="52"/>
  <c r="S18" i="52"/>
  <c r="M15" i="52"/>
  <c r="J59" i="52"/>
  <c r="Q53" i="52"/>
  <c r="N44" i="52"/>
  <c r="L41" i="52"/>
  <c r="Q38" i="52"/>
  <c r="O34" i="52"/>
  <c r="M30" i="52"/>
  <c r="J28" i="52"/>
  <c r="O25" i="52"/>
  <c r="S23" i="52"/>
  <c r="M22" i="52"/>
  <c r="Q20" i="52"/>
  <c r="O18" i="52"/>
  <c r="S58" i="52"/>
  <c r="O51" i="52"/>
  <c r="H47" i="52"/>
  <c r="R42" i="52"/>
  <c r="Q39" i="52"/>
  <c r="P46" i="52"/>
  <c r="L29" i="52"/>
  <c r="M26" i="52"/>
  <c r="Q24" i="52"/>
  <c r="J23" i="52"/>
  <c r="O21" i="52"/>
  <c r="M19" i="52"/>
  <c r="Q15" i="52"/>
  <c r="J46" i="52"/>
  <c r="R47" i="52"/>
  <c r="J25" i="52"/>
  <c r="Q19" i="52"/>
  <c r="P43" i="52"/>
  <c r="O23" i="52"/>
  <c r="J18" i="52"/>
  <c r="J52" i="52"/>
  <c r="J38" i="52"/>
  <c r="Q26" i="52"/>
  <c r="M20" i="52"/>
  <c r="H34" i="52"/>
  <c r="N40" i="52"/>
  <c r="Q29" i="52"/>
  <c r="S21" i="52"/>
  <c r="K24" i="52"/>
  <c r="K43" i="52"/>
  <c r="K51" i="52"/>
  <c r="K26" i="52"/>
  <c r="K45" i="52"/>
  <c r="K30" i="52"/>
  <c r="K48" i="52"/>
  <c r="K59" i="52"/>
  <c r="K29" i="52"/>
  <c r="K38" i="52"/>
  <c r="K56" i="52"/>
  <c r="K49" i="52"/>
  <c r="K18" i="52"/>
  <c r="K34" i="52"/>
  <c r="K52" i="52"/>
  <c r="K20" i="52"/>
  <c r="K47" i="52"/>
  <c r="K41" i="52"/>
  <c r="K44" i="52"/>
  <c r="K15" i="52"/>
  <c r="K23" i="52"/>
  <c r="K42" i="52"/>
  <c r="K19" i="52"/>
  <c r="K46" i="52"/>
  <c r="K53" i="52"/>
  <c r="K21" i="52"/>
  <c r="K40" i="52"/>
  <c r="K58" i="52"/>
  <c r="K39" i="52"/>
  <c r="K57" i="52"/>
  <c r="K28" i="52"/>
  <c r="K22" i="52"/>
  <c r="K25" i="52"/>
  <c r="W11" i="60"/>
  <c r="W11" i="58"/>
  <c r="W11" i="56"/>
  <c r="X11" i="52"/>
  <c r="X32" i="52" l="1"/>
  <c r="W32" i="56"/>
  <c r="W32" i="52"/>
  <c r="V32" i="52"/>
  <c r="V33" i="52"/>
  <c r="V32" i="56"/>
  <c r="V33" i="56"/>
  <c r="W33" i="58"/>
  <c r="W32" i="58"/>
  <c r="M33" i="67"/>
  <c r="J31" i="67"/>
  <c r="O32" i="67"/>
  <c r="K32" i="67"/>
  <c r="Q32" i="67"/>
  <c r="N32" i="67"/>
  <c r="U32" i="58"/>
  <c r="W33" i="60"/>
  <c r="W32" i="60"/>
  <c r="S33" i="67"/>
  <c r="P31" i="67"/>
  <c r="P32" i="67"/>
  <c r="O31" i="67"/>
  <c r="K31" i="67"/>
  <c r="U33" i="58"/>
  <c r="W33" i="52"/>
  <c r="P33" i="67"/>
  <c r="S31" i="67"/>
  <c r="J32" i="67"/>
  <c r="M31" i="67"/>
  <c r="R31" i="67"/>
  <c r="H31" i="67"/>
  <c r="U32" i="60"/>
  <c r="Q31" i="67"/>
  <c r="J33" i="67"/>
  <c r="W33" i="56"/>
  <c r="M32" i="67"/>
  <c r="R32" i="67"/>
  <c r="N31" i="67"/>
  <c r="H32" i="67"/>
  <c r="U33" i="60"/>
  <c r="S32" i="67"/>
  <c r="X33" i="52"/>
  <c r="R33" i="67"/>
  <c r="O33" i="67"/>
  <c r="K33" i="67"/>
  <c r="N33" i="67"/>
  <c r="Q33" i="67"/>
  <c r="X33" i="67" s="1"/>
  <c r="AE33" i="67" s="1"/>
  <c r="H33" i="67"/>
  <c r="P30" i="67"/>
  <c r="O30" i="67"/>
  <c r="M30" i="67"/>
  <c r="S30" i="67"/>
  <c r="J26" i="67"/>
  <c r="N30" i="67"/>
  <c r="J30" i="67"/>
  <c r="M26" i="67"/>
  <c r="J20" i="67"/>
  <c r="N58" i="67"/>
  <c r="J40" i="67"/>
  <c r="J50" i="67"/>
  <c r="K14" i="67"/>
  <c r="M39" i="67"/>
  <c r="S43" i="67"/>
  <c r="M58" i="67"/>
  <c r="N57" i="67"/>
  <c r="S57" i="67"/>
  <c r="H51" i="67"/>
  <c r="J29" i="67"/>
  <c r="J52" i="67"/>
  <c r="M57" i="67"/>
  <c r="J28" i="67"/>
  <c r="M28" i="67"/>
  <c r="P21" i="67"/>
  <c r="P48" i="67"/>
  <c r="N56" i="67"/>
  <c r="S19" i="67"/>
  <c r="S42" i="67"/>
  <c r="Q48" i="67"/>
  <c r="M46" i="67"/>
  <c r="K51" i="67"/>
  <c r="P29" i="67"/>
  <c r="P39" i="67"/>
  <c r="P57" i="67"/>
  <c r="S27" i="67"/>
  <c r="S37" i="67"/>
  <c r="S55" i="67"/>
  <c r="Q58" i="67"/>
  <c r="M52" i="67"/>
  <c r="P23" i="67"/>
  <c r="N52" i="67"/>
  <c r="S18" i="67"/>
  <c r="S44" i="67"/>
  <c r="P26" i="67"/>
  <c r="J27" i="67"/>
  <c r="H55" i="67"/>
  <c r="J57" i="67"/>
  <c r="J25" i="67"/>
  <c r="P22" i="67"/>
  <c r="M21" i="67"/>
  <c r="M47" i="67"/>
  <c r="J21" i="67"/>
  <c r="S29" i="67"/>
  <c r="J51" i="67"/>
  <c r="J17" i="67"/>
  <c r="K55" i="67"/>
  <c r="J45" i="67"/>
  <c r="M24" i="67"/>
  <c r="S17" i="67"/>
  <c r="M40" i="67"/>
  <c r="S20" i="67"/>
  <c r="J14" i="67"/>
  <c r="J38" i="67"/>
  <c r="J56" i="67"/>
  <c r="M23" i="67"/>
  <c r="K52" i="67"/>
  <c r="P18" i="67"/>
  <c r="P44" i="67"/>
  <c r="S14" i="67"/>
  <c r="S38" i="67"/>
  <c r="S56" i="67"/>
  <c r="J58" i="67"/>
  <c r="M41" i="67"/>
  <c r="P24" i="67"/>
  <c r="P51" i="67"/>
  <c r="S22" i="67"/>
  <c r="S50" i="67"/>
  <c r="Q57" i="67"/>
  <c r="M48" i="67"/>
  <c r="K56" i="67"/>
  <c r="P19" i="67"/>
  <c r="P42" i="67"/>
  <c r="N48" i="67"/>
  <c r="S40" i="67"/>
  <c r="J44" i="67"/>
  <c r="Q50" i="67"/>
  <c r="M51" i="67"/>
  <c r="H56" i="67"/>
  <c r="H50" i="67"/>
  <c r="M18" i="67"/>
  <c r="M25" i="67"/>
  <c r="J46" i="67"/>
  <c r="M45" i="67"/>
  <c r="P41" i="67"/>
  <c r="H58" i="67"/>
  <c r="J48" i="67"/>
  <c r="M43" i="67"/>
  <c r="S39" i="67"/>
  <c r="J18" i="67"/>
  <c r="J41" i="67"/>
  <c r="M17" i="67"/>
  <c r="P46" i="67"/>
  <c r="K50" i="67"/>
  <c r="H48" i="67"/>
  <c r="J19" i="67"/>
  <c r="J42" i="67"/>
  <c r="M19" i="67"/>
  <c r="M42" i="67"/>
  <c r="K48" i="67"/>
  <c r="P40" i="67"/>
  <c r="S28" i="67"/>
  <c r="M27" i="67"/>
  <c r="M37" i="67"/>
  <c r="M55" i="67"/>
  <c r="K58" i="67"/>
  <c r="P20" i="67"/>
  <c r="P47" i="67"/>
  <c r="N55" i="67"/>
  <c r="S46" i="67"/>
  <c r="Q51" i="67"/>
  <c r="M44" i="67"/>
  <c r="P14" i="67"/>
  <c r="P38" i="67"/>
  <c r="P56" i="67"/>
  <c r="Q14" i="67"/>
  <c r="S25" i="67"/>
  <c r="S45" i="67"/>
  <c r="S52" i="67"/>
  <c r="S26" i="67"/>
  <c r="P37" i="67"/>
  <c r="S58" i="67"/>
  <c r="H14" i="67"/>
  <c r="J24" i="67"/>
  <c r="P55" i="67"/>
  <c r="H57" i="67"/>
  <c r="J43" i="67"/>
  <c r="M20" i="67"/>
  <c r="S47" i="67"/>
  <c r="J37" i="67"/>
  <c r="M29" i="67"/>
  <c r="S24" i="67"/>
  <c r="Q55" i="67"/>
  <c r="J39" i="67"/>
  <c r="P50" i="67"/>
  <c r="J22" i="67"/>
  <c r="J47" i="67"/>
  <c r="P27" i="67"/>
  <c r="N51" i="67"/>
  <c r="S51" i="67"/>
  <c r="H52" i="67"/>
  <c r="J23" i="67"/>
  <c r="M14" i="67"/>
  <c r="M38" i="67"/>
  <c r="M56" i="67"/>
  <c r="N14" i="67"/>
  <c r="P25" i="67"/>
  <c r="P45" i="67"/>
  <c r="P52" i="67"/>
  <c r="S23" i="67"/>
  <c r="Q52" i="67"/>
  <c r="M22" i="67"/>
  <c r="M50" i="67"/>
  <c r="K57" i="67"/>
  <c r="P17" i="67"/>
  <c r="P43" i="67"/>
  <c r="N50" i="67"/>
  <c r="P58" i="67"/>
  <c r="S41" i="67"/>
  <c r="P28" i="67"/>
  <c r="S21" i="67"/>
  <c r="S48" i="67"/>
  <c r="Q56" i="67"/>
  <c r="R21" i="67"/>
  <c r="R46" i="67"/>
  <c r="O51" i="67"/>
  <c r="O50" i="67"/>
  <c r="O47" i="67"/>
  <c r="R19" i="67"/>
  <c r="R18" i="67"/>
  <c r="R44" i="67"/>
  <c r="O48" i="67"/>
  <c r="R28" i="67"/>
  <c r="R47" i="67"/>
  <c r="R17" i="67"/>
  <c r="R48" i="67"/>
  <c r="R29" i="67"/>
  <c r="R57" i="67"/>
  <c r="R24" i="67"/>
  <c r="R22" i="67"/>
  <c r="O38" i="67"/>
  <c r="O58" i="67"/>
  <c r="O22" i="67"/>
  <c r="O27" i="67"/>
  <c r="O29" i="67"/>
  <c r="O46" i="67"/>
  <c r="O18" i="67"/>
  <c r="O28" i="67"/>
  <c r="O26" i="67"/>
  <c r="R50" i="67"/>
  <c r="O55" i="67"/>
  <c r="O20" i="67"/>
  <c r="O37" i="67"/>
  <c r="R43" i="67"/>
  <c r="R45" i="67"/>
  <c r="R25" i="67"/>
  <c r="R55" i="67"/>
  <c r="R51" i="67"/>
  <c r="R20" i="67"/>
  <c r="R39" i="67"/>
  <c r="R58" i="67"/>
  <c r="O23" i="67"/>
  <c r="O25" i="67"/>
  <c r="O42" i="67"/>
  <c r="O56" i="67"/>
  <c r="O19" i="67"/>
  <c r="O21" i="67"/>
  <c r="R38" i="67"/>
  <c r="R27" i="67"/>
  <c r="O39" i="67"/>
  <c r="R26" i="67"/>
  <c r="R23" i="67"/>
  <c r="R41" i="67"/>
  <c r="R42" i="67"/>
  <c r="R40" i="67"/>
  <c r="R56" i="67"/>
  <c r="R37" i="67"/>
  <c r="O17" i="67"/>
  <c r="O45" i="67"/>
  <c r="O57" i="67"/>
  <c r="O24" i="67"/>
  <c r="O40" i="67"/>
  <c r="O44" i="67"/>
  <c r="O41" i="67"/>
  <c r="O43" i="67"/>
  <c r="R30" i="67"/>
  <c r="O52" i="67"/>
  <c r="R52" i="67"/>
  <c r="K39" i="67"/>
  <c r="K25" i="67"/>
  <c r="K20" i="67"/>
  <c r="K29" i="67"/>
  <c r="K21" i="67"/>
  <c r="K41" i="67"/>
  <c r="Q17" i="67"/>
  <c r="N22" i="67"/>
  <c r="H42" i="67"/>
  <c r="Q27" i="67"/>
  <c r="Q44" i="67"/>
  <c r="Q23" i="67"/>
  <c r="N38" i="67"/>
  <c r="Q42" i="67"/>
  <c r="Q38" i="67"/>
  <c r="H44" i="67"/>
  <c r="Q47" i="67"/>
  <c r="N27" i="67"/>
  <c r="N29" i="67"/>
  <c r="N26" i="67"/>
  <c r="K30" i="67"/>
  <c r="K37" i="67"/>
  <c r="K38" i="67"/>
  <c r="K46" i="67"/>
  <c r="K45" i="67"/>
  <c r="K22" i="67"/>
  <c r="H17" i="67"/>
  <c r="H24" i="67"/>
  <c r="H20" i="67"/>
  <c r="Q21" i="67"/>
  <c r="N28" i="67"/>
  <c r="H28" i="67"/>
  <c r="N45" i="67"/>
  <c r="Q40" i="67"/>
  <c r="Q24" i="67"/>
  <c r="Q29" i="67"/>
  <c r="H37" i="67"/>
  <c r="H39" i="67"/>
  <c r="H41" i="67"/>
  <c r="H43" i="67"/>
  <c r="H46" i="67"/>
  <c r="H47" i="67"/>
  <c r="H30" i="67"/>
  <c r="K42" i="67"/>
  <c r="K17" i="67"/>
  <c r="K19" i="67"/>
  <c r="K27" i="67"/>
  <c r="K43" i="67"/>
  <c r="K18" i="67"/>
  <c r="N20" i="67"/>
  <c r="Q25" i="67"/>
  <c r="Q46" i="67"/>
  <c r="N18" i="67"/>
  <c r="N24" i="67"/>
  <c r="Q37" i="67"/>
  <c r="N17" i="67"/>
  <c r="Q19" i="67"/>
  <c r="H40" i="67"/>
  <c r="Q43" i="67"/>
  <c r="H19" i="67"/>
  <c r="H21" i="67"/>
  <c r="H25" i="67"/>
  <c r="Q22" i="67"/>
  <c r="H45" i="67"/>
  <c r="Q39" i="67"/>
  <c r="N42" i="67"/>
  <c r="N37" i="67"/>
  <c r="N39" i="67"/>
  <c r="N41" i="67"/>
  <c r="N43" i="67"/>
  <c r="N46" i="67"/>
  <c r="N47" i="67"/>
  <c r="H26" i="67"/>
  <c r="Q30" i="67"/>
  <c r="K23" i="67"/>
  <c r="K44" i="67"/>
  <c r="K47" i="67"/>
  <c r="K40" i="67"/>
  <c r="K28" i="67"/>
  <c r="K24" i="67"/>
  <c r="Q45" i="67"/>
  <c r="H18" i="67"/>
  <c r="N40" i="67"/>
  <c r="Q18" i="67"/>
  <c r="N19" i="67"/>
  <c r="N21" i="67"/>
  <c r="N23" i="67"/>
  <c r="N25" i="67"/>
  <c r="H38" i="67"/>
  <c r="Q41" i="67"/>
  <c r="N44" i="67"/>
  <c r="Q20" i="67"/>
  <c r="Q28" i="67"/>
  <c r="H27" i="67"/>
  <c r="H29" i="67"/>
  <c r="K26" i="67"/>
  <c r="Q26" i="67"/>
  <c r="W31" i="56"/>
  <c r="W31" i="58"/>
  <c r="X31" i="52"/>
  <c r="V31" i="56"/>
  <c r="U31" i="60"/>
  <c r="V31" i="52"/>
  <c r="W31" i="60"/>
  <c r="W31" i="52"/>
  <c r="V15" i="58"/>
  <c r="W27" i="58"/>
  <c r="W27" i="52"/>
  <c r="W27" i="60"/>
  <c r="W27" i="56"/>
  <c r="V27" i="56"/>
  <c r="U27" i="60"/>
  <c r="V27" i="52"/>
  <c r="X27" i="52"/>
  <c r="V56" i="52"/>
  <c r="V47" i="56"/>
  <c r="W25" i="52"/>
  <c r="V21" i="52"/>
  <c r="V23" i="56"/>
  <c r="V39" i="56"/>
  <c r="V56" i="56"/>
  <c r="W30" i="52"/>
  <c r="V15" i="60"/>
  <c r="U18" i="60"/>
  <c r="W53" i="56"/>
  <c r="W53" i="58"/>
  <c r="V52" i="52"/>
  <c r="V53" i="56"/>
  <c r="V53" i="52"/>
  <c r="X53" i="52"/>
  <c r="U53" i="60"/>
  <c r="W53" i="60"/>
  <c r="W53" i="52"/>
  <c r="U43" i="60"/>
  <c r="U45" i="60"/>
  <c r="W52" i="60"/>
  <c r="U48" i="60"/>
  <c r="W52" i="58"/>
  <c r="J61" i="56"/>
  <c r="P61" i="60"/>
  <c r="J61" i="60"/>
  <c r="H61" i="60"/>
  <c r="N61" i="60"/>
  <c r="U52" i="60"/>
  <c r="M61" i="60"/>
  <c r="S61" i="60"/>
  <c r="J61" i="58"/>
  <c r="P61" i="58"/>
  <c r="S61" i="58"/>
  <c r="M61" i="58"/>
  <c r="H61" i="58"/>
  <c r="N61" i="58"/>
  <c r="S61" i="56"/>
  <c r="V52" i="56"/>
  <c r="N61" i="56"/>
  <c r="K61" i="56"/>
  <c r="P61" i="56"/>
  <c r="M61" i="56"/>
  <c r="W52" i="56"/>
  <c r="Q61" i="56"/>
  <c r="S61" i="52"/>
  <c r="W57" i="52"/>
  <c r="K61" i="52"/>
  <c r="P61" i="52"/>
  <c r="Q61" i="52"/>
  <c r="M61" i="52"/>
  <c r="X52" i="52"/>
  <c r="N61" i="52"/>
  <c r="W52" i="52"/>
  <c r="U26" i="60"/>
  <c r="U19" i="60"/>
  <c r="O61" i="60"/>
  <c r="R61" i="56"/>
  <c r="O61" i="52"/>
  <c r="O61" i="58"/>
  <c r="U29" i="60"/>
  <c r="U21" i="60"/>
  <c r="U49" i="60"/>
  <c r="U23" i="60"/>
  <c r="U57" i="60"/>
  <c r="R61" i="60"/>
  <c r="R61" i="58"/>
  <c r="L61" i="56"/>
  <c r="V30" i="56"/>
  <c r="O61" i="56"/>
  <c r="V57" i="56"/>
  <c r="R61" i="52"/>
  <c r="V30" i="52"/>
  <c r="V59" i="52"/>
  <c r="L61" i="52"/>
  <c r="W21" i="52"/>
  <c r="V19" i="52"/>
  <c r="V43" i="52"/>
  <c r="V48" i="52"/>
  <c r="Q61" i="58"/>
  <c r="Q61" i="60"/>
  <c r="U22" i="60"/>
  <c r="U24" i="60"/>
  <c r="U28" i="60"/>
  <c r="U42" i="60"/>
  <c r="U25" i="60"/>
  <c r="V49" i="56"/>
  <c r="V40" i="56"/>
  <c r="V45" i="56"/>
  <c r="V46" i="56"/>
  <c r="V21" i="56"/>
  <c r="V41" i="56"/>
  <c r="V43" i="56"/>
  <c r="W18" i="52"/>
  <c r="V23" i="52"/>
  <c r="V41" i="52"/>
  <c r="V28" i="52"/>
  <c r="V49" i="52"/>
  <c r="V40" i="52"/>
  <c r="V45" i="52"/>
  <c r="V46" i="52"/>
  <c r="W19" i="52"/>
  <c r="V58" i="52"/>
  <c r="V34" i="52"/>
  <c r="U56" i="60"/>
  <c r="V34" i="56"/>
  <c r="U44" i="60"/>
  <c r="U20" i="60"/>
  <c r="V44" i="52"/>
  <c r="V25" i="52"/>
  <c r="U30" i="60"/>
  <c r="V57" i="52"/>
  <c r="V18" i="52"/>
  <c r="U46" i="60"/>
  <c r="W59" i="60"/>
  <c r="W58" i="60"/>
  <c r="W57" i="60"/>
  <c r="W56" i="60"/>
  <c r="W51" i="60"/>
  <c r="W49" i="60"/>
  <c r="W48" i="60"/>
  <c r="W47" i="60"/>
  <c r="W45" i="60"/>
  <c r="W44" i="60"/>
  <c r="W43" i="60"/>
  <c r="W42" i="60"/>
  <c r="W41" i="60"/>
  <c r="W40" i="60"/>
  <c r="W39" i="60"/>
  <c r="W38" i="60"/>
  <c r="W46" i="60"/>
  <c r="W19" i="60"/>
  <c r="W18" i="60"/>
  <c r="W15" i="60"/>
  <c r="W34" i="60"/>
  <c r="W30" i="60"/>
  <c r="W29" i="60"/>
  <c r="W28" i="60"/>
  <c r="W26" i="60"/>
  <c r="W25" i="60"/>
  <c r="W24" i="60"/>
  <c r="W23" i="60"/>
  <c r="W22" i="60"/>
  <c r="W21" i="60"/>
  <c r="W20" i="60"/>
  <c r="X11" i="60"/>
  <c r="X32" i="60" s="1"/>
  <c r="U38" i="60"/>
  <c r="U47" i="60"/>
  <c r="U51" i="60"/>
  <c r="U58" i="60"/>
  <c r="U59" i="60"/>
  <c r="U41" i="60"/>
  <c r="U39" i="60"/>
  <c r="U34" i="60"/>
  <c r="U40" i="60"/>
  <c r="W59" i="58"/>
  <c r="W58" i="58"/>
  <c r="W57" i="58"/>
  <c r="W56" i="58"/>
  <c r="W51" i="58"/>
  <c r="W49" i="58"/>
  <c r="W48" i="58"/>
  <c r="W40" i="58"/>
  <c r="W39" i="58"/>
  <c r="W38" i="58"/>
  <c r="W46" i="58"/>
  <c r="W34" i="58"/>
  <c r="W30" i="58"/>
  <c r="W29" i="58"/>
  <c r="W28" i="58"/>
  <c r="W26" i="58"/>
  <c r="W25" i="58"/>
  <c r="W24" i="58"/>
  <c r="W23" i="58"/>
  <c r="W47" i="58"/>
  <c r="W45" i="58"/>
  <c r="W44" i="58"/>
  <c r="W43" i="58"/>
  <c r="W42" i="58"/>
  <c r="W41" i="58"/>
  <c r="X11" i="58"/>
  <c r="X31" i="58" s="1"/>
  <c r="W22" i="58"/>
  <c r="W21" i="58"/>
  <c r="W20" i="58"/>
  <c r="W19" i="58"/>
  <c r="W18" i="58"/>
  <c r="W15" i="58"/>
  <c r="V28" i="56"/>
  <c r="V38" i="56"/>
  <c r="V51" i="56"/>
  <c r="V58" i="56"/>
  <c r="V59" i="56"/>
  <c r="V24" i="56"/>
  <c r="V22" i="56"/>
  <c r="V19" i="56"/>
  <c r="V18" i="56"/>
  <c r="V26" i="56"/>
  <c r="V25" i="56"/>
  <c r="V48" i="56"/>
  <c r="V29" i="56"/>
  <c r="V42" i="56"/>
  <c r="V44" i="56"/>
  <c r="W59" i="56"/>
  <c r="W58" i="56"/>
  <c r="W57" i="56"/>
  <c r="W56" i="56"/>
  <c r="W51" i="56"/>
  <c r="W49" i="56"/>
  <c r="W48" i="56"/>
  <c r="W47" i="56"/>
  <c r="W45" i="56"/>
  <c r="W44" i="56"/>
  <c r="W43" i="56"/>
  <c r="W42" i="56"/>
  <c r="W41" i="56"/>
  <c r="W40" i="56"/>
  <c r="W39" i="56"/>
  <c r="W38" i="56"/>
  <c r="W46" i="56"/>
  <c r="W34" i="56"/>
  <c r="W30" i="56"/>
  <c r="W29" i="56"/>
  <c r="W28" i="56"/>
  <c r="W26" i="56"/>
  <c r="W25" i="56"/>
  <c r="W24" i="56"/>
  <c r="W23" i="56"/>
  <c r="W22" i="56"/>
  <c r="W21" i="56"/>
  <c r="W20" i="56"/>
  <c r="W19" i="56"/>
  <c r="W18" i="56"/>
  <c r="W15" i="56"/>
  <c r="X11" i="56"/>
  <c r="X32" i="56" s="1"/>
  <c r="V20" i="56"/>
  <c r="V15" i="56"/>
  <c r="V42" i="52"/>
  <c r="W29" i="52"/>
  <c r="V51" i="52"/>
  <c r="W58" i="52"/>
  <c r="W59" i="52"/>
  <c r="V15" i="52"/>
  <c r="V22" i="52"/>
  <c r="V29" i="52"/>
  <c r="W26" i="52"/>
  <c r="V20" i="52"/>
  <c r="V39" i="52"/>
  <c r="W56" i="52"/>
  <c r="W22" i="52"/>
  <c r="V38" i="52"/>
  <c r="W34" i="52"/>
  <c r="W51" i="52"/>
  <c r="V26" i="52"/>
  <c r="V47" i="52"/>
  <c r="W40" i="52"/>
  <c r="W49" i="52"/>
  <c r="W46" i="52"/>
  <c r="W43" i="52"/>
  <c r="W47" i="52"/>
  <c r="W39" i="52"/>
  <c r="W41" i="52"/>
  <c r="W28" i="52"/>
  <c r="W38" i="52"/>
  <c r="W44" i="52"/>
  <c r="W48" i="52"/>
  <c r="W42" i="52"/>
  <c r="W45" i="52"/>
  <c r="W24" i="52"/>
  <c r="W23" i="52"/>
  <c r="V24" i="52"/>
  <c r="W15" i="52"/>
  <c r="X59" i="52"/>
  <c r="X58" i="52"/>
  <c r="X57" i="52"/>
  <c r="X56" i="52"/>
  <c r="X51" i="52"/>
  <c r="X49" i="52"/>
  <c r="X48" i="52"/>
  <c r="X47" i="52"/>
  <c r="X39" i="52"/>
  <c r="X38" i="52"/>
  <c r="X46" i="52"/>
  <c r="X34" i="52"/>
  <c r="X30" i="52"/>
  <c r="X29" i="52"/>
  <c r="X28" i="52"/>
  <c r="X26" i="52"/>
  <c r="X25" i="52"/>
  <c r="X24" i="52"/>
  <c r="X23" i="52"/>
  <c r="X22" i="52"/>
  <c r="X45" i="52"/>
  <c r="X44" i="52"/>
  <c r="X43" i="52"/>
  <c r="X42" i="52"/>
  <c r="X41" i="52"/>
  <c r="X40" i="52"/>
  <c r="X20" i="52"/>
  <c r="X19" i="52"/>
  <c r="X18" i="52"/>
  <c r="X15" i="52"/>
  <c r="X21" i="52"/>
  <c r="W20" i="52"/>
  <c r="S61" i="67" l="1"/>
  <c r="M61" i="67"/>
  <c r="P61" i="67"/>
  <c r="K61" i="67"/>
  <c r="N61" i="67"/>
  <c r="Q61" i="67"/>
  <c r="W31" i="67"/>
  <c r="AD31" i="67" s="1"/>
  <c r="X31" i="67"/>
  <c r="AE31" i="67" s="1"/>
  <c r="W32" i="67"/>
  <c r="AD32" i="67" s="1"/>
  <c r="X31" i="56"/>
  <c r="X32" i="67"/>
  <c r="AE32" i="67" s="1"/>
  <c r="X27" i="58"/>
  <c r="X32" i="58"/>
  <c r="X31" i="60"/>
  <c r="X33" i="60"/>
  <c r="X33" i="56"/>
  <c r="X33" i="58"/>
  <c r="W33" i="67"/>
  <c r="AD33" i="67" s="1"/>
  <c r="W30" i="67"/>
  <c r="AD30" i="67" s="1"/>
  <c r="X30" i="67"/>
  <c r="AE30" i="67" s="1"/>
  <c r="X27" i="56"/>
  <c r="X27" i="60"/>
  <c r="X48" i="67"/>
  <c r="AE48" i="67" s="1"/>
  <c r="W26" i="67"/>
  <c r="AD26" i="67" s="1"/>
  <c r="X26" i="67"/>
  <c r="AE26" i="67" s="1"/>
  <c r="W27" i="67"/>
  <c r="AD27" i="67" s="1"/>
  <c r="W56" i="67"/>
  <c r="AD56" i="67" s="1"/>
  <c r="X53" i="58"/>
  <c r="X53" i="56"/>
  <c r="X52" i="60"/>
  <c r="W25" i="67"/>
  <c r="AD25" i="67" s="1"/>
  <c r="X47" i="67"/>
  <c r="AE47" i="67" s="1"/>
  <c r="N65" i="67"/>
  <c r="M65" i="67"/>
  <c r="P65" i="67"/>
  <c r="Q65" i="67"/>
  <c r="S65" i="67"/>
  <c r="W37" i="67"/>
  <c r="AD37" i="67" s="1"/>
  <c r="X57" i="67"/>
  <c r="AE57" i="67" s="1"/>
  <c r="W22" i="67"/>
  <c r="AD22" i="67" s="1"/>
  <c r="W58" i="67"/>
  <c r="AD58" i="67" s="1"/>
  <c r="X38" i="67"/>
  <c r="AE38" i="67" s="1"/>
  <c r="X28" i="67"/>
  <c r="AE28" i="67" s="1"/>
  <c r="X43" i="67"/>
  <c r="AE43" i="67" s="1"/>
  <c r="W47" i="67"/>
  <c r="AD47" i="67" s="1"/>
  <c r="W39" i="67"/>
  <c r="AD39" i="67" s="1"/>
  <c r="X56" i="67"/>
  <c r="AE56" i="67" s="1"/>
  <c r="X24" i="67"/>
  <c r="AE24" i="67" s="1"/>
  <c r="W43" i="67"/>
  <c r="AD43" i="67" s="1"/>
  <c r="W45" i="67"/>
  <c r="AD45" i="67" s="1"/>
  <c r="X55" i="67"/>
  <c r="AE55" i="67" s="1"/>
  <c r="W51" i="67"/>
  <c r="AD51" i="67" s="1"/>
  <c r="X41" i="67"/>
  <c r="AE41" i="67" s="1"/>
  <c r="X25" i="67"/>
  <c r="AE25" i="67" s="1"/>
  <c r="W57" i="67"/>
  <c r="AD57" i="67" s="1"/>
  <c r="W52" i="67"/>
  <c r="AD52" i="67" s="1"/>
  <c r="X39" i="67"/>
  <c r="AE39" i="67" s="1"/>
  <c r="W38" i="67"/>
  <c r="AD38" i="67" s="1"/>
  <c r="W48" i="67"/>
  <c r="AD48" i="67" s="1"/>
  <c r="X50" i="67"/>
  <c r="AE50" i="67" s="1"/>
  <c r="X27" i="67"/>
  <c r="AE27" i="67" s="1"/>
  <c r="W46" i="67"/>
  <c r="AD46" i="67" s="1"/>
  <c r="W24" i="67"/>
  <c r="AD24" i="67" s="1"/>
  <c r="W42" i="67"/>
  <c r="AD42" i="67" s="1"/>
  <c r="X23" i="67"/>
  <c r="AE23" i="67" s="1"/>
  <c r="X46" i="67"/>
  <c r="AE46" i="67" s="1"/>
  <c r="X58" i="67"/>
  <c r="AE58" i="67" s="1"/>
  <c r="X51" i="67"/>
  <c r="AE51" i="67" s="1"/>
  <c r="W50" i="67"/>
  <c r="AD50" i="67" s="1"/>
  <c r="W44" i="67"/>
  <c r="AD44" i="67" s="1"/>
  <c r="W21" i="67"/>
  <c r="AD21" i="67" s="1"/>
  <c r="X42" i="67"/>
  <c r="AE42" i="67" s="1"/>
  <c r="X21" i="67"/>
  <c r="AE21" i="67" s="1"/>
  <c r="X37" i="67"/>
  <c r="AE37" i="67" s="1"/>
  <c r="W55" i="67"/>
  <c r="AD55" i="67" s="1"/>
  <c r="X22" i="67"/>
  <c r="AE22" i="67" s="1"/>
  <c r="X52" i="67"/>
  <c r="AE52" i="67" s="1"/>
  <c r="W23" i="67"/>
  <c r="AD23" i="67" s="1"/>
  <c r="X29" i="67"/>
  <c r="AE29" i="67" s="1"/>
  <c r="W28" i="67"/>
  <c r="AD28" i="67" s="1"/>
  <c r="W40" i="67"/>
  <c r="AD40" i="67" s="1"/>
  <c r="X44" i="67"/>
  <c r="AE44" i="67" s="1"/>
  <c r="X45" i="67"/>
  <c r="AE45" i="67" s="1"/>
  <c r="X40" i="67"/>
  <c r="AE40" i="67" s="1"/>
  <c r="W29" i="67"/>
  <c r="AD29" i="67" s="1"/>
  <c r="W41" i="67"/>
  <c r="AD41" i="67" s="1"/>
  <c r="X20" i="67"/>
  <c r="AE20" i="67" s="1"/>
  <c r="W17" i="67"/>
  <c r="AD17" i="67" s="1"/>
  <c r="X17" i="67"/>
  <c r="AE17" i="67" s="1"/>
  <c r="W19" i="67"/>
  <c r="AD19" i="67" s="1"/>
  <c r="W20" i="67"/>
  <c r="AD20" i="67" s="1"/>
  <c r="W18" i="67"/>
  <c r="AD18" i="67" s="1"/>
  <c r="X19" i="67"/>
  <c r="AE19" i="67" s="1"/>
  <c r="X18" i="67"/>
  <c r="AE18" i="67" s="1"/>
  <c r="W61" i="52"/>
  <c r="W61" i="56"/>
  <c r="X61" i="52"/>
  <c r="V61" i="56"/>
  <c r="W61" i="58"/>
  <c r="O62" i="58" s="1"/>
  <c r="V61" i="52"/>
  <c r="X52" i="58"/>
  <c r="X53" i="60"/>
  <c r="X52" i="56"/>
  <c r="X59" i="60"/>
  <c r="X58" i="60"/>
  <c r="X57" i="60"/>
  <c r="X56" i="60"/>
  <c r="X51" i="60"/>
  <c r="X49" i="60"/>
  <c r="X48" i="60"/>
  <c r="X47" i="60"/>
  <c r="X45" i="60"/>
  <c r="X44" i="60"/>
  <c r="X43" i="60"/>
  <c r="X42" i="60"/>
  <c r="X41" i="60"/>
  <c r="X40" i="60"/>
  <c r="X39" i="60"/>
  <c r="X38" i="60"/>
  <c r="X46" i="60"/>
  <c r="X34" i="60"/>
  <c r="X30" i="60"/>
  <c r="X29" i="60"/>
  <c r="X28" i="60"/>
  <c r="X26" i="60"/>
  <c r="X25" i="60"/>
  <c r="X24" i="60"/>
  <c r="X23" i="60"/>
  <c r="X22" i="60"/>
  <c r="X21" i="60"/>
  <c r="X20" i="60"/>
  <c r="X15" i="60"/>
  <c r="X19" i="60"/>
  <c r="X18" i="60"/>
  <c r="X59" i="58"/>
  <c r="X58" i="58"/>
  <c r="X57" i="58"/>
  <c r="X56" i="58"/>
  <c r="X51" i="58"/>
  <c r="X49" i="58"/>
  <c r="X48" i="58"/>
  <c r="X47" i="58"/>
  <c r="X45" i="58"/>
  <c r="X44" i="58"/>
  <c r="X43" i="58"/>
  <c r="X42" i="58"/>
  <c r="X41" i="58"/>
  <c r="X40" i="58"/>
  <c r="X39" i="58"/>
  <c r="X38" i="58"/>
  <c r="X46" i="58"/>
  <c r="X34" i="58"/>
  <c r="X30" i="58"/>
  <c r="X29" i="58"/>
  <c r="X28" i="58"/>
  <c r="X26" i="58"/>
  <c r="X25" i="58"/>
  <c r="X24" i="58"/>
  <c r="X23" i="58"/>
  <c r="X22" i="58"/>
  <c r="X21" i="58"/>
  <c r="X20" i="58"/>
  <c r="X19" i="58"/>
  <c r="X18" i="58"/>
  <c r="X15" i="58"/>
  <c r="X59" i="56"/>
  <c r="X58" i="56"/>
  <c r="X57" i="56"/>
  <c r="X56" i="56"/>
  <c r="X51" i="56"/>
  <c r="X49" i="56"/>
  <c r="X48" i="56"/>
  <c r="X47" i="56"/>
  <c r="X45" i="56"/>
  <c r="X44" i="56"/>
  <c r="X43" i="56"/>
  <c r="X42" i="56"/>
  <c r="X41" i="56"/>
  <c r="X40" i="56"/>
  <c r="X39" i="56"/>
  <c r="X38" i="56"/>
  <c r="X46" i="56"/>
  <c r="X34" i="56"/>
  <c r="X30" i="56"/>
  <c r="X29" i="56"/>
  <c r="X28" i="56"/>
  <c r="X26" i="56"/>
  <c r="X25" i="56"/>
  <c r="X24" i="56"/>
  <c r="X23" i="56"/>
  <c r="X22" i="56"/>
  <c r="X21" i="56"/>
  <c r="X20" i="56"/>
  <c r="X19" i="56"/>
  <c r="X18" i="56"/>
  <c r="X15" i="56"/>
  <c r="W61" i="60" l="1"/>
  <c r="O62" i="60" s="1"/>
  <c r="L62" i="56"/>
  <c r="X61" i="60"/>
  <c r="X61" i="58"/>
  <c r="X61" i="56"/>
  <c r="K62" i="56"/>
  <c r="M62" i="56"/>
  <c r="P62" i="58"/>
  <c r="N62" i="58"/>
  <c r="R62" i="52"/>
  <c r="O62" i="56"/>
  <c r="P62" i="56"/>
  <c r="N62" i="56"/>
  <c r="M62" i="52"/>
  <c r="K62" i="52"/>
  <c r="L62" i="52"/>
  <c r="S62" i="52"/>
  <c r="Q62" i="52"/>
  <c r="N62" i="52"/>
  <c r="P62" i="52"/>
  <c r="O62" i="52"/>
  <c r="N62" i="60" l="1"/>
  <c r="P62" i="60"/>
  <c r="Q62" i="58"/>
  <c r="Q62" i="60"/>
  <c r="R62" i="58"/>
  <c r="S62" i="58"/>
  <c r="S62" i="60"/>
  <c r="R62" i="60"/>
  <c r="S62" i="56"/>
  <c r="Q62" i="56"/>
  <c r="R62" i="56"/>
  <c r="D5" i="41"/>
  <c r="F8" i="40"/>
  <c r="Q11" i="40" s="1"/>
  <c r="U11" i="40" l="1"/>
  <c r="J11" i="40"/>
  <c r="T11" i="40"/>
  <c r="O11" i="40"/>
  <c r="S11" i="40"/>
  <c r="M11" i="40"/>
  <c r="R11" i="40"/>
  <c r="K11" i="40"/>
  <c r="O15" i="41"/>
  <c r="O14" i="67" s="1"/>
  <c r="O61" i="67" s="1"/>
  <c r="W61" i="67" s="1"/>
  <c r="W63" i="67" s="1"/>
  <c r="R15" i="41"/>
  <c r="L15" i="41"/>
  <c r="L14" i="67" s="1"/>
  <c r="R14" i="67" l="1"/>
  <c r="V14" i="67"/>
  <c r="AC14" i="67" s="1"/>
  <c r="R65" i="67" l="1"/>
  <c r="R61" i="67"/>
  <c r="X61" i="67" s="1"/>
  <c r="X63" i="67" s="1"/>
  <c r="X14" i="67"/>
  <c r="AE14" i="67" s="1"/>
  <c r="O65" i="67"/>
  <c r="W14" i="67"/>
  <c r="AD14" i="67" s="1"/>
  <c r="M39" i="66" l="1"/>
  <c r="AE61" i="67"/>
  <c r="L39" i="66"/>
  <c r="AD61" i="67"/>
  <c r="S61" i="41"/>
  <c r="R61" i="41"/>
  <c r="P61" i="41"/>
  <c r="O61" i="41"/>
  <c r="M61" i="41"/>
  <c r="K61" i="41"/>
  <c r="V11" i="41"/>
  <c r="V33" i="41" l="1"/>
  <c r="V32" i="41"/>
  <c r="V31" i="41"/>
  <c r="V27" i="41"/>
  <c r="V52" i="41"/>
  <c r="V53" i="41"/>
  <c r="W11" i="41"/>
  <c r="V15" i="41"/>
  <c r="W32" i="41" l="1"/>
  <c r="W31" i="41"/>
  <c r="W33" i="41"/>
  <c r="W27" i="41"/>
  <c r="W49" i="41"/>
  <c r="Q13" i="53"/>
  <c r="Q13" i="59"/>
  <c r="Q13" i="54"/>
  <c r="Q13" i="40"/>
  <c r="Q13" i="57"/>
  <c r="W59" i="41"/>
  <c r="W52" i="41"/>
  <c r="W53" i="41"/>
  <c r="W56" i="41"/>
  <c r="W29" i="41"/>
  <c r="W24" i="41"/>
  <c r="W20" i="41"/>
  <c r="W28" i="41"/>
  <c r="W23" i="41"/>
  <c r="W25" i="41"/>
  <c r="W18" i="41"/>
  <c r="W22" i="41"/>
  <c r="W19" i="41"/>
  <c r="W30" i="41"/>
  <c r="W34" i="41"/>
  <c r="W38" i="41"/>
  <c r="X11" i="41"/>
  <c r="W48" i="41"/>
  <c r="W21" i="41"/>
  <c r="W58" i="41"/>
  <c r="W45" i="41"/>
  <c r="W40" i="41"/>
  <c r="W39" i="41"/>
  <c r="W47" i="41"/>
  <c r="W46" i="41"/>
  <c r="W26" i="41"/>
  <c r="W15" i="41"/>
  <c r="W42" i="41"/>
  <c r="W57" i="41"/>
  <c r="W44" i="41"/>
  <c r="W43" i="41"/>
  <c r="W51" i="41"/>
  <c r="W41" i="41"/>
  <c r="X32" i="41" l="1"/>
  <c r="X33" i="41"/>
  <c r="X31" i="41"/>
  <c r="X27" i="41"/>
  <c r="X46" i="41"/>
  <c r="X58" i="41"/>
  <c r="W61" i="41"/>
  <c r="X52" i="41"/>
  <c r="X53" i="41"/>
  <c r="X24" i="41"/>
  <c r="X56" i="41"/>
  <c r="X45" i="41"/>
  <c r="X38" i="41"/>
  <c r="X21" i="41"/>
  <c r="X42" i="41"/>
  <c r="X59" i="41"/>
  <c r="X29" i="41"/>
  <c r="X25" i="41"/>
  <c r="X41" i="41"/>
  <c r="X18" i="41"/>
  <c r="X28" i="41"/>
  <c r="X47" i="41"/>
  <c r="X39" i="41"/>
  <c r="X40" i="41"/>
  <c r="X22" i="41"/>
  <c r="X49" i="41"/>
  <c r="X51" i="41"/>
  <c r="X20" i="41"/>
  <c r="X43" i="41"/>
  <c r="X15" i="41"/>
  <c r="X44" i="41"/>
  <c r="X57" i="41"/>
  <c r="X34" i="41"/>
  <c r="X23" i="41"/>
  <c r="X30" i="41"/>
  <c r="X48" i="41"/>
  <c r="X26" i="41"/>
  <c r="X19" i="41"/>
  <c r="Q61" i="41"/>
  <c r="N61" i="41"/>
  <c r="R13" i="77"/>
  <c r="U13" i="77"/>
  <c r="S13" i="77"/>
  <c r="T13" i="77"/>
  <c r="L34" i="78" l="1"/>
  <c r="V34" i="78" s="1"/>
  <c r="L33" i="78"/>
  <c r="V33" i="78" s="1"/>
  <c r="L32" i="78"/>
  <c r="V32" i="78" s="1"/>
  <c r="I15" i="78"/>
  <c r="L49" i="78"/>
  <c r="L46" i="78"/>
  <c r="L42" i="78"/>
  <c r="L38" i="78"/>
  <c r="L29" i="78"/>
  <c r="L25" i="78"/>
  <c r="L21" i="78"/>
  <c r="L18" i="78"/>
  <c r="L59" i="78"/>
  <c r="L58" i="78"/>
  <c r="L52" i="78"/>
  <c r="L45" i="78"/>
  <c r="L24" i="78"/>
  <c r="L57" i="78"/>
  <c r="L44" i="78"/>
  <c r="L40" i="78"/>
  <c r="L31" i="78"/>
  <c r="L27" i="78"/>
  <c r="L23" i="78"/>
  <c r="L41" i="78"/>
  <c r="L28" i="78"/>
  <c r="L56" i="78"/>
  <c r="L51" i="78"/>
  <c r="L47" i="78"/>
  <c r="L43" i="78"/>
  <c r="L39" i="78"/>
  <c r="L30" i="78"/>
  <c r="L26" i="78"/>
  <c r="L22" i="78"/>
  <c r="L19" i="78"/>
  <c r="L48" i="78"/>
  <c r="L20" i="78"/>
  <c r="K65" i="67"/>
  <c r="X61" i="41"/>
  <c r="P62" i="41"/>
  <c r="N62" i="41"/>
  <c r="O62" i="41"/>
  <c r="Z34" i="78" l="1"/>
  <c r="Z33" i="78"/>
  <c r="M29" i="75"/>
  <c r="Z32" i="78"/>
  <c r="M28" i="75"/>
  <c r="Q62" i="41"/>
  <c r="R62" i="41"/>
  <c r="S62" i="41"/>
  <c r="V46" i="41" l="1"/>
  <c r="V47" i="41"/>
  <c r="V30" i="41"/>
  <c r="V43" i="41"/>
  <c r="V22" i="41"/>
  <c r="V48" i="41"/>
  <c r="V28" i="41"/>
  <c r="V49" i="41"/>
  <c r="V42" i="41"/>
  <c r="V25" i="41"/>
  <c r="V57" i="41"/>
  <c r="V39" i="41"/>
  <c r="V19" i="41"/>
  <c r="V44" i="41"/>
  <c r="V23" i="41"/>
  <c r="V45" i="41"/>
  <c r="V29" i="41"/>
  <c r="V56" i="41"/>
  <c r="V38" i="41"/>
  <c r="V21" i="41"/>
  <c r="V59" i="41"/>
  <c r="V40" i="41"/>
  <c r="V41" i="41"/>
  <c r="V24" i="41"/>
  <c r="V51" i="41"/>
  <c r="V34" i="41"/>
  <c r="V26" i="41"/>
  <c r="V58" i="41"/>
  <c r="V20" i="41" l="1"/>
  <c r="L61" i="41"/>
  <c r="V18" i="41"/>
  <c r="V61" i="41" l="1"/>
  <c r="K62" i="41" l="1"/>
  <c r="L62" i="41"/>
  <c r="M62" i="41"/>
  <c r="S13" i="53"/>
  <c r="S13" i="54"/>
  <c r="T13" i="59"/>
  <c r="R13" i="40"/>
  <c r="U13" i="57"/>
  <c r="T13" i="57"/>
  <c r="U13" i="53"/>
  <c r="R13" i="53"/>
  <c r="U13" i="59"/>
  <c r="R13" i="57"/>
  <c r="T13" i="53"/>
  <c r="R13" i="54"/>
  <c r="S13" i="59"/>
  <c r="S13" i="40"/>
  <c r="T13" i="54"/>
  <c r="S13" i="57"/>
  <c r="R13" i="59"/>
  <c r="U13" i="40"/>
  <c r="T13" i="40"/>
  <c r="U13" i="54"/>
  <c r="I51" i="41" l="1"/>
  <c r="L33" i="60"/>
  <c r="L32" i="60"/>
  <c r="L33" i="58"/>
  <c r="V33" i="58" s="1"/>
  <c r="L32" i="58"/>
  <c r="V32" i="58" s="1"/>
  <c r="I33" i="56"/>
  <c r="I32" i="56"/>
  <c r="I33" i="52"/>
  <c r="U33" i="52" s="1"/>
  <c r="I32" i="52"/>
  <c r="U32" i="52" s="1"/>
  <c r="I33" i="41"/>
  <c r="U33" i="41" s="1"/>
  <c r="I32" i="41"/>
  <c r="U32" i="41" s="1"/>
  <c r="I27" i="58"/>
  <c r="U27" i="58" s="1"/>
  <c r="I51" i="58"/>
  <c r="U51" i="58" s="1"/>
  <c r="I42" i="58"/>
  <c r="U42" i="58" s="1"/>
  <c r="I25" i="58"/>
  <c r="U25" i="58" s="1"/>
  <c r="I41" i="58"/>
  <c r="U41" i="58" s="1"/>
  <c r="I53" i="58"/>
  <c r="U53" i="58" s="1"/>
  <c r="I26" i="58"/>
  <c r="U26" i="58" s="1"/>
  <c r="I22" i="58"/>
  <c r="U22" i="58" s="1"/>
  <c r="I31" i="58"/>
  <c r="U31" i="58" s="1"/>
  <c r="I58" i="58"/>
  <c r="U58" i="58" s="1"/>
  <c r="I48" i="58"/>
  <c r="U48" i="58" s="1"/>
  <c r="I40" i="58"/>
  <c r="U40" i="58" s="1"/>
  <c r="I23" i="58"/>
  <c r="U23" i="58" s="1"/>
  <c r="I49" i="58"/>
  <c r="U49" i="58" s="1"/>
  <c r="I56" i="58"/>
  <c r="U56" i="58" s="1"/>
  <c r="I47" i="58"/>
  <c r="U47" i="58" s="1"/>
  <c r="I38" i="58"/>
  <c r="U38" i="58" s="1"/>
  <c r="I30" i="58"/>
  <c r="U30" i="58" s="1"/>
  <c r="I21" i="58"/>
  <c r="U21" i="58" s="1"/>
  <c r="I43" i="58"/>
  <c r="U43" i="58" s="1"/>
  <c r="I24" i="58"/>
  <c r="U24" i="58" s="1"/>
  <c r="I46" i="58"/>
  <c r="U46" i="58" s="1"/>
  <c r="I39" i="58"/>
  <c r="U39" i="58" s="1"/>
  <c r="I18" i="58"/>
  <c r="U18" i="58" s="1"/>
  <c r="I57" i="58"/>
  <c r="U57" i="58" s="1"/>
  <c r="I59" i="58"/>
  <c r="U59" i="58" s="1"/>
  <c r="I52" i="58"/>
  <c r="I44" i="58"/>
  <c r="U44" i="58" s="1"/>
  <c r="I34" i="58"/>
  <c r="U34" i="58" s="1"/>
  <c r="I28" i="58"/>
  <c r="U28" i="58" s="1"/>
  <c r="I45" i="58"/>
  <c r="U45" i="58" s="1"/>
  <c r="I19" i="58"/>
  <c r="U19" i="58" s="1"/>
  <c r="I20" i="58"/>
  <c r="U20" i="58" s="1"/>
  <c r="I29" i="58"/>
  <c r="U29" i="58" s="1"/>
  <c r="L18" i="60"/>
  <c r="L19" i="60"/>
  <c r="L34" i="60"/>
  <c r="L31" i="60"/>
  <c r="L20" i="60"/>
  <c r="L24" i="60"/>
  <c r="L21" i="60"/>
  <c r="L25" i="60"/>
  <c r="L29" i="60"/>
  <c r="L22" i="60"/>
  <c r="L26" i="60"/>
  <c r="L30" i="60"/>
  <c r="L23" i="60"/>
  <c r="L27" i="60"/>
  <c r="L28" i="60"/>
  <c r="V42" i="78"/>
  <c r="M30" i="75"/>
  <c r="V46" i="78"/>
  <c r="V26" i="78"/>
  <c r="V29" i="78"/>
  <c r="V21" i="78"/>
  <c r="V39" i="78"/>
  <c r="V31" i="78"/>
  <c r="V49" i="78"/>
  <c r="V51" i="78"/>
  <c r="V48" i="78"/>
  <c r="V24" i="78"/>
  <c r="V58" i="78"/>
  <c r="V23" i="78"/>
  <c r="V47" i="78"/>
  <c r="V57" i="78"/>
  <c r="V44" i="78"/>
  <c r="V22" i="78"/>
  <c r="V25" i="78"/>
  <c r="V28" i="78"/>
  <c r="V19" i="78"/>
  <c r="V38" i="78"/>
  <c r="V27" i="78"/>
  <c r="V56" i="78"/>
  <c r="V45" i="78"/>
  <c r="V59" i="78"/>
  <c r="V30" i="78"/>
  <c r="V20" i="78"/>
  <c r="V40" i="78"/>
  <c r="V43" i="78"/>
  <c r="V41" i="78"/>
  <c r="L31" i="58"/>
  <c r="I31" i="56"/>
  <c r="I31" i="52"/>
  <c r="U31" i="52" s="1"/>
  <c r="I31" i="41"/>
  <c r="L44" i="60"/>
  <c r="L43" i="60"/>
  <c r="L59" i="60"/>
  <c r="L58" i="60"/>
  <c r="L57" i="60"/>
  <c r="L56" i="60"/>
  <c r="L52" i="60"/>
  <c r="L51" i="60"/>
  <c r="L49" i="60"/>
  <c r="L48" i="60"/>
  <c r="L47" i="60"/>
  <c r="L46" i="60"/>
  <c r="L45" i="60"/>
  <c r="L42" i="60"/>
  <c r="L40" i="60"/>
  <c r="L39" i="60"/>
  <c r="I15" i="60"/>
  <c r="L41" i="60"/>
  <c r="L38" i="60"/>
  <c r="L56" i="58"/>
  <c r="V56" i="58" s="1"/>
  <c r="L51" i="58"/>
  <c r="V51" i="58" s="1"/>
  <c r="L47" i="58"/>
  <c r="V47" i="58" s="1"/>
  <c r="L42" i="58"/>
  <c r="V42" i="58" s="1"/>
  <c r="L38" i="58"/>
  <c r="V38" i="58" s="1"/>
  <c r="L28" i="58"/>
  <c r="V28" i="58" s="1"/>
  <c r="L23" i="58"/>
  <c r="L27" i="58"/>
  <c r="L49" i="58"/>
  <c r="V49" i="58" s="1"/>
  <c r="L45" i="58"/>
  <c r="V45" i="58" s="1"/>
  <c r="L41" i="58"/>
  <c r="V41" i="58" s="1"/>
  <c r="L46" i="58"/>
  <c r="V46" i="58" s="1"/>
  <c r="L26" i="58"/>
  <c r="L22" i="58"/>
  <c r="L19" i="58"/>
  <c r="L59" i="58"/>
  <c r="V59" i="58" s="1"/>
  <c r="L58" i="58"/>
  <c r="V58" i="58" s="1"/>
  <c r="L52" i="58"/>
  <c r="L48" i="58"/>
  <c r="V48" i="58" s="1"/>
  <c r="L44" i="58"/>
  <c r="V44" i="58" s="1"/>
  <c r="L40" i="58"/>
  <c r="V40" i="58" s="1"/>
  <c r="L34" i="58"/>
  <c r="V34" i="58" s="1"/>
  <c r="L30" i="58"/>
  <c r="V30" i="58" s="1"/>
  <c r="L25" i="58"/>
  <c r="L21" i="58"/>
  <c r="L18" i="58"/>
  <c r="L57" i="58"/>
  <c r="V57" i="58" s="1"/>
  <c r="L43" i="58"/>
  <c r="V43" i="58" s="1"/>
  <c r="L39" i="58"/>
  <c r="V39" i="58" s="1"/>
  <c r="L29" i="58"/>
  <c r="V29" i="58" s="1"/>
  <c r="L24" i="58"/>
  <c r="L20" i="58"/>
  <c r="I15" i="58"/>
  <c r="I27" i="56"/>
  <c r="I27" i="41"/>
  <c r="I27" i="52"/>
  <c r="I56" i="52"/>
  <c r="I51" i="52"/>
  <c r="U51" i="52" s="1"/>
  <c r="I47" i="52"/>
  <c r="I42" i="52"/>
  <c r="U42" i="52" s="1"/>
  <c r="I38" i="52"/>
  <c r="I28" i="52"/>
  <c r="I49" i="52"/>
  <c r="U49" i="52" s="1"/>
  <c r="I45" i="52"/>
  <c r="I41" i="52"/>
  <c r="I46" i="52"/>
  <c r="I26" i="52"/>
  <c r="I22" i="52"/>
  <c r="I59" i="52"/>
  <c r="U59" i="52" s="1"/>
  <c r="I58" i="52"/>
  <c r="U58" i="52" s="1"/>
  <c r="I52" i="52"/>
  <c r="I48" i="52"/>
  <c r="I44" i="52"/>
  <c r="I40" i="52"/>
  <c r="I34" i="52"/>
  <c r="I30" i="52"/>
  <c r="I25" i="52"/>
  <c r="I21" i="52"/>
  <c r="I57" i="52"/>
  <c r="U57" i="52" s="1"/>
  <c r="I43" i="52"/>
  <c r="I39" i="52"/>
  <c r="U39" i="52" s="1"/>
  <c r="I29" i="52"/>
  <c r="I20" i="52"/>
  <c r="I15" i="52"/>
  <c r="I59" i="56"/>
  <c r="I58" i="56"/>
  <c r="I52" i="56"/>
  <c r="I48" i="56"/>
  <c r="I44" i="56"/>
  <c r="I40" i="56"/>
  <c r="I34" i="56"/>
  <c r="I30" i="56"/>
  <c r="I25" i="56"/>
  <c r="I21" i="56"/>
  <c r="I18" i="56"/>
  <c r="I57" i="56"/>
  <c r="I43" i="56"/>
  <c r="I39" i="56"/>
  <c r="I29" i="56"/>
  <c r="I24" i="56"/>
  <c r="I20" i="56"/>
  <c r="I15" i="56"/>
  <c r="I56" i="56"/>
  <c r="I51" i="56"/>
  <c r="I47" i="56"/>
  <c r="I42" i="56"/>
  <c r="I38" i="56"/>
  <c r="I28" i="56"/>
  <c r="I23" i="56"/>
  <c r="I49" i="56"/>
  <c r="I45" i="56"/>
  <c r="I41" i="56"/>
  <c r="I46" i="56"/>
  <c r="I26" i="56"/>
  <c r="I22" i="56"/>
  <c r="I19" i="56"/>
  <c r="I57" i="41"/>
  <c r="I49" i="41"/>
  <c r="I48" i="41"/>
  <c r="I43" i="41"/>
  <c r="I38" i="41"/>
  <c r="I21" i="41"/>
  <c r="I24" i="41"/>
  <c r="I23" i="41"/>
  <c r="I22" i="41"/>
  <c r="I59" i="41"/>
  <c r="I45" i="41"/>
  <c r="I44" i="41"/>
  <c r="I39" i="41"/>
  <c r="I34" i="41"/>
  <c r="I18" i="41"/>
  <c r="I20" i="41"/>
  <c r="I19" i="41"/>
  <c r="I58" i="41"/>
  <c r="I56" i="41"/>
  <c r="I41" i="41"/>
  <c r="I40" i="41"/>
  <c r="I47" i="41"/>
  <c r="I30" i="41"/>
  <c r="I15" i="41"/>
  <c r="I46" i="41"/>
  <c r="I42" i="41"/>
  <c r="I25" i="41"/>
  <c r="I29" i="41"/>
  <c r="I28" i="41"/>
  <c r="I26" i="41"/>
  <c r="K30" i="75" l="1"/>
  <c r="I33" i="67"/>
  <c r="U33" i="67" s="1"/>
  <c r="L33" i="67"/>
  <c r="V33" i="67" s="1"/>
  <c r="AC33" i="67" s="1"/>
  <c r="U33" i="56"/>
  <c r="I32" i="67"/>
  <c r="U32" i="67" s="1"/>
  <c r="V33" i="60"/>
  <c r="L32" i="67"/>
  <c r="V32" i="67" s="1"/>
  <c r="AC32" i="67" s="1"/>
  <c r="U32" i="56"/>
  <c r="I31" i="67"/>
  <c r="U31" i="67" s="1"/>
  <c r="V32" i="60"/>
  <c r="L31" i="67"/>
  <c r="V31" i="67" s="1"/>
  <c r="AC31" i="67" s="1"/>
  <c r="Z33" i="58"/>
  <c r="K29" i="75"/>
  <c r="Z32" i="58"/>
  <c r="K28" i="75"/>
  <c r="Z33" i="52"/>
  <c r="I29" i="75"/>
  <c r="Z32" i="52"/>
  <c r="I28" i="75"/>
  <c r="Z33" i="41"/>
  <c r="H29" i="75"/>
  <c r="Z32" i="41"/>
  <c r="H28" i="75"/>
  <c r="U52" i="58"/>
  <c r="V21" i="58"/>
  <c r="V19" i="58"/>
  <c r="Z19" i="58" s="1"/>
  <c r="V20" i="58"/>
  <c r="Z40" i="78"/>
  <c r="M36" i="75"/>
  <c r="Z45" i="78"/>
  <c r="M41" i="75"/>
  <c r="Z19" i="78"/>
  <c r="M15" i="75"/>
  <c r="Z22" i="78"/>
  <c r="M18" i="75"/>
  <c r="Z48" i="78"/>
  <c r="M44" i="75"/>
  <c r="Z49" i="78"/>
  <c r="M45" i="75"/>
  <c r="Z46" i="78"/>
  <c r="M42" i="75"/>
  <c r="Z20" i="78"/>
  <c r="M16" i="75"/>
  <c r="Z56" i="78"/>
  <c r="M52" i="75"/>
  <c r="Z28" i="78"/>
  <c r="M24" i="75"/>
  <c r="Z44" i="78"/>
  <c r="M40" i="75"/>
  <c r="Z23" i="78"/>
  <c r="M19" i="75"/>
  <c r="Z31" i="78"/>
  <c r="M27" i="75"/>
  <c r="Z21" i="78"/>
  <c r="M17" i="75"/>
  <c r="Z41" i="78"/>
  <c r="M37" i="75"/>
  <c r="Z30" i="78"/>
  <c r="M26" i="75"/>
  <c r="Z27" i="78"/>
  <c r="M23" i="75"/>
  <c r="Z57" i="78"/>
  <c r="M53" i="75"/>
  <c r="Z58" i="78"/>
  <c r="M54" i="75"/>
  <c r="Z29" i="78"/>
  <c r="M25" i="75"/>
  <c r="Z43" i="78"/>
  <c r="M39" i="75"/>
  <c r="Z59" i="78"/>
  <c r="M55" i="75"/>
  <c r="Z38" i="78"/>
  <c r="M34" i="75"/>
  <c r="Z25" i="78"/>
  <c r="M21" i="75"/>
  <c r="Z47" i="78"/>
  <c r="M43" i="75"/>
  <c r="Z24" i="78"/>
  <c r="M20" i="75"/>
  <c r="Z51" i="78"/>
  <c r="M47" i="75"/>
  <c r="Z39" i="78"/>
  <c r="M35" i="75"/>
  <c r="Z26" i="78"/>
  <c r="M22" i="75"/>
  <c r="Z42" i="78"/>
  <c r="M38" i="75"/>
  <c r="I56" i="67"/>
  <c r="U59" i="56"/>
  <c r="I58" i="67"/>
  <c r="L55" i="67"/>
  <c r="I55" i="67"/>
  <c r="L56" i="67"/>
  <c r="I57" i="67"/>
  <c r="L57" i="67"/>
  <c r="L58" i="67"/>
  <c r="I50" i="67"/>
  <c r="L50" i="67"/>
  <c r="L30" i="67"/>
  <c r="V30" i="67" s="1"/>
  <c r="AC30" i="67" s="1"/>
  <c r="L51" i="67"/>
  <c r="I48" i="67"/>
  <c r="I46" i="67"/>
  <c r="I38" i="67"/>
  <c r="I43" i="67"/>
  <c r="L38" i="67"/>
  <c r="L45" i="67"/>
  <c r="L48" i="67"/>
  <c r="L42" i="67"/>
  <c r="L43" i="67"/>
  <c r="I45" i="67"/>
  <c r="I42" i="67"/>
  <c r="I47" i="67"/>
  <c r="L37" i="67"/>
  <c r="L39" i="67"/>
  <c r="L46" i="67"/>
  <c r="I40" i="67"/>
  <c r="I37" i="67"/>
  <c r="L40" i="67"/>
  <c r="L41" i="67"/>
  <c r="I44" i="67"/>
  <c r="I41" i="67"/>
  <c r="I39" i="67"/>
  <c r="L44" i="67"/>
  <c r="L47" i="67"/>
  <c r="L22" i="67"/>
  <c r="I21" i="67"/>
  <c r="I28" i="67"/>
  <c r="I20" i="67"/>
  <c r="L24" i="67"/>
  <c r="L29" i="67"/>
  <c r="L28" i="67"/>
  <c r="I30" i="67"/>
  <c r="U30" i="67" s="1"/>
  <c r="I25" i="67"/>
  <c r="I24" i="67"/>
  <c r="L27" i="67"/>
  <c r="L18" i="67"/>
  <c r="I27" i="67"/>
  <c r="I19" i="67"/>
  <c r="I29" i="67"/>
  <c r="L17" i="67"/>
  <c r="L21" i="67"/>
  <c r="L19" i="67"/>
  <c r="I26" i="67"/>
  <c r="L20" i="67"/>
  <c r="L26" i="67"/>
  <c r="L25" i="67"/>
  <c r="L23" i="67"/>
  <c r="U49" i="56"/>
  <c r="U44" i="56"/>
  <c r="U31" i="56"/>
  <c r="V31" i="60"/>
  <c r="I14" i="67"/>
  <c r="V52" i="78"/>
  <c r="V18" i="78"/>
  <c r="I61" i="78"/>
  <c r="U15" i="78"/>
  <c r="Z31" i="52"/>
  <c r="I27" i="75"/>
  <c r="V31" i="58"/>
  <c r="U31" i="41"/>
  <c r="V22" i="58"/>
  <c r="V26" i="58"/>
  <c r="V27" i="58"/>
  <c r="V25" i="58"/>
  <c r="V24" i="58"/>
  <c r="V23" i="58"/>
  <c r="K25" i="75"/>
  <c r="Z29" i="58"/>
  <c r="V18" i="58"/>
  <c r="Z34" i="58"/>
  <c r="V52" i="58"/>
  <c r="K37" i="75"/>
  <c r="Z41" i="58"/>
  <c r="K24" i="75"/>
  <c r="Z28" i="58"/>
  <c r="K43" i="75"/>
  <c r="Z47" i="58"/>
  <c r="U15" i="58"/>
  <c r="I61" i="58"/>
  <c r="Z40" i="58"/>
  <c r="K36" i="75"/>
  <c r="K54" i="75"/>
  <c r="Z58" i="58"/>
  <c r="K41" i="75"/>
  <c r="Z45" i="58"/>
  <c r="K47" i="75"/>
  <c r="Z51" i="58"/>
  <c r="Z39" i="58"/>
  <c r="K35" i="75"/>
  <c r="K53" i="75"/>
  <c r="Z57" i="58"/>
  <c r="K40" i="75"/>
  <c r="Z44" i="58"/>
  <c r="K55" i="75"/>
  <c r="Z59" i="58"/>
  <c r="K45" i="75"/>
  <c r="Z49" i="58"/>
  <c r="K34" i="75"/>
  <c r="Z38" i="58"/>
  <c r="K52" i="75"/>
  <c r="Z56" i="58"/>
  <c r="K39" i="75"/>
  <c r="Z43" i="58"/>
  <c r="K26" i="75"/>
  <c r="Z30" i="58"/>
  <c r="Z48" i="58"/>
  <c r="K44" i="75"/>
  <c r="K42" i="75"/>
  <c r="Z46" i="58"/>
  <c r="K38" i="75"/>
  <c r="Z42" i="58"/>
  <c r="U26" i="52"/>
  <c r="U27" i="41"/>
  <c r="I35" i="75"/>
  <c r="I45" i="75"/>
  <c r="I38" i="75"/>
  <c r="I54" i="75"/>
  <c r="I47" i="75"/>
  <c r="I53" i="75"/>
  <c r="I55" i="75"/>
  <c r="Z59" i="52"/>
  <c r="Z51" i="52"/>
  <c r="Z39" i="52"/>
  <c r="Z49" i="52"/>
  <c r="Z42" i="52"/>
  <c r="Z58" i="52"/>
  <c r="Z57" i="52"/>
  <c r="U40" i="52"/>
  <c r="U45" i="52"/>
  <c r="U45" i="56"/>
  <c r="U44" i="52"/>
  <c r="U43" i="52"/>
  <c r="U48" i="52"/>
  <c r="U39" i="56"/>
  <c r="U38" i="52"/>
  <c r="U46" i="52"/>
  <c r="U41" i="52"/>
  <c r="U47" i="52"/>
  <c r="U24" i="56"/>
  <c r="U22" i="52"/>
  <c r="U28" i="52"/>
  <c r="U21" i="52"/>
  <c r="U27" i="52"/>
  <c r="U20" i="52"/>
  <c r="U25" i="52"/>
  <c r="U30" i="52"/>
  <c r="U29" i="52"/>
  <c r="U34" i="52"/>
  <c r="U27" i="56"/>
  <c r="V27" i="60"/>
  <c r="U51" i="41"/>
  <c r="U18" i="41"/>
  <c r="U19" i="41"/>
  <c r="U49" i="41"/>
  <c r="U22" i="56"/>
  <c r="U41" i="56"/>
  <c r="U28" i="56"/>
  <c r="U47" i="56"/>
  <c r="U15" i="56"/>
  <c r="U21" i="56"/>
  <c r="U40" i="56"/>
  <c r="U58" i="56"/>
  <c r="V49" i="60"/>
  <c r="V38" i="60"/>
  <c r="V56" i="60"/>
  <c r="V24" i="60"/>
  <c r="V43" i="60"/>
  <c r="V30" i="60"/>
  <c r="V48" i="60"/>
  <c r="U26" i="56"/>
  <c r="U51" i="56"/>
  <c r="U20" i="56"/>
  <c r="U57" i="56"/>
  <c r="U25" i="56"/>
  <c r="U52" i="52"/>
  <c r="V19" i="60"/>
  <c r="V46" i="60"/>
  <c r="V23" i="60"/>
  <c r="V42" i="60"/>
  <c r="V29" i="60"/>
  <c r="V18" i="60"/>
  <c r="V34" i="60"/>
  <c r="V52" i="60"/>
  <c r="U38" i="56"/>
  <c r="U56" i="56"/>
  <c r="U43" i="56"/>
  <c r="U30" i="56"/>
  <c r="U48" i="56"/>
  <c r="U15" i="52"/>
  <c r="V22" i="60"/>
  <c r="V41" i="60"/>
  <c r="V28" i="60"/>
  <c r="V47" i="60"/>
  <c r="I61" i="60"/>
  <c r="U15" i="60"/>
  <c r="V21" i="60"/>
  <c r="V40" i="60"/>
  <c r="V58" i="60"/>
  <c r="U19" i="56"/>
  <c r="U46" i="56"/>
  <c r="U23" i="56"/>
  <c r="U42" i="56"/>
  <c r="U29" i="56"/>
  <c r="U18" i="56"/>
  <c r="U34" i="56"/>
  <c r="U52" i="56"/>
  <c r="V26" i="60"/>
  <c r="V45" i="60"/>
  <c r="V51" i="60"/>
  <c r="V20" i="60"/>
  <c r="V39" i="60"/>
  <c r="V57" i="60"/>
  <c r="V25" i="60"/>
  <c r="V44" i="60"/>
  <c r="V59" i="60"/>
  <c r="U40" i="41"/>
  <c r="M11" i="75" l="1"/>
  <c r="J40" i="75"/>
  <c r="Z59" i="56"/>
  <c r="J30" i="75"/>
  <c r="I30" i="75"/>
  <c r="Z31" i="60"/>
  <c r="J45" i="75"/>
  <c r="Z32" i="60"/>
  <c r="Z33" i="60"/>
  <c r="M14" i="75"/>
  <c r="Z31" i="56"/>
  <c r="L30" i="75"/>
  <c r="Z26" i="52"/>
  <c r="M48" i="75"/>
  <c r="J28" i="75"/>
  <c r="Z33" i="56"/>
  <c r="L28" i="75"/>
  <c r="L29" i="75"/>
  <c r="J29" i="75"/>
  <c r="Z32" i="56"/>
  <c r="AB33" i="67"/>
  <c r="AG33" i="67" s="1"/>
  <c r="Z33" i="67"/>
  <c r="AB32" i="67"/>
  <c r="AG32" i="67" s="1"/>
  <c r="Z32" i="67"/>
  <c r="AB31" i="67"/>
  <c r="AG31" i="67" s="1"/>
  <c r="Z31" i="67"/>
  <c r="K17" i="75"/>
  <c r="Z21" i="58"/>
  <c r="K15" i="75"/>
  <c r="K16" i="75"/>
  <c r="Z20" i="58"/>
  <c r="Z49" i="56"/>
  <c r="J55" i="75"/>
  <c r="J27" i="75"/>
  <c r="L27" i="75"/>
  <c r="Z44" i="56"/>
  <c r="Z18" i="78"/>
  <c r="U61" i="78"/>
  <c r="Z15" i="78"/>
  <c r="Z52" i="78"/>
  <c r="Z31" i="58"/>
  <c r="K27" i="75"/>
  <c r="Z31" i="41"/>
  <c r="H27" i="75"/>
  <c r="AB30" i="67"/>
  <c r="AG30" i="67" s="1"/>
  <c r="Z30" i="67"/>
  <c r="Z25" i="58"/>
  <c r="K21" i="75"/>
  <c r="Z22" i="58"/>
  <c r="K18" i="75"/>
  <c r="K23" i="75"/>
  <c r="Z27" i="58"/>
  <c r="Z26" i="58"/>
  <c r="K22" i="75"/>
  <c r="Z24" i="58"/>
  <c r="K20" i="75"/>
  <c r="Z23" i="58"/>
  <c r="K19" i="75"/>
  <c r="K11" i="75"/>
  <c r="U61" i="58"/>
  <c r="I62" i="58" s="1"/>
  <c r="Z15" i="58"/>
  <c r="K48" i="75"/>
  <c r="Z52" i="58"/>
  <c r="Z18" i="58"/>
  <c r="K14" i="75"/>
  <c r="I22" i="75"/>
  <c r="Z27" i="41"/>
  <c r="J21" i="75"/>
  <c r="J47" i="75"/>
  <c r="L45" i="75"/>
  <c r="J17" i="75"/>
  <c r="I21" i="75"/>
  <c r="I18" i="75"/>
  <c r="J19" i="75"/>
  <c r="L38" i="75"/>
  <c r="L34" i="75"/>
  <c r="J23" i="75"/>
  <c r="I16" i="75"/>
  <c r="I34" i="75"/>
  <c r="L47" i="75"/>
  <c r="J44" i="75"/>
  <c r="H15" i="75"/>
  <c r="I23" i="75"/>
  <c r="J20" i="75"/>
  <c r="L55" i="75"/>
  <c r="J39" i="75"/>
  <c r="L40" i="75"/>
  <c r="L35" i="75"/>
  <c r="J42" i="75"/>
  <c r="L18" i="75"/>
  <c r="J26" i="75"/>
  <c r="J52" i="75"/>
  <c r="L15" i="75"/>
  <c r="J16" i="75"/>
  <c r="L26" i="75"/>
  <c r="L20" i="75"/>
  <c r="H14" i="75"/>
  <c r="L53" i="75"/>
  <c r="J14" i="75"/>
  <c r="L25" i="75"/>
  <c r="J53" i="75"/>
  <c r="J54" i="75"/>
  <c r="J43" i="75"/>
  <c r="J48" i="75"/>
  <c r="J25" i="75"/>
  <c r="L24" i="75"/>
  <c r="L14" i="75"/>
  <c r="I48" i="75"/>
  <c r="J22" i="75"/>
  <c r="J36" i="75"/>
  <c r="J24" i="75"/>
  <c r="J18" i="75"/>
  <c r="I25" i="75"/>
  <c r="I17" i="75"/>
  <c r="H36" i="75"/>
  <c r="L54" i="75"/>
  <c r="L44" i="75"/>
  <c r="L22" i="75"/>
  <c r="L43" i="75"/>
  <c r="L19" i="75"/>
  <c r="L21" i="75"/>
  <c r="L16" i="75"/>
  <c r="J15" i="75"/>
  <c r="L17" i="75"/>
  <c r="L11" i="75"/>
  <c r="I11" i="75"/>
  <c r="J34" i="75"/>
  <c r="L48" i="75"/>
  <c r="L52" i="75"/>
  <c r="J11" i="75"/>
  <c r="H45" i="75"/>
  <c r="H47" i="75"/>
  <c r="L23" i="75"/>
  <c r="I26" i="75"/>
  <c r="I24" i="75"/>
  <c r="I44" i="75"/>
  <c r="I43" i="75"/>
  <c r="I41" i="75"/>
  <c r="L41" i="75"/>
  <c r="J41" i="75"/>
  <c r="I40" i="75"/>
  <c r="I39" i="75"/>
  <c r="L39" i="75"/>
  <c r="J38" i="75"/>
  <c r="L37" i="75"/>
  <c r="I37" i="75"/>
  <c r="J37" i="75"/>
  <c r="I36" i="75"/>
  <c r="L36" i="75"/>
  <c r="J35" i="75"/>
  <c r="I42" i="75"/>
  <c r="L42" i="75"/>
  <c r="Z29" i="56"/>
  <c r="Z59" i="60"/>
  <c r="Z46" i="56"/>
  <c r="Z48" i="56"/>
  <c r="Z20" i="56"/>
  <c r="Z18" i="41"/>
  <c r="Z52" i="56"/>
  <c r="Z18" i="56"/>
  <c r="Z42" i="56"/>
  <c r="Z25" i="56"/>
  <c r="Z21" i="56"/>
  <c r="Z47" i="56"/>
  <c r="Z22" i="56"/>
  <c r="Z39" i="56"/>
  <c r="Z45" i="56"/>
  <c r="Z23" i="56"/>
  <c r="Z19" i="56"/>
  <c r="Z30" i="56"/>
  <c r="Z43" i="56"/>
  <c r="Z38" i="56"/>
  <c r="Z27" i="56"/>
  <c r="Z34" i="56"/>
  <c r="Z51" i="56"/>
  <c r="Z26" i="56"/>
  <c r="Z40" i="56"/>
  <c r="Z28" i="56"/>
  <c r="Z41" i="56"/>
  <c r="Z19" i="41"/>
  <c r="Z24" i="56"/>
  <c r="Z30" i="52"/>
  <c r="Z27" i="52"/>
  <c r="Z22" i="52"/>
  <c r="Z38" i="52"/>
  <c r="Z44" i="52"/>
  <c r="Z52" i="52"/>
  <c r="Z47" i="52"/>
  <c r="Z34" i="52"/>
  <c r="Z25" i="52"/>
  <c r="Z21" i="52"/>
  <c r="Z41" i="52"/>
  <c r="Z48" i="52"/>
  <c r="Z45" i="52"/>
  <c r="Z29" i="52"/>
  <c r="Z20" i="52"/>
  <c r="Z28" i="52"/>
  <c r="Z46" i="52"/>
  <c r="Z43" i="52"/>
  <c r="Z40" i="52"/>
  <c r="Z58" i="60"/>
  <c r="Z57" i="60"/>
  <c r="Z51" i="60"/>
  <c r="Z18" i="60"/>
  <c r="Z29" i="60"/>
  <c r="Z43" i="60"/>
  <c r="Z40" i="60"/>
  <c r="Z25" i="60"/>
  <c r="Z39" i="60"/>
  <c r="Z28" i="60"/>
  <c r="Z45" i="60"/>
  <c r="Z21" i="60"/>
  <c r="Z22" i="60"/>
  <c r="Z42" i="60"/>
  <c r="Z19" i="60"/>
  <c r="Z48" i="60"/>
  <c r="Z24" i="60"/>
  <c r="Z38" i="60"/>
  <c r="Z20" i="60"/>
  <c r="Z47" i="60"/>
  <c r="Z34" i="60"/>
  <c r="Z23" i="60"/>
  <c r="Z49" i="60"/>
  <c r="Z44" i="60"/>
  <c r="Z26" i="60"/>
  <c r="Z15" i="60"/>
  <c r="Z41" i="60"/>
  <c r="Z52" i="60"/>
  <c r="Z46" i="60"/>
  <c r="Z30" i="60"/>
  <c r="Z56" i="60"/>
  <c r="Z27" i="60"/>
  <c r="Z58" i="56"/>
  <c r="Z15" i="56"/>
  <c r="Z57" i="56"/>
  <c r="Z56" i="56"/>
  <c r="Z15" i="52"/>
  <c r="Z51" i="41"/>
  <c r="Z49" i="41"/>
  <c r="Z40" i="41"/>
  <c r="U45" i="67"/>
  <c r="V40" i="67"/>
  <c r="AC40" i="67" s="1"/>
  <c r="U37" i="67"/>
  <c r="U19" i="67"/>
  <c r="V48" i="67"/>
  <c r="AC48" i="67" s="1"/>
  <c r="U58" i="67"/>
  <c r="V50" i="67"/>
  <c r="AC50" i="67" s="1"/>
  <c r="U28" i="67"/>
  <c r="V38" i="67"/>
  <c r="AC38" i="67" s="1"/>
  <c r="V39" i="67"/>
  <c r="AC39" i="67" s="1"/>
  <c r="V27" i="67"/>
  <c r="AC27" i="67" s="1"/>
  <c r="U47" i="67"/>
  <c r="U42" i="67"/>
  <c r="V41" i="67"/>
  <c r="AC41" i="67" s="1"/>
  <c r="V45" i="67"/>
  <c r="AC45" i="67" s="1"/>
  <c r="U24" i="67"/>
  <c r="U50" i="67"/>
  <c r="V55" i="67"/>
  <c r="AC55" i="67" s="1"/>
  <c r="U20" i="67"/>
  <c r="U43" i="67"/>
  <c r="V21" i="67"/>
  <c r="AC21" i="67" s="1"/>
  <c r="V42" i="67"/>
  <c r="AC42" i="67" s="1"/>
  <c r="U48" i="67"/>
  <c r="V43" i="67"/>
  <c r="AC43" i="67" s="1"/>
  <c r="V24" i="67"/>
  <c r="AC24" i="67" s="1"/>
  <c r="V19" i="67"/>
  <c r="AC19" i="67" s="1"/>
  <c r="U29" i="67"/>
  <c r="V18" i="67"/>
  <c r="AC18" i="67" s="1"/>
  <c r="U56" i="67"/>
  <c r="V47" i="67"/>
  <c r="AC47" i="67" s="1"/>
  <c r="V37" i="67"/>
  <c r="AC37" i="67" s="1"/>
  <c r="U57" i="67"/>
  <c r="U46" i="67"/>
  <c r="U40" i="67"/>
  <c r="U44" i="67"/>
  <c r="V26" i="67"/>
  <c r="AC26" i="67" s="1"/>
  <c r="V56" i="67"/>
  <c r="AC56" i="67" s="1"/>
  <c r="V44" i="67"/>
  <c r="AC44" i="67" s="1"/>
  <c r="U41" i="67"/>
  <c r="V20" i="67"/>
  <c r="AC20" i="67" s="1"/>
  <c r="V25" i="67"/>
  <c r="AC25" i="67" s="1"/>
  <c r="V57" i="67"/>
  <c r="AC57" i="67" s="1"/>
  <c r="V28" i="67"/>
  <c r="AC28" i="67" s="1"/>
  <c r="V22" i="67"/>
  <c r="AC22" i="67" s="1"/>
  <c r="V58" i="67"/>
  <c r="AC58" i="67" s="1"/>
  <c r="V46" i="67"/>
  <c r="AC46" i="67" s="1"/>
  <c r="U25" i="67"/>
  <c r="V29" i="67"/>
  <c r="AC29" i="67" s="1"/>
  <c r="V23" i="67"/>
  <c r="AC23" i="67" s="1"/>
  <c r="U39" i="67"/>
  <c r="U27" i="67"/>
  <c r="U21" i="67"/>
  <c r="U38" i="67"/>
  <c r="U26" i="67"/>
  <c r="U14" i="67"/>
  <c r="V51" i="67"/>
  <c r="AC51" i="67" s="1"/>
  <c r="V17" i="67"/>
  <c r="U61" i="60"/>
  <c r="I62" i="60" s="1"/>
  <c r="O28" i="75" l="1"/>
  <c r="O29" i="75"/>
  <c r="Z14" i="67"/>
  <c r="O45" i="75"/>
  <c r="O27" i="75"/>
  <c r="O36" i="75"/>
  <c r="O47" i="75"/>
  <c r="J62" i="78"/>
  <c r="H62" i="78"/>
  <c r="I62" i="78"/>
  <c r="H62" i="58"/>
  <c r="J62" i="58"/>
  <c r="Z41" i="67"/>
  <c r="Z40" i="67"/>
  <c r="Z38" i="67"/>
  <c r="AB46" i="67"/>
  <c r="AG46" i="67" s="1"/>
  <c r="Z46" i="67"/>
  <c r="AB20" i="67"/>
  <c r="AG20" i="67" s="1"/>
  <c r="Z20" i="67"/>
  <c r="AB24" i="67"/>
  <c r="AG24" i="67" s="1"/>
  <c r="Z24" i="67"/>
  <c r="AB47" i="67"/>
  <c r="AG47" i="67" s="1"/>
  <c r="Z47" i="67"/>
  <c r="AB58" i="67"/>
  <c r="AG58" i="67" s="1"/>
  <c r="Z58" i="67"/>
  <c r="AB45" i="67"/>
  <c r="AG45" i="67" s="1"/>
  <c r="Z45" i="67"/>
  <c r="AB27" i="67"/>
  <c r="AG27" i="67" s="1"/>
  <c r="Z27" i="67"/>
  <c r="AB26" i="67"/>
  <c r="AG26" i="67" s="1"/>
  <c r="Z26" i="67"/>
  <c r="AB25" i="67"/>
  <c r="AG25" i="67" s="1"/>
  <c r="Z25" i="67"/>
  <c r="AB29" i="67"/>
  <c r="AG29" i="67" s="1"/>
  <c r="Z29" i="67"/>
  <c r="AB39" i="67"/>
  <c r="AG39" i="67" s="1"/>
  <c r="Z39" i="67"/>
  <c r="AB44" i="67"/>
  <c r="AG44" i="67" s="1"/>
  <c r="Z44" i="67"/>
  <c r="AB57" i="67"/>
  <c r="AG57" i="67" s="1"/>
  <c r="Z57" i="67"/>
  <c r="AB56" i="67"/>
  <c r="AG56" i="67" s="1"/>
  <c r="Z56" i="67"/>
  <c r="AB48" i="67"/>
  <c r="AG48" i="67" s="1"/>
  <c r="Z48" i="67"/>
  <c r="AB43" i="67"/>
  <c r="AG43" i="67" s="1"/>
  <c r="Z43" i="67"/>
  <c r="AB28" i="67"/>
  <c r="AG28" i="67" s="1"/>
  <c r="Z28" i="67"/>
  <c r="AB37" i="67"/>
  <c r="AG37" i="67" s="1"/>
  <c r="Z37" i="67"/>
  <c r="AB21" i="67"/>
  <c r="AG21" i="67" s="1"/>
  <c r="Z21" i="67"/>
  <c r="AB50" i="67"/>
  <c r="AG50" i="67" s="1"/>
  <c r="Z50" i="67"/>
  <c r="AB42" i="67"/>
  <c r="AG42" i="67" s="1"/>
  <c r="Z42" i="67"/>
  <c r="AB19" i="67"/>
  <c r="AG19" i="67" s="1"/>
  <c r="Z19" i="67"/>
  <c r="AC17" i="67"/>
  <c r="AB14" i="67"/>
  <c r="AB40" i="67"/>
  <c r="AG40" i="67" s="1"/>
  <c r="AB38" i="67"/>
  <c r="AG38" i="67" s="1"/>
  <c r="AB41" i="67"/>
  <c r="AG41" i="67" s="1"/>
  <c r="H62" i="60"/>
  <c r="J62" i="60"/>
  <c r="K61" i="58"/>
  <c r="H61" i="56"/>
  <c r="K61" i="60"/>
  <c r="K39" i="66" l="1"/>
  <c r="AG14" i="67"/>
  <c r="H23" i="75" l="1"/>
  <c r="O23" i="75" l="1"/>
  <c r="U22" i="41"/>
  <c r="U23" i="41"/>
  <c r="U30" i="41"/>
  <c r="U25" i="41"/>
  <c r="U29" i="41"/>
  <c r="U28" i="41"/>
  <c r="U34" i="41"/>
  <c r="U21" i="41"/>
  <c r="U26" i="41"/>
  <c r="U24" i="41"/>
  <c r="H30" i="75" l="1"/>
  <c r="O30" i="75" s="1"/>
  <c r="H26" i="75"/>
  <c r="O26" i="75" s="1"/>
  <c r="H17" i="75"/>
  <c r="O17" i="75" s="1"/>
  <c r="H24" i="75"/>
  <c r="O24" i="75" s="1"/>
  <c r="H25" i="75"/>
  <c r="O25" i="75" s="1"/>
  <c r="H20" i="75"/>
  <c r="H21" i="75"/>
  <c r="O21" i="75" s="1"/>
  <c r="H22" i="75"/>
  <c r="O22" i="75" s="1"/>
  <c r="H19" i="75"/>
  <c r="H18" i="75"/>
  <c r="O18" i="75" s="1"/>
  <c r="Z24" i="41"/>
  <c r="Z28" i="41"/>
  <c r="Z23" i="41"/>
  <c r="Z26" i="41"/>
  <c r="Z29" i="41"/>
  <c r="Z22" i="41"/>
  <c r="Z25" i="41"/>
  <c r="Z21" i="41"/>
  <c r="Z34" i="41"/>
  <c r="Z30" i="41"/>
  <c r="U20" i="41"/>
  <c r="H16" i="75" l="1"/>
  <c r="O16" i="75" s="1"/>
  <c r="Z20" i="41"/>
  <c r="U39" i="41" l="1"/>
  <c r="U43" i="41"/>
  <c r="U47" i="41"/>
  <c r="U42" i="41"/>
  <c r="U38" i="41"/>
  <c r="U45" i="41"/>
  <c r="U48" i="41"/>
  <c r="H34" i="75" l="1"/>
  <c r="O34" i="75" s="1"/>
  <c r="H39" i="75"/>
  <c r="O39" i="75" s="1"/>
  <c r="H41" i="75"/>
  <c r="O41" i="75" s="1"/>
  <c r="H38" i="75"/>
  <c r="O38" i="75" s="1"/>
  <c r="H35" i="75"/>
  <c r="O35" i="75" s="1"/>
  <c r="H44" i="75"/>
  <c r="O44" i="75" s="1"/>
  <c r="H43" i="75"/>
  <c r="O43" i="75" s="1"/>
  <c r="Z42" i="41"/>
  <c r="Z45" i="41"/>
  <c r="Z43" i="41"/>
  <c r="Z38" i="41"/>
  <c r="Z39" i="41"/>
  <c r="Z48" i="41"/>
  <c r="Z47" i="41"/>
  <c r="U46" i="41"/>
  <c r="U44" i="41"/>
  <c r="U41" i="41"/>
  <c r="U15" i="41"/>
  <c r="H11" i="75" l="1"/>
  <c r="O11" i="75" s="1"/>
  <c r="H40" i="75"/>
  <c r="O40" i="75" s="1"/>
  <c r="H37" i="75"/>
  <c r="O37" i="75" s="1"/>
  <c r="H42" i="75"/>
  <c r="O42" i="75" s="1"/>
  <c r="Z15" i="41"/>
  <c r="Z41" i="41"/>
  <c r="Z44" i="41"/>
  <c r="Z46" i="41"/>
  <c r="H61" i="41"/>
  <c r="U59" i="41"/>
  <c r="U58" i="41"/>
  <c r="U57" i="41"/>
  <c r="H55" i="75" l="1"/>
  <c r="O55" i="75" s="1"/>
  <c r="H54" i="75"/>
  <c r="O54" i="75" s="1"/>
  <c r="H53" i="75"/>
  <c r="O53" i="75" s="1"/>
  <c r="Z59" i="41"/>
  <c r="Z58" i="41"/>
  <c r="Z57" i="41"/>
  <c r="U56" i="41"/>
  <c r="J61" i="41"/>
  <c r="H52" i="75" l="1"/>
  <c r="Z56" i="41"/>
  <c r="H24" i="52" l="1"/>
  <c r="H23" i="67" s="1"/>
  <c r="J56" i="52"/>
  <c r="J55" i="67" s="1"/>
  <c r="J61" i="67" s="1"/>
  <c r="H23" i="52"/>
  <c r="H22" i="67" s="1"/>
  <c r="H61" i="67" s="1"/>
  <c r="I18" i="52" l="1"/>
  <c r="I24" i="52"/>
  <c r="I19" i="52"/>
  <c r="H61" i="52"/>
  <c r="J61" i="52"/>
  <c r="U56" i="52"/>
  <c r="I23" i="52"/>
  <c r="I18" i="67" l="1"/>
  <c r="U18" i="67" s="1"/>
  <c r="I23" i="67"/>
  <c r="U23" i="67" s="1"/>
  <c r="Z23" i="67" s="1"/>
  <c r="I22" i="67"/>
  <c r="I17" i="67"/>
  <c r="U18" i="52"/>
  <c r="U23" i="52"/>
  <c r="H65" i="67"/>
  <c r="U24" i="52"/>
  <c r="U19" i="52"/>
  <c r="I52" i="75"/>
  <c r="Z56" i="52"/>
  <c r="J65" i="67"/>
  <c r="U55" i="67"/>
  <c r="I19" i="75" l="1"/>
  <c r="O19" i="75" s="1"/>
  <c r="Z18" i="52"/>
  <c r="U17" i="67"/>
  <c r="O52" i="75"/>
  <c r="I14" i="75"/>
  <c r="O14" i="75" s="1"/>
  <c r="AB23" i="67"/>
  <c r="AG23" i="67" s="1"/>
  <c r="Z23" i="52"/>
  <c r="I20" i="75"/>
  <c r="Z24" i="52"/>
  <c r="AB18" i="67"/>
  <c r="AG18" i="67" s="1"/>
  <c r="Z18" i="67"/>
  <c r="Z19" i="52"/>
  <c r="I15" i="75"/>
  <c r="O15" i="75" s="1"/>
  <c r="U22" i="67"/>
  <c r="Z55" i="67"/>
  <c r="AB55" i="67"/>
  <c r="AB17" i="67" l="1"/>
  <c r="L53" i="78"/>
  <c r="L61" i="78" s="1"/>
  <c r="I53" i="56"/>
  <c r="L53" i="58"/>
  <c r="V53" i="58" s="1"/>
  <c r="K49" i="75" s="1"/>
  <c r="L53" i="60"/>
  <c r="L61" i="60" s="1"/>
  <c r="I53" i="52"/>
  <c r="I61" i="52" s="1"/>
  <c r="Z17" i="67"/>
  <c r="O20" i="75"/>
  <c r="AG55" i="67"/>
  <c r="Z22" i="67"/>
  <c r="AB22" i="67"/>
  <c r="AG17" i="67" l="1"/>
  <c r="I61" i="56"/>
  <c r="L52" i="67"/>
  <c r="L61" i="67" s="1"/>
  <c r="V61" i="67" s="1"/>
  <c r="V53" i="78"/>
  <c r="Z53" i="78" s="1"/>
  <c r="V53" i="60"/>
  <c r="L49" i="75" s="1"/>
  <c r="U53" i="52"/>
  <c r="Z53" i="52" s="1"/>
  <c r="Z53" i="58"/>
  <c r="U53" i="56"/>
  <c r="U61" i="56" s="1"/>
  <c r="L61" i="58"/>
  <c r="K57" i="75"/>
  <c r="AG22" i="67"/>
  <c r="I62" i="56" l="1"/>
  <c r="L65" i="67"/>
  <c r="V52" i="67"/>
  <c r="Z53" i="60"/>
  <c r="Z61" i="60" s="1"/>
  <c r="M49" i="75"/>
  <c r="V61" i="78"/>
  <c r="Z53" i="56"/>
  <c r="I49" i="75"/>
  <c r="Z61" i="58"/>
  <c r="U61" i="52"/>
  <c r="J62" i="52" s="1"/>
  <c r="V61" i="58"/>
  <c r="M62" i="58" s="1"/>
  <c r="J49" i="75"/>
  <c r="V61" i="60"/>
  <c r="L62" i="60" s="1"/>
  <c r="L57" i="75"/>
  <c r="H62" i="56"/>
  <c r="J62" i="56"/>
  <c r="Z61" i="52"/>
  <c r="M57" i="75" l="1"/>
  <c r="J57" i="75"/>
  <c r="L62" i="58"/>
  <c r="AC52" i="67"/>
  <c r="AC61" i="67" s="1"/>
  <c r="M62" i="78"/>
  <c r="L62" i="78"/>
  <c r="Z61" i="56"/>
  <c r="K62" i="78"/>
  <c r="I57" i="75"/>
  <c r="H62" i="52"/>
  <c r="I62" i="52"/>
  <c r="K62" i="60"/>
  <c r="M62" i="60"/>
  <c r="K62" i="58"/>
  <c r="Z61" i="78"/>
  <c r="AB10" i="67"/>
  <c r="I52" i="41" l="1"/>
  <c r="I51" i="67" s="1"/>
  <c r="U52" i="41" l="1"/>
  <c r="Z52" i="41" s="1"/>
  <c r="U51" i="67"/>
  <c r="H48" i="75" l="1"/>
  <c r="Z51" i="67"/>
  <c r="AB51" i="67"/>
  <c r="J39" i="66" l="1"/>
  <c r="O48" i="75"/>
  <c r="AG51" i="67"/>
  <c r="I53" i="41" l="1"/>
  <c r="I61" i="41" s="1"/>
  <c r="I52" i="67" l="1"/>
  <c r="I61" i="67" s="1"/>
  <c r="U61" i="67" s="1"/>
  <c r="U53" i="41"/>
  <c r="Z53" i="41" s="1"/>
  <c r="U63" i="67" l="1"/>
  <c r="V63" i="67"/>
  <c r="Z61" i="67"/>
  <c r="I65" i="67"/>
  <c r="U52" i="67"/>
  <c r="H49" i="75"/>
  <c r="U61" i="41"/>
  <c r="J62" i="41" s="1"/>
  <c r="H57" i="75" l="1"/>
  <c r="AB52" i="67"/>
  <c r="Z52" i="67"/>
  <c r="O49" i="75"/>
  <c r="H62" i="41"/>
  <c r="I62" i="41"/>
  <c r="Z61" i="41"/>
  <c r="AG52" i="67" l="1"/>
  <c r="AB61" i="67"/>
  <c r="AG61" i="67" s="1"/>
  <c r="O57" i="75"/>
  <c r="W65" i="67" l="1"/>
  <c r="N66" i="67" s="1"/>
  <c r="X65" i="67"/>
  <c r="R66" i="67" s="1"/>
  <c r="V65" i="67"/>
  <c r="L66" i="67" s="1"/>
  <c r="P66" i="67" l="1"/>
  <c r="M66" i="67"/>
  <c r="O66" i="67"/>
  <c r="K66" i="67"/>
  <c r="Q66" i="67"/>
  <c r="S66" i="67"/>
  <c r="AB63" i="67"/>
  <c r="J40" i="66" s="1"/>
  <c r="J41" i="66" s="1"/>
  <c r="J46" i="66" s="1"/>
  <c r="U65" i="67"/>
  <c r="AE63" i="67"/>
  <c r="AE65" i="67" s="1"/>
  <c r="M40" i="66" s="1"/>
  <c r="M41" i="66" s="1"/>
  <c r="M27" i="66"/>
  <c r="L27" i="66"/>
  <c r="AD63" i="67"/>
  <c r="AD65" i="67" s="1"/>
  <c r="L40" i="66" s="1"/>
  <c r="L41" i="66" s="1"/>
  <c r="L46" i="66" s="1"/>
  <c r="L52" i="66" s="1"/>
  <c r="L58" i="66" s="1"/>
  <c r="Z63" i="67"/>
  <c r="J27" i="66"/>
  <c r="AC63" i="67"/>
  <c r="AC65" i="67" s="1"/>
  <c r="K40" i="66" s="1"/>
  <c r="K41" i="66" s="1"/>
  <c r="K47" i="66" s="1"/>
  <c r="K53" i="66" s="1"/>
  <c r="K59" i="66" s="1"/>
  <c r="K27" i="66"/>
  <c r="L59" i="75" l="1"/>
  <c r="L61" i="75" s="1"/>
  <c r="M59" i="75"/>
  <c r="M61" i="75" s="1"/>
  <c r="J59" i="75"/>
  <c r="J61" i="75" s="1"/>
  <c r="K59" i="75"/>
  <c r="K61" i="75" s="1"/>
  <c r="H59" i="75"/>
  <c r="H61" i="75" s="1"/>
  <c r="I59" i="75"/>
  <c r="I61" i="75" s="1"/>
  <c r="G10" i="80"/>
  <c r="D10" i="80"/>
  <c r="J42" i="66"/>
  <c r="J47" i="66"/>
  <c r="J53" i="66" s="1"/>
  <c r="J59" i="66" s="1"/>
  <c r="J52" i="66"/>
  <c r="J58" i="66" s="1"/>
  <c r="L47" i="66"/>
  <c r="L53" i="66" s="1"/>
  <c r="L59" i="66" s="1"/>
  <c r="L60" i="66" s="1"/>
  <c r="L42" i="66"/>
  <c r="K42" i="66"/>
  <c r="I66" i="67"/>
  <c r="H66" i="67"/>
  <c r="J66" i="67"/>
  <c r="Z65" i="67"/>
  <c r="K46" i="66"/>
  <c r="K52" i="66" s="1"/>
  <c r="K58" i="66" s="1"/>
  <c r="AG63" i="67"/>
  <c r="AG65" i="67" s="1"/>
  <c r="AB65" i="67"/>
  <c r="M47" i="66"/>
  <c r="M53" i="66" s="1"/>
  <c r="M59" i="66" s="1"/>
  <c r="M29" i="79" s="1"/>
  <c r="M42" i="66"/>
  <c r="M46" i="66"/>
  <c r="J29" i="66"/>
  <c r="J30" i="66" s="1"/>
  <c r="J61" i="79" s="1"/>
  <c r="J33" i="81" s="1"/>
  <c r="F10" i="80"/>
  <c r="L29" i="66"/>
  <c r="L30" i="66" s="1"/>
  <c r="L61" i="79" s="1"/>
  <c r="L33" i="81" s="1"/>
  <c r="M29" i="66"/>
  <c r="M30" i="66" s="1"/>
  <c r="M61" i="79" s="1"/>
  <c r="M33" i="81" s="1"/>
  <c r="E10" i="80"/>
  <c r="K29" i="66"/>
  <c r="K30" i="66" s="1"/>
  <c r="K61" i="79" s="1"/>
  <c r="K33" i="81" s="1"/>
  <c r="L26" i="79"/>
  <c r="K30" i="79"/>
  <c r="L32" i="79"/>
  <c r="J30" i="79"/>
  <c r="K29" i="79"/>
  <c r="J32" i="79"/>
  <c r="K32" i="79"/>
  <c r="M30" i="79"/>
  <c r="M32" i="79"/>
  <c r="L30" i="79"/>
  <c r="J29" i="79" l="1"/>
  <c r="J15" i="81" s="1"/>
  <c r="K26" i="79"/>
  <c r="K12" i="81" s="1"/>
  <c r="J26" i="79"/>
  <c r="J12" i="81" s="1"/>
  <c r="O59" i="75"/>
  <c r="O61" i="75" s="1"/>
  <c r="L54" i="66"/>
  <c r="F9" i="80" s="1"/>
  <c r="F14" i="80" s="1"/>
  <c r="L48" i="66"/>
  <c r="J54" i="66"/>
  <c r="D9" i="80" s="1"/>
  <c r="J48" i="66"/>
  <c r="L29" i="79"/>
  <c r="L15" i="81" s="1"/>
  <c r="K60" i="66"/>
  <c r="I10" i="80"/>
  <c r="K48" i="66"/>
  <c r="K54" i="66"/>
  <c r="M60" i="66"/>
  <c r="M52" i="66"/>
  <c r="M48" i="66"/>
  <c r="J16" i="81"/>
  <c r="M18" i="81"/>
  <c r="K16" i="81"/>
  <c r="M16" i="81"/>
  <c r="K15" i="81"/>
  <c r="M15" i="81"/>
  <c r="L16" i="81"/>
  <c r="K18" i="81"/>
  <c r="J18" i="81"/>
  <c r="L18" i="81"/>
  <c r="L12" i="81"/>
  <c r="J60" i="66"/>
  <c r="E9" i="80" l="1"/>
  <c r="E14" i="80" s="1"/>
  <c r="M58" i="66"/>
  <c r="M26" i="79" s="1"/>
  <c r="M12" i="81" s="1"/>
  <c r="M54" i="66"/>
  <c r="G9" i="80" s="1"/>
  <c r="G14" i="80" s="1"/>
  <c r="D14" i="80"/>
  <c r="I14" i="80" l="1"/>
  <c r="I9" i="80"/>
  <c r="A1" i="66" l="1"/>
  <c r="A1" i="80"/>
  <c r="A1" i="81"/>
  <c r="A1" i="79"/>
  <c r="A1" i="75"/>
  <c r="D19" i="80" l="1"/>
  <c r="D21" i="80" l="1"/>
  <c r="D20" i="80" l="1"/>
  <c r="E20" i="80" l="1"/>
  <c r="D22" i="80" l="1"/>
  <c r="F20" i="80"/>
  <c r="E19" i="80"/>
  <c r="E21" i="80"/>
  <c r="G19" i="80" l="1"/>
  <c r="G21" i="80"/>
  <c r="G20" i="80"/>
  <c r="I20" i="80" s="1"/>
  <c r="F21" i="80"/>
  <c r="F19" i="80"/>
  <c r="I21" i="80" l="1"/>
  <c r="I19" i="80"/>
  <c r="D23" i="80"/>
  <c r="E22" i="80" l="1"/>
  <c r="E23" i="80" l="1"/>
  <c r="F22" i="80" l="1"/>
  <c r="F23" i="80" l="1"/>
  <c r="G22" i="80" l="1"/>
  <c r="I22" i="80" s="1"/>
  <c r="B31" i="80" l="1"/>
  <c r="G23" i="80"/>
  <c r="I23" i="80" s="1"/>
</calcChain>
</file>

<file path=xl/sharedStrings.xml><?xml version="1.0" encoding="utf-8"?>
<sst xmlns="http://schemas.openxmlformats.org/spreadsheetml/2006/main" count="1381" uniqueCount="196">
  <si>
    <t>CDN</t>
  </si>
  <si>
    <t>CLC</t>
  </si>
  <si>
    <t>CMN</t>
  </si>
  <si>
    <t>MRO</t>
  </si>
  <si>
    <t>WIN</t>
  </si>
  <si>
    <t>Total</t>
  </si>
  <si>
    <t>Labour</t>
  </si>
  <si>
    <t>Design &amp; Project Management Labour</t>
  </si>
  <si>
    <t>Design</t>
  </si>
  <si>
    <t>Other</t>
  </si>
  <si>
    <t>Sub Tester</t>
  </si>
  <si>
    <t>Fitter</t>
  </si>
  <si>
    <t>Materials</t>
  </si>
  <si>
    <t>Admittance balancing units (single phase)</t>
  </si>
  <si>
    <t>Admittance balancing units (three phase)</t>
  </si>
  <si>
    <t>ABC replacement</t>
  </si>
  <si>
    <t>Substation</t>
  </si>
  <si>
    <t>Primary Plant</t>
  </si>
  <si>
    <t>GFN</t>
  </si>
  <si>
    <t>GFN enclosure</t>
  </si>
  <si>
    <t>RMU</t>
  </si>
  <si>
    <t>Cap bank</t>
  </si>
  <si>
    <t>AC board (Including change over)</t>
  </si>
  <si>
    <t>Voltage transformer</t>
  </si>
  <si>
    <t>Contracts</t>
  </si>
  <si>
    <t>$/ea</t>
  </si>
  <si>
    <t>Labour (hours)</t>
  </si>
  <si>
    <t>Commissioning</t>
  </si>
  <si>
    <t>Civil works</t>
  </si>
  <si>
    <t>Re-phasing</t>
  </si>
  <si>
    <t>Station service transformer (500kVA)</t>
  </si>
  <si>
    <t>Station service transformer (750kVA)</t>
  </si>
  <si>
    <t>Design (hours)</t>
  </si>
  <si>
    <t>Escalation Rates</t>
  </si>
  <si>
    <t>Opex</t>
  </si>
  <si>
    <t>Total Project Cost</t>
  </si>
  <si>
    <t>Traffic control</t>
  </si>
  <si>
    <t>Mob/Demob</t>
  </si>
  <si>
    <t>Capex</t>
  </si>
  <si>
    <t>UG cable replacement</t>
  </si>
  <si>
    <t>Line survey</t>
  </si>
  <si>
    <t>Bendigo</t>
  </si>
  <si>
    <t>Colac</t>
  </si>
  <si>
    <t>General Linework</t>
  </si>
  <si>
    <t>Live Linework</t>
  </si>
  <si>
    <t>CPI</t>
  </si>
  <si>
    <t>labour</t>
  </si>
  <si>
    <t>$/hr nominal</t>
  </si>
  <si>
    <t>Rate per person per hour (with vehicles allocated)</t>
  </si>
  <si>
    <t>Construction</t>
  </si>
  <si>
    <t>Qty</t>
  </si>
  <si>
    <t>Unit cost (ea)</t>
  </si>
  <si>
    <t>Labour Rates</t>
  </si>
  <si>
    <t>Operation</t>
  </si>
  <si>
    <t>Costs:</t>
  </si>
  <si>
    <t>Resource partner rates used</t>
  </si>
  <si>
    <t>Year incurred</t>
  </si>
  <si>
    <t>Total construction</t>
  </si>
  <si>
    <t>% Split by year</t>
  </si>
  <si>
    <t>Contracts ($)</t>
  </si>
  <si>
    <t>Labour escalation conversion from 2017 to nominal</t>
  </si>
  <si>
    <t>CPI conversion from 2017 to nominal</t>
  </si>
  <si>
    <t>PMO costs</t>
  </si>
  <si>
    <t>Type</t>
  </si>
  <si>
    <t>Distribution</t>
  </si>
  <si>
    <t>Capex asset categories</t>
  </si>
  <si>
    <t>Subtransmission</t>
  </si>
  <si>
    <t>SCADA/Network control</t>
  </si>
  <si>
    <t>Non-network general assets - IT</t>
  </si>
  <si>
    <t>VBRC</t>
  </si>
  <si>
    <t>Check</t>
  </si>
  <si>
    <t>Feeder works</t>
  </si>
  <si>
    <t>$/m</t>
  </si>
  <si>
    <t>(real 2017 dollars)</t>
  </si>
  <si>
    <t>Indoor switch room (incl GFN enclosure)</t>
  </si>
  <si>
    <t>22kV circuit breaker (outdoor)</t>
  </si>
  <si>
    <t>Standard Life (yrs)</t>
  </si>
  <si>
    <t>Feeders</t>
  </si>
  <si>
    <t>Total Cost</t>
  </si>
  <si>
    <t>Capex Flag</t>
  </si>
  <si>
    <t>Total project cost</t>
  </si>
  <si>
    <t>Direct</t>
  </si>
  <si>
    <t>Pro-rata</t>
  </si>
  <si>
    <t>Capex categorised directly</t>
  </si>
  <si>
    <t>TIMING</t>
  </si>
  <si>
    <t xml:space="preserve">Tranche 1 REFCLs: </t>
  </si>
  <si>
    <t>MAJOR ITEM UNIT COSTS</t>
  </si>
  <si>
    <t>OPEX</t>
  </si>
  <si>
    <t>CAPEX</t>
  </si>
  <si>
    <t>Project timing</t>
  </si>
  <si>
    <t>$ pa</t>
  </si>
  <si>
    <t>Allocation Basis</t>
  </si>
  <si>
    <t>TOTAL</t>
  </si>
  <si>
    <t>Other capex</t>
  </si>
  <si>
    <t>check</t>
  </si>
  <si>
    <t>CPI escalation from 2017</t>
  </si>
  <si>
    <t>Feeders by ZSS</t>
  </si>
  <si>
    <t>EHK</t>
  </si>
  <si>
    <t>Construction delivery &amp; site control</t>
  </si>
  <si>
    <t>PMO Costs</t>
  </si>
  <si>
    <t>Depreciation category</t>
  </si>
  <si>
    <t>ACR/gas switch control box replacement</t>
  </si>
  <si>
    <t>Final Determination Capex ($m 2015)</t>
  </si>
  <si>
    <t>Standard metering</t>
  </si>
  <si>
    <t>Public lighting</t>
  </si>
  <si>
    <t>Non-network general assets - Other</t>
  </si>
  <si>
    <t>Supervisory cables</t>
  </si>
  <si>
    <t>Old SWER ACRs</t>
  </si>
  <si>
    <t>Land</t>
  </si>
  <si>
    <t>Surge arrestors</t>
  </si>
  <si>
    <t>ACRs</t>
  </si>
  <si>
    <t>Final Determination Opex ($m 2015)</t>
  </si>
  <si>
    <t>Total opex ex. debt raising costs</t>
  </si>
  <si>
    <t>Powercor REFCLs Tranche 1 Contingent Project Application</t>
  </si>
  <si>
    <t>Project inputs</t>
  </si>
  <si>
    <t>Asset groups</t>
  </si>
  <si>
    <t xml:space="preserve">Volumes: </t>
  </si>
  <si>
    <t>Wage escalation (nominal)</t>
  </si>
  <si>
    <t>Indoor switchboard</t>
  </si>
  <si>
    <t>Forecast CPI</t>
  </si>
  <si>
    <t>Wage escalation (real)</t>
  </si>
  <si>
    <t>Cumulative CPI from 2017</t>
  </si>
  <si>
    <t>Forecast expenditure</t>
  </si>
  <si>
    <t>Project costs (capitalised)</t>
  </si>
  <si>
    <t>Project costs (expensed)</t>
  </si>
  <si>
    <t>Incremental re-balancing works</t>
  </si>
  <si>
    <t>Incremental compliance testing</t>
  </si>
  <si>
    <t>Incremental technical support</t>
  </si>
  <si>
    <t>Building block components</t>
  </si>
  <si>
    <t>Return on capital</t>
  </si>
  <si>
    <t>Return of capital (regulatory depreciation)</t>
  </si>
  <si>
    <t>Operating expenditure</t>
  </si>
  <si>
    <t>Net tax allowance</t>
  </si>
  <si>
    <t>Annual revenue requirement (unsmoothed)</t>
  </si>
  <si>
    <t>Annual revenue requirement (smoothed)</t>
  </si>
  <si>
    <t>Summary by Site</t>
  </si>
  <si>
    <t>Summary by Year</t>
  </si>
  <si>
    <t>PTRM Inputs</t>
  </si>
  <si>
    <t>Tables</t>
  </si>
  <si>
    <t>Total capex ($m 2015)</t>
  </si>
  <si>
    <t>Total %</t>
  </si>
  <si>
    <t>CAPEX FOR PTRM</t>
  </si>
  <si>
    <t>OPEX FOR PTRM</t>
  </si>
  <si>
    <t>Calculations for PTRM</t>
  </si>
  <si>
    <t>$ pa/feeder</t>
  </si>
  <si>
    <t>Fusesavers</t>
  </si>
  <si>
    <t>HV Regulators upgrade (control box)</t>
  </si>
  <si>
    <t>HV Regulators upgrade (close delta)</t>
  </si>
  <si>
    <t>Remove repex already provided in 2016-20 EDPR</t>
  </si>
  <si>
    <t>$m nominal</t>
  </si>
  <si>
    <t>Total Opex</t>
  </si>
  <si>
    <t>$m real 2015</t>
  </si>
  <si>
    <t>$m real 2017</t>
  </si>
  <si>
    <t>Capex by category</t>
  </si>
  <si>
    <t>Total capex</t>
  </si>
  <si>
    <t>Total project capex</t>
  </si>
  <si>
    <t>%</t>
  </si>
  <si>
    <t>SCADA / Protection &amp; Control/ Comms</t>
  </si>
  <si>
    <t>Capacitance reducing isolation substation (2 MVA)</t>
  </si>
  <si>
    <t>HV customers isolation substation (2 MVA)</t>
  </si>
  <si>
    <t>HV customers isolation substation (5 MVA)</t>
  </si>
  <si>
    <t>HV customers isolation substation (10 MVA)</t>
  </si>
  <si>
    <t>Surge arrestor sites (single phase)</t>
  </si>
  <si>
    <t>Surge arrestor sites (three phase)</t>
  </si>
  <si>
    <t>($000 nominal)</t>
  </si>
  <si>
    <t>Cumulative labour escalation from 2017</t>
  </si>
  <si>
    <t>Design Rates</t>
  </si>
  <si>
    <t>DESIGN RATES</t>
  </si>
  <si>
    <t>BENDIGO RESOURCE PARTNER RATES</t>
  </si>
  <si>
    <t>COLAC RESOURCE PARTNER RATES</t>
  </si>
  <si>
    <t>Incremental opex ($m 2015)</t>
  </si>
  <si>
    <t>Incremental contingent project opex</t>
  </si>
  <si>
    <t>Incremental contingent project capex ($m 2015)</t>
  </si>
  <si>
    <t>Final determination with incremental contingent project capex ($m 2015)</t>
  </si>
  <si>
    <t>Final determination with incremental contingent project opex ($m 2015)</t>
  </si>
  <si>
    <t>Incremental re-balancing works - per feeder cost</t>
  </si>
  <si>
    <t>Incremental operating costs before wage escalation</t>
  </si>
  <si>
    <t>Incremental operating costs ($m nominal)</t>
  </si>
  <si>
    <t>Incremental operating costs</t>
  </si>
  <si>
    <t>Incremental contingent project capex by category</t>
  </si>
  <si>
    <t>Percentage capex by category (directly categorised)</t>
  </si>
  <si>
    <t>Allocation</t>
  </si>
  <si>
    <t>Total capital cost</t>
  </si>
  <si>
    <t>PMO cost</t>
  </si>
  <si>
    <t>Distribution switchgear (installed)</t>
  </si>
  <si>
    <t>OTHER COSTS</t>
  </si>
  <si>
    <t>Labour ($)</t>
  </si>
  <si>
    <t>Other Labour ($)</t>
  </si>
  <si>
    <t>Design hrs</t>
  </si>
  <si>
    <t>Costs ($000 nominal)</t>
  </si>
  <si>
    <t>Summary of incremental revenue requirements ($m, nominal)</t>
  </si>
  <si>
    <t>Summary of total expenditure requirements ($m, nominal)</t>
  </si>
  <si>
    <t>Cumulative forecast CPI from 2015 (end of year)</t>
  </si>
  <si>
    <t>Total construction cost</t>
  </si>
  <si>
    <t>First year of project</t>
  </si>
  <si>
    <t>Check: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</si>
</sst>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\-&quot;$&quot;#,##0;\ &quot;-&quot;"/>
    <numFmt numFmtId="165" formatCode="#,##0_ ;[Red]\-#,##0;\ &quot;-&quot;\ "/>
    <numFmt numFmtId="166" formatCode="0.0%"/>
    <numFmt numFmtId="167" formatCode="_-* #,##0_-;\-* #,##0_-;_-* &quot;-&quot;??_-;_-@_-"/>
    <numFmt numFmtId="168" formatCode="#,##0;[Red]\-&quot;$&quot;#,##0;\ &quot;-&quot;"/>
    <numFmt numFmtId="169" formatCode="&quot;$&quot;#,##0.00;[Red]\-&quot;$&quot;#,##0.00;\ &quot;-&quot;"/>
    <numFmt numFmtId="170" formatCode="0_ ;[Red]\-0\ "/>
    <numFmt numFmtId="171" formatCode="#,##0.0;[Red]\-&quot;$&quot;#,##0.0;\ &quot;-&quot;"/>
    <numFmt numFmtId="172" formatCode="#,##0.0;[Red]\-#,##0.0;\ &quot;-&quot;"/>
    <numFmt numFmtId="173" formatCode="_(&quot;$&quot;* #,##0.00_);_(&quot;$&quot;* \(#,##0.00\);_(&quot;$&quot;* &quot;-&quot;??_);_(@_)"/>
    <numFmt numFmtId="174" formatCode="&quot;$&quot;#,##0_);[Red]\(&quot;$&quot;#,##0\)"/>
    <numFmt numFmtId="175" formatCode="0.000_)"/>
    <numFmt numFmtId="176" formatCode="_(* #,##0.00_);_(* \(#,##0.00\);_(* &quot;&quot;_);_(@_)"/>
    <numFmt numFmtId="177" formatCode="_(&quot;$&quot;* #,##0_);\(&quot;$&quot;* #,##0_);_(&quot;$&quot;* &quot;-&quot;_0;_-@_-"/>
    <numFmt numFmtId="178" formatCode="_-[$€]* #,##0.00_-;\-[$€]* #,##0.00_-;_-[$€]* &quot;-&quot;??_-;_-@_-"/>
    <numFmt numFmtId="179" formatCode="_(* #,##0_);_(* \(#,##0\);_(* &quot;-&quot;??_);_(@_)"/>
    <numFmt numFmtId="180" formatCode="&quot;DR&quot;_(* #,##0.0_);&quot;CR&quot;_(* #,##0.0_);_(* &quot;-&quot;_);_(@_)"/>
    <numFmt numFmtId="181" formatCode="#"/>
    <numFmt numFmtId="182" formatCode="_(* #,##0_);_(* \(#,##0\);_(* &quot; - &quot;??_);_(@_)"/>
    <numFmt numFmtId="183" formatCode="&quot;$&quot;#,##0_);\(&quot;$&quot;#,##0\);&quot;$-&quot;_)"/>
    <numFmt numFmtId="184" formatCode="#,##0.0_);\(#,##0.0\);\-__"/>
    <numFmt numFmtId="185" formatCode="_-* #,##0\ _p_t_a_-;\-* #,##0\ _p_t_a_-;_-* &quot;-&quot;\ _p_t_a_-;_-@_-"/>
    <numFmt numFmtId="186" formatCode="_-* #,##0.00\ _p_t_a_-;\-* #,##0.00\ _p_t_a_-;_-* &quot;-&quot;??\ _p_t_a_-;_-@_-"/>
    <numFmt numFmtId="187" formatCode="_-* #,##0\ &quot;Pts&quot;_-;\-* #,##0\ &quot;Pts&quot;_-;_-* &quot;-&quot;\ &quot;Pts&quot;_-;_-@_-"/>
    <numFmt numFmtId="188" formatCode="_-* #,##0.00\ &quot;Pts&quot;_-;\-* #,##0.00\ &quot;Pts&quot;_-;_-* &quot;-&quot;??\ &quot;Pts&quot;_-;_-@_-"/>
    <numFmt numFmtId="189" formatCode="0.00_)"/>
    <numFmt numFmtId="190" formatCode="General_)"/>
    <numFmt numFmtId="191" formatCode="_(* #,##0_);[Red]_(* \(#,##0\);_(* &quot; - &quot;??_);_(@_)"/>
    <numFmt numFmtId="192" formatCode="#,##0_);\(#,##0\);\-;"/>
    <numFmt numFmtId="193" formatCode="#,##0_);\(#,##0\);&quot;-&quot;_)"/>
    <numFmt numFmtId="194" formatCode="0_)"/>
    <numFmt numFmtId="195" formatCode="[$$-C09]#,##0"/>
    <numFmt numFmtId="196" formatCode="_(* #,##0.00_);_(* \(#,##0.00\);_(* &quot;-&quot;??_);_(@_)"/>
    <numFmt numFmtId="197" formatCode="#,##0.00;[Red]\-&quot;$&quot;#,##0.00;\ &quot;-&quot;"/>
    <numFmt numFmtId="198" formatCode="#,##0.0"/>
    <numFmt numFmtId="199" formatCode="0.0"/>
    <numFmt numFmtId="200" formatCode="0.0;\ \-0.0;\ &quot;-&quot;"/>
  </numFmts>
  <fonts count="138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9" tint="-0.249977111117893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sz val="8"/>
      <color rgb="FF0070C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sz val="10"/>
      <color theme="1"/>
      <name val="Calibri"/>
      <family val="1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1"/>
      <color theme="1"/>
      <name val="Calibri"/>
      <family val="2"/>
    </font>
    <font>
      <sz val="10"/>
      <color theme="4" tint="-0.249977111117893"/>
      <name val="Calibri"/>
      <family val="2"/>
    </font>
    <font>
      <b/>
      <sz val="11"/>
      <color theme="4" tint="-0.24997711111789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4" tint="-0.249977111117893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i/>
      <sz val="12"/>
      <color theme="1"/>
      <name val="Calibri"/>
      <family val="2"/>
    </font>
    <font>
      <sz val="10"/>
      <color theme="0" tint="-0.499984740745262"/>
      <name val="Calibri"/>
      <family val="2"/>
    </font>
    <font>
      <i/>
      <sz val="11"/>
      <color theme="1"/>
      <name val="Calibri"/>
      <family val="2"/>
    </font>
    <font>
      <sz val="10"/>
      <color rgb="FF0070C0"/>
      <name val="Calibri"/>
      <family val="2"/>
    </font>
    <font>
      <i/>
      <sz val="10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</font>
    <font>
      <i/>
      <sz val="8"/>
      <color theme="0" tint="-0.499984740745262"/>
      <name val="Calibri"/>
      <family val="2"/>
    </font>
    <font>
      <sz val="10"/>
      <color theme="5"/>
      <name val="Calibri"/>
      <family val="2"/>
    </font>
    <font>
      <b/>
      <i/>
      <sz val="11"/>
      <color theme="5"/>
      <name val="Calibri"/>
      <family val="2"/>
    </font>
    <font>
      <b/>
      <sz val="18"/>
      <color theme="3"/>
      <name val="Cambria"/>
      <family val="2"/>
      <scheme val="major"/>
    </font>
    <font>
      <sz val="9"/>
      <name val="Calibri"/>
      <family val="2"/>
    </font>
    <font>
      <i/>
      <sz val="10"/>
      <color rgb="FF7F7F7F"/>
      <name val="Verdana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10"/>
      <name val="Times New Roman"/>
      <family val="1"/>
    </font>
    <font>
      <sz val="11"/>
      <name val="Tms Rmn"/>
    </font>
    <font>
      <sz val="6"/>
      <name val="SwitzerlandCondensed"/>
    </font>
    <font>
      <u/>
      <sz val="8.25"/>
      <color indexed="12"/>
      <name val="?l?r ?o?S?V?b?N"/>
      <family val="3"/>
    </font>
    <font>
      <sz val="11"/>
      <name val="Book Antiqua"/>
      <family val="1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48"/>
      <name val="Arial"/>
      <family val="2"/>
    </font>
    <font>
      <sz val="12"/>
      <color indexed="14"/>
      <name val="Arial"/>
      <family val="2"/>
    </font>
    <font>
      <b/>
      <sz val="7"/>
      <color indexed="9"/>
      <name val="Arial"/>
      <family val="2"/>
    </font>
    <font>
      <sz val="9"/>
      <name val="Helvetica-Black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rgb="FF666666"/>
      <name val="Calibri"/>
      <family val="2"/>
    </font>
    <font>
      <b/>
      <sz val="10.5"/>
      <color rgb="FFFFFFFF"/>
      <name val="Calibri"/>
      <family val="2"/>
    </font>
    <font>
      <b/>
      <sz val="9"/>
      <name val="Calibri"/>
      <family val="2"/>
    </font>
    <font>
      <u/>
      <sz val="10"/>
      <name val="Calibri"/>
      <family val="2"/>
    </font>
    <font>
      <sz val="10"/>
      <color theme="0" tint="-0.14999847407452621"/>
      <name val="Calibri"/>
      <family val="2"/>
    </font>
    <font>
      <sz val="10"/>
      <color theme="0" tint="-0.34998626667073579"/>
      <name val="Calibri"/>
      <family val="2"/>
    </font>
  </fonts>
  <fills count="1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auto="1"/>
      </bottom>
      <diagonal/>
    </border>
    <border>
      <left/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hair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23"/>
      </top>
      <bottom/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/>
      <top style="double">
        <color rgb="FFC0504D"/>
      </top>
      <bottom style="medium">
        <color rgb="FFC0504D"/>
      </bottom>
      <diagonal/>
    </border>
    <border>
      <left/>
      <right/>
      <top style="double">
        <color rgb="FFC0504D"/>
      </top>
      <bottom style="medium">
        <color rgb="FFC0504D"/>
      </bottom>
      <diagonal/>
    </border>
    <border>
      <left/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/>
      <bottom/>
      <diagonal/>
    </border>
    <border>
      <left style="medium">
        <color rgb="FFC0504D"/>
      </left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/>
      <right/>
      <top style="hair">
        <color auto="1"/>
      </top>
      <bottom/>
      <diagonal/>
    </border>
    <border>
      <left style="thin">
        <color theme="4" tint="-0.24994659260841701"/>
      </left>
      <right/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</borders>
  <cellStyleXfs count="396">
    <xf numFmtId="0" fontId="0" fillId="0" borderId="0"/>
    <xf numFmtId="0" fontId="11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6" fillId="34" borderId="0" applyNumberFormat="0" applyBorder="0" applyAlignment="0" applyProtection="0"/>
    <xf numFmtId="0" fontId="16" fillId="40" borderId="0" applyNumberFormat="0" applyBorder="0" applyAlignment="0" applyProtection="0"/>
    <xf numFmtId="0" fontId="17" fillId="3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7" fillId="3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7" borderId="0" applyNumberFormat="0" applyBorder="0" applyAlignment="0" applyProtection="0"/>
    <xf numFmtId="0" fontId="20" fillId="10" borderId="7" applyNumberFormat="0" applyAlignment="0" applyProtection="0"/>
    <xf numFmtId="0" fontId="21" fillId="11" borderId="10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11" fillId="0" borderId="0" applyFont="0" applyFill="0" applyBorder="0" applyAlignment="0" applyProtection="0"/>
    <xf numFmtId="0" fontId="24" fillId="6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7" applyNumberForma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12" borderId="11" applyNumberFormat="0" applyFont="0" applyAlignment="0" applyProtection="0"/>
    <xf numFmtId="0" fontId="15" fillId="12" borderId="11" applyNumberFormat="0" applyFont="0" applyAlignment="0" applyProtection="0"/>
    <xf numFmtId="0" fontId="15" fillId="12" borderId="11" applyNumberFormat="0" applyFont="0" applyAlignment="0" applyProtection="0"/>
    <xf numFmtId="0" fontId="31" fillId="10" borderId="8" applyNumberFormat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33" fillId="49" borderId="13" applyNumberFormat="0" applyProtection="0">
      <alignment vertical="center"/>
    </xf>
    <xf numFmtId="4" fontId="34" fillId="49" borderId="14" applyNumberFormat="0" applyProtection="0">
      <alignment vertical="center"/>
    </xf>
    <xf numFmtId="4" fontId="35" fillId="50" borderId="13" applyNumberFormat="0" applyProtection="0">
      <alignment vertical="center"/>
    </xf>
    <xf numFmtId="4" fontId="34" fillId="49" borderId="14" applyNumberFormat="0" applyProtection="0">
      <alignment vertical="center"/>
    </xf>
    <xf numFmtId="4" fontId="33" fillId="50" borderId="13" applyNumberFormat="0" applyProtection="0">
      <alignment horizontal="left" vertical="center" indent="1"/>
    </xf>
    <xf numFmtId="4" fontId="34" fillId="50" borderId="14" applyNumberFormat="0" applyProtection="0">
      <alignment horizontal="left" vertical="center" indent="1"/>
    </xf>
    <xf numFmtId="0" fontId="33" fillId="50" borderId="13" applyNumberFormat="0" applyProtection="0">
      <alignment horizontal="left" vertical="top" indent="1"/>
    </xf>
    <xf numFmtId="4" fontId="33" fillId="0" borderId="0" applyNumberFormat="0" applyProtection="0">
      <alignment horizontal="left" vertical="center" indent="1"/>
    </xf>
    <xf numFmtId="4" fontId="34" fillId="51" borderId="14" applyNumberFormat="0" applyProtection="0">
      <alignment horizontal="left" vertical="center" indent="1"/>
    </xf>
    <xf numFmtId="4" fontId="36" fillId="52" borderId="13" applyNumberFormat="0" applyProtection="0">
      <alignment horizontal="right" vertical="center"/>
    </xf>
    <xf numFmtId="4" fontId="34" fillId="52" borderId="14" applyNumberFormat="0" applyProtection="0">
      <alignment horizontal="right" vertical="center"/>
    </xf>
    <xf numFmtId="4" fontId="36" fillId="53" borderId="13" applyNumberFormat="0" applyProtection="0">
      <alignment horizontal="right" vertical="center"/>
    </xf>
    <xf numFmtId="4" fontId="34" fillId="54" borderId="14" applyNumberFormat="0" applyProtection="0">
      <alignment horizontal="right" vertical="center"/>
    </xf>
    <xf numFmtId="4" fontId="36" fillId="55" borderId="13" applyNumberFormat="0" applyProtection="0">
      <alignment horizontal="right" vertical="center"/>
    </xf>
    <xf numFmtId="4" fontId="34" fillId="55" borderId="15" applyNumberFormat="0" applyProtection="0">
      <alignment horizontal="right" vertical="center"/>
    </xf>
    <xf numFmtId="4" fontId="36" fillId="56" borderId="13" applyNumberFormat="0" applyProtection="0">
      <alignment horizontal="right" vertical="center"/>
    </xf>
    <xf numFmtId="4" fontId="34" fillId="56" borderId="14" applyNumberFormat="0" applyProtection="0">
      <alignment horizontal="right" vertical="center"/>
    </xf>
    <xf numFmtId="4" fontId="36" fillId="57" borderId="13" applyNumberFormat="0" applyProtection="0">
      <alignment horizontal="right" vertical="center"/>
    </xf>
    <xf numFmtId="4" fontId="34" fillId="57" borderId="14" applyNumberFormat="0" applyProtection="0">
      <alignment horizontal="right" vertical="center"/>
    </xf>
    <xf numFmtId="4" fontId="36" fillId="58" borderId="13" applyNumberFormat="0" applyProtection="0">
      <alignment horizontal="right" vertical="center"/>
    </xf>
    <xf numFmtId="4" fontId="34" fillId="58" borderId="14" applyNumberFormat="0" applyProtection="0">
      <alignment horizontal="right" vertical="center"/>
    </xf>
    <xf numFmtId="4" fontId="36" fillId="59" borderId="13" applyNumberFormat="0" applyProtection="0">
      <alignment horizontal="right" vertical="center"/>
    </xf>
    <xf numFmtId="4" fontId="34" fillId="59" borderId="14" applyNumberFormat="0" applyProtection="0">
      <alignment horizontal="right" vertical="center"/>
    </xf>
    <xf numFmtId="4" fontId="36" fillId="60" borderId="13" applyNumberFormat="0" applyProtection="0">
      <alignment horizontal="right" vertical="center"/>
    </xf>
    <xf numFmtId="4" fontId="34" fillId="60" borderId="14" applyNumberFormat="0" applyProtection="0">
      <alignment horizontal="right" vertical="center"/>
    </xf>
    <xf numFmtId="4" fontId="36" fillId="61" borderId="13" applyNumberFormat="0" applyProtection="0">
      <alignment horizontal="right" vertical="center"/>
    </xf>
    <xf numFmtId="4" fontId="34" fillId="61" borderId="14" applyNumberFormat="0" applyProtection="0">
      <alignment horizontal="right" vertical="center"/>
    </xf>
    <xf numFmtId="4" fontId="33" fillId="62" borderId="16" applyNumberFormat="0" applyProtection="0">
      <alignment horizontal="left" vertical="center" indent="1"/>
    </xf>
    <xf numFmtId="4" fontId="34" fillId="62" borderId="15" applyNumberFormat="0" applyProtection="0">
      <alignment horizontal="left" vertical="center" indent="1"/>
    </xf>
    <xf numFmtId="4" fontId="36" fillId="63" borderId="0" applyNumberFormat="0" applyProtection="0">
      <alignment horizontal="left" vertical="center" indent="1"/>
    </xf>
    <xf numFmtId="4" fontId="37" fillId="64" borderId="0" applyNumberFormat="0" applyProtection="0">
      <alignment horizontal="left" vertical="center" indent="1"/>
    </xf>
    <xf numFmtId="4" fontId="36" fillId="65" borderId="17" applyNumberFormat="0" applyProtection="0">
      <alignment horizontal="center" vertical="center"/>
    </xf>
    <xf numFmtId="4" fontId="34" fillId="66" borderId="14" applyNumberFormat="0" applyProtection="0">
      <alignment horizontal="right" vertical="center"/>
    </xf>
    <xf numFmtId="4" fontId="36" fillId="63" borderId="0" applyNumberFormat="0" applyProtection="0">
      <alignment horizontal="left" vertical="center" indent="1"/>
    </xf>
    <xf numFmtId="4" fontId="34" fillId="63" borderId="15" applyNumberFormat="0" applyProtection="0">
      <alignment horizontal="left" vertical="center" indent="1"/>
    </xf>
    <xf numFmtId="4" fontId="36" fillId="67" borderId="0" applyNumberFormat="0" applyProtection="0">
      <alignment horizontal="left" vertical="center" indent="1"/>
    </xf>
    <xf numFmtId="4" fontId="34" fillId="66" borderId="15" applyNumberFormat="0" applyProtection="0">
      <alignment horizontal="left" vertical="center" indent="1"/>
    </xf>
    <xf numFmtId="0" fontId="11" fillId="65" borderId="13" applyNumberFormat="0" applyProtection="0">
      <alignment horizontal="left" vertical="center" indent="1"/>
    </xf>
    <xf numFmtId="0" fontId="34" fillId="68" borderId="14" applyNumberFormat="0" applyProtection="0">
      <alignment horizontal="left" vertical="center" indent="1"/>
    </xf>
    <xf numFmtId="0" fontId="11" fillId="64" borderId="13" applyNumberFormat="0" applyProtection="0">
      <alignment horizontal="left" vertical="top" indent="1"/>
    </xf>
    <xf numFmtId="0" fontId="34" fillId="69" borderId="13" applyNumberFormat="0" applyProtection="0">
      <alignment horizontal="left" vertical="top" indent="1"/>
    </xf>
    <xf numFmtId="0" fontId="11" fillId="65" borderId="13" applyNumberFormat="0" applyProtection="0">
      <alignment horizontal="left" vertical="center" indent="1"/>
    </xf>
    <xf numFmtId="0" fontId="34" fillId="70" borderId="14" applyNumberFormat="0" applyProtection="0">
      <alignment horizontal="left" vertical="center" indent="1"/>
    </xf>
    <xf numFmtId="0" fontId="11" fillId="67" borderId="13" applyNumberFormat="0" applyProtection="0">
      <alignment horizontal="left" vertical="top" indent="1"/>
    </xf>
    <xf numFmtId="0" fontId="34" fillId="66" borderId="13" applyNumberFormat="0" applyProtection="0">
      <alignment horizontal="left" vertical="top" indent="1"/>
    </xf>
    <xf numFmtId="0" fontId="11" fillId="65" borderId="13" applyNumberFormat="0" applyProtection="0">
      <alignment horizontal="left" vertical="center" indent="1"/>
    </xf>
    <xf numFmtId="0" fontId="34" fillId="71" borderId="14" applyNumberFormat="0" applyProtection="0">
      <alignment horizontal="left" vertical="center" indent="1"/>
    </xf>
    <xf numFmtId="0" fontId="11" fillId="72" borderId="13" applyNumberFormat="0" applyProtection="0">
      <alignment horizontal="left" vertical="top" indent="1"/>
    </xf>
    <xf numFmtId="0" fontId="34" fillId="71" borderId="13" applyNumberFormat="0" applyProtection="0">
      <alignment horizontal="left" vertical="top" indent="1"/>
    </xf>
    <xf numFmtId="0" fontId="11" fillId="65" borderId="13" applyNumberFormat="0" applyProtection="0">
      <alignment horizontal="left" vertical="center" indent="1"/>
    </xf>
    <xf numFmtId="0" fontId="34" fillId="63" borderId="14" applyNumberFormat="0" applyProtection="0">
      <alignment horizontal="left" vertical="center" indent="1"/>
    </xf>
    <xf numFmtId="0" fontId="11" fillId="73" borderId="13" applyNumberFormat="0" applyProtection="0">
      <alignment horizontal="left" vertical="top" indent="1"/>
    </xf>
    <xf numFmtId="0" fontId="34" fillId="63" borderId="13" applyNumberFormat="0" applyProtection="0">
      <alignment horizontal="left" vertical="top" indent="1"/>
    </xf>
    <xf numFmtId="0" fontId="34" fillId="74" borderId="18" applyNumberFormat="0">
      <protection locked="0"/>
    </xf>
    <xf numFmtId="0" fontId="34" fillId="74" borderId="18" applyNumberFormat="0">
      <protection locked="0"/>
    </xf>
    <xf numFmtId="0" fontId="38" fillId="69" borderId="19" applyBorder="0"/>
    <xf numFmtId="4" fontId="36" fillId="75" borderId="13" applyNumberFormat="0" applyProtection="0">
      <alignment vertical="center"/>
    </xf>
    <xf numFmtId="4" fontId="39" fillId="75" borderId="13" applyNumberFormat="0" applyProtection="0">
      <alignment vertical="center"/>
    </xf>
    <xf numFmtId="4" fontId="34" fillId="65" borderId="20" applyNumberFormat="0" applyProtection="0">
      <alignment vertical="center"/>
    </xf>
    <xf numFmtId="4" fontId="36" fillId="75" borderId="13" applyNumberFormat="0" applyProtection="0">
      <alignment horizontal="left" vertical="center" indent="1"/>
    </xf>
    <xf numFmtId="0" fontId="36" fillId="75" borderId="13" applyNumberFormat="0" applyProtection="0">
      <alignment horizontal="left" vertical="top" indent="1"/>
    </xf>
    <xf numFmtId="4" fontId="40" fillId="0" borderId="13" applyNumberFormat="0" applyProtection="0">
      <alignment horizontal="right" vertical="center"/>
    </xf>
    <xf numFmtId="4" fontId="34" fillId="0" borderId="14" applyNumberFormat="0" applyProtection="0">
      <alignment horizontal="right" vertical="center"/>
    </xf>
    <xf numFmtId="4" fontId="39" fillId="0" borderId="13" applyNumberFormat="0" applyProtection="0">
      <alignment horizontal="right" vertical="center"/>
    </xf>
    <xf numFmtId="4" fontId="34" fillId="74" borderId="14" applyNumberFormat="0" applyProtection="0">
      <alignment horizontal="right" vertical="center"/>
    </xf>
    <xf numFmtId="4" fontId="36" fillId="76" borderId="13" applyNumberFormat="0" applyProtection="0">
      <alignment horizontal="left" vertical="center" indent="1"/>
    </xf>
    <xf numFmtId="4" fontId="34" fillId="51" borderId="14" applyNumberFormat="0" applyProtection="0">
      <alignment horizontal="left" vertical="center" indent="1"/>
    </xf>
    <xf numFmtId="0" fontId="33" fillId="76" borderId="21" applyNumberFormat="0" applyProtection="0">
      <alignment horizontal="center" vertical="top"/>
    </xf>
    <xf numFmtId="4" fontId="41" fillId="0" borderId="0" applyNumberFormat="0" applyProtection="0">
      <alignment horizontal="left" vertical="center" indent="1"/>
    </xf>
    <xf numFmtId="0" fontId="34" fillId="77" borderId="20"/>
    <xf numFmtId="0" fontId="34" fillId="77" borderId="20"/>
    <xf numFmtId="4" fontId="42" fillId="63" borderId="13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54" fillId="79" borderId="0" applyNumberFormat="0" applyAlignment="0" applyProtection="0">
      <alignment vertical="top"/>
    </xf>
    <xf numFmtId="0" fontId="55" fillId="0" borderId="0" applyNumberFormat="0" applyProtection="0">
      <alignment horizontal="right" vertical="top"/>
    </xf>
    <xf numFmtId="0" fontId="56" fillId="74" borderId="25" applyNumberFormat="0" applyProtection="0">
      <alignment horizontal="centerContinuous" vertical="top"/>
    </xf>
    <xf numFmtId="0" fontId="57" fillId="0" borderId="23" applyNumberFormat="0" applyAlignment="0" applyProtection="0">
      <alignment vertical="top"/>
    </xf>
    <xf numFmtId="0" fontId="11" fillId="0" borderId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8" fillId="85" borderId="0" applyNumberFormat="0" applyBorder="0" applyAlignment="0" applyProtection="0"/>
    <xf numFmtId="0" fontId="18" fillId="16" borderId="0" applyNumberFormat="0" applyBorder="0" applyAlignment="0" applyProtection="0"/>
    <xf numFmtId="0" fontId="18" fillId="86" borderId="0" applyNumberFormat="0" applyBorder="0" applyAlignment="0" applyProtection="0"/>
    <xf numFmtId="0" fontId="18" fillId="19" borderId="0" applyNumberFormat="0" applyBorder="0" applyAlignment="0" applyProtection="0"/>
    <xf numFmtId="0" fontId="18" fillId="87" borderId="0" applyNumberFormat="0" applyBorder="0" applyAlignment="0" applyProtection="0"/>
    <xf numFmtId="0" fontId="18" fillId="22" borderId="0" applyNumberFormat="0" applyBorder="0" applyAlignment="0" applyProtection="0"/>
    <xf numFmtId="0" fontId="18" fillId="88" borderId="0" applyNumberFormat="0" applyBorder="0" applyAlignment="0" applyProtection="0"/>
    <xf numFmtId="0" fontId="18" fillId="25" borderId="0" applyNumberFormat="0" applyBorder="0" applyAlignment="0" applyProtection="0"/>
    <xf numFmtId="0" fontId="18" fillId="89" borderId="0" applyNumberFormat="0" applyBorder="0" applyAlignment="0" applyProtection="0"/>
    <xf numFmtId="0" fontId="18" fillId="28" borderId="0" applyNumberFormat="0" applyBorder="0" applyAlignment="0" applyProtection="0"/>
    <xf numFmtId="0" fontId="18" fillId="90" borderId="0" applyNumberFormat="0" applyBorder="0" applyAlignment="0" applyProtection="0"/>
    <xf numFmtId="3" fontId="92" fillId="95" borderId="0">
      <alignment vertical="center"/>
      <protection locked="0"/>
    </xf>
    <xf numFmtId="173" fontId="11" fillId="0" borderId="0" applyFont="0" applyFill="0" applyBorder="0" applyAlignment="0" applyProtection="0"/>
    <xf numFmtId="3" fontId="91" fillId="50" borderId="0" applyBorder="0">
      <alignment vertical="center"/>
      <protection locked="0"/>
    </xf>
    <xf numFmtId="3" fontId="90" fillId="95" borderId="0">
      <alignment vertical="center"/>
      <protection locked="0"/>
    </xf>
    <xf numFmtId="0" fontId="123" fillId="91" borderId="40" applyNumberFormat="0" applyAlignment="0" applyProtection="0"/>
    <xf numFmtId="3" fontId="89" fillId="0" borderId="0">
      <alignment vertical="center"/>
    </xf>
    <xf numFmtId="3" fontId="88" fillId="0" borderId="0" applyBorder="0">
      <alignment vertical="center"/>
    </xf>
    <xf numFmtId="0" fontId="78" fillId="0" borderId="0" applyBorder="0">
      <alignment horizontal="left" indent="3"/>
    </xf>
    <xf numFmtId="0" fontId="87" fillId="0" borderId="0" applyBorder="0">
      <alignment horizontal="left" indent="2"/>
    </xf>
    <xf numFmtId="0" fontId="86" fillId="0" borderId="0" applyBorder="0">
      <alignment horizontal="left" vertical="center" indent="1"/>
    </xf>
    <xf numFmtId="0" fontId="85" fillId="0" borderId="0" applyBorder="0"/>
    <xf numFmtId="3" fontId="84" fillId="0" borderId="47">
      <alignment horizontal="right"/>
    </xf>
    <xf numFmtId="3" fontId="55" fillId="0" borderId="47" applyBorder="0"/>
    <xf numFmtId="0" fontId="122" fillId="0" borderId="0" applyNumberFormat="0" applyFill="0" applyBorder="0" applyAlignment="0" applyProtection="0"/>
    <xf numFmtId="0" fontId="122" fillId="0" borderId="46" applyNumberFormat="0" applyFill="0" applyAlignment="0" applyProtection="0"/>
    <xf numFmtId="0" fontId="121" fillId="0" borderId="45" applyNumberFormat="0" applyFill="0" applyAlignment="0" applyProtection="0"/>
    <xf numFmtId="0" fontId="120" fillId="0" borderId="44" applyNumberFormat="0" applyFill="0" applyAlignment="0" applyProtection="0"/>
    <xf numFmtId="181" fontId="57" fillId="72" borderId="20" applyNumberFormat="0">
      <alignment horizontal="centerContinuous" vertical="center" wrapText="1"/>
    </xf>
    <xf numFmtId="0" fontId="55" fillId="0" borderId="43">
      <alignment horizontal="left" vertical="center"/>
    </xf>
    <xf numFmtId="0" fontId="55" fillId="0" borderId="42" applyNumberFormat="0" applyAlignment="0" applyProtection="0">
      <alignment horizontal="left" vertical="center"/>
    </xf>
    <xf numFmtId="0" fontId="119" fillId="94" borderId="0" applyNumberFormat="0" applyBorder="0" applyAlignment="0" applyProtection="0"/>
    <xf numFmtId="180" fontId="11" fillId="0" borderId="0" applyFont="0" applyFill="0" applyBorder="0" applyAlignment="0" applyProtection="0">
      <alignment horizontal="center"/>
    </xf>
    <xf numFmtId="179" fontId="8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0" fontId="81" fillId="0" borderId="0"/>
    <xf numFmtId="14" fontId="11" fillId="0" borderId="0" applyFont="0" applyFill="0" applyBorder="0" applyAlignment="0">
      <alignment horizontal="center" vertical="center" wrapText="1"/>
    </xf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5" fontId="80" fillId="0" borderId="0"/>
    <xf numFmtId="175" fontId="80" fillId="0" borderId="0"/>
    <xf numFmtId="175" fontId="80" fillId="0" borderId="0"/>
    <xf numFmtId="183" fontId="11" fillId="0" borderId="49" applyNumberFormat="0" applyFont="0" applyFill="0" applyAlignment="0" applyProtection="0"/>
    <xf numFmtId="175" fontId="80" fillId="0" borderId="0"/>
    <xf numFmtId="38" fontId="34" fillId="83" borderId="0">
      <alignment vertical="top"/>
    </xf>
    <xf numFmtId="3" fontId="91" fillId="50" borderId="48" applyBorder="0">
      <alignment vertical="center"/>
    </xf>
    <xf numFmtId="0" fontId="124" fillId="0" borderId="51" applyNumberFormat="0" applyFill="0" applyAlignment="0" applyProtection="0"/>
    <xf numFmtId="38" fontId="34" fillId="50" borderId="50">
      <alignment wrapText="1"/>
      <protection locked="0"/>
    </xf>
    <xf numFmtId="175" fontId="80" fillId="0" borderId="0"/>
    <xf numFmtId="175" fontId="80" fillId="0" borderId="0"/>
    <xf numFmtId="175" fontId="80" fillId="0" borderId="0"/>
    <xf numFmtId="0" fontId="11" fillId="0" borderId="0">
      <alignment horizontal="left" vertical="center" indent="1"/>
    </xf>
    <xf numFmtId="173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1" fillId="0" borderId="0"/>
    <xf numFmtId="175" fontId="80" fillId="0" borderId="0"/>
    <xf numFmtId="0" fontId="15" fillId="0" borderId="0"/>
    <xf numFmtId="38" fontId="38" fillId="50" borderId="24">
      <alignment horizontal="center"/>
      <protection locked="0"/>
    </xf>
    <xf numFmtId="38" fontId="38" fillId="83" borderId="24" applyNumberFormat="0">
      <alignment horizontal="centerContinuous" wrapText="1"/>
    </xf>
    <xf numFmtId="0" fontId="117" fillId="93" borderId="41" applyNumberFormat="0" applyAlignment="0" applyProtection="0"/>
    <xf numFmtId="174" fontId="79" fillId="0" borderId="0" applyFill="0" applyBorder="0" applyAlignment="0" applyProtection="0"/>
    <xf numFmtId="3" fontId="78" fillId="0" borderId="39" applyBorder="0">
      <alignment vertical="center"/>
    </xf>
    <xf numFmtId="0" fontId="116" fillId="74" borderId="40" applyNumberFormat="0" applyAlignment="0" applyProtection="0"/>
    <xf numFmtId="0" fontId="77" fillId="0" borderId="20">
      <alignment horizontal="center"/>
      <protection hidden="1"/>
    </xf>
    <xf numFmtId="0" fontId="115" fillId="52" borderId="0" applyNumberFormat="0" applyBorder="0" applyAlignment="0" applyProtection="0"/>
    <xf numFmtId="38" fontId="11" fillId="83" borderId="0" applyNumberFormat="0" applyFont="0" applyAlignment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70" borderId="0" applyNumberFormat="0" applyBorder="0" applyAlignment="0" applyProtection="0"/>
    <xf numFmtId="0" fontId="17" fillId="59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76" fillId="0" borderId="0" applyNumberFormat="0" applyFill="0" applyBorder="0" applyAlignment="0" applyProtection="0"/>
    <xf numFmtId="0" fontId="17" fillId="91" borderId="0" applyNumberFormat="0" applyBorder="0" applyAlignment="0" applyProtection="0"/>
    <xf numFmtId="0" fontId="17" fillId="51" borderId="0" applyNumberFormat="0" applyBorder="0" applyAlignment="0" applyProtection="0"/>
    <xf numFmtId="0" fontId="17" fillId="68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51" borderId="0" applyNumberFormat="0" applyBorder="0" applyAlignment="0" applyProtection="0"/>
    <xf numFmtId="0" fontId="16" fillId="91" borderId="0" applyNumberFormat="0" applyBorder="0" applyAlignment="0" applyProtection="0"/>
    <xf numFmtId="0" fontId="16" fillId="71" borderId="0" applyNumberFormat="0" applyBorder="0" applyAlignment="0" applyProtection="0"/>
    <xf numFmtId="0" fontId="16" fillId="68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68" borderId="0" applyNumberFormat="0" applyBorder="0" applyAlignment="0" applyProtection="0"/>
    <xf numFmtId="0" fontId="16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74" borderId="0" applyNumberFormat="0" applyBorder="0" applyAlignment="0" applyProtection="0"/>
    <xf numFmtId="0" fontId="16" fillId="65" borderId="0" applyNumberFormat="0" applyBorder="0" applyAlignment="0" applyProtection="0"/>
    <xf numFmtId="0" fontId="16" fillId="91" borderId="0" applyNumberFormat="0" applyBorder="0" applyAlignment="0" applyProtection="0"/>
    <xf numFmtId="0" fontId="16" fillId="74" borderId="0" applyNumberFormat="0" applyBorder="0" applyAlignment="0" applyProtection="0"/>
    <xf numFmtId="9" fontId="7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11" fillId="0" borderId="0"/>
    <xf numFmtId="182" fontId="93" fillId="0" borderId="0" applyNumberFormat="0" applyFill="0" applyBorder="0" applyAlignment="0"/>
    <xf numFmtId="184" fontId="94" fillId="0" borderId="0">
      <alignment vertical="center"/>
    </xf>
    <xf numFmtId="38" fontId="34" fillId="83" borderId="0">
      <alignment vertical="top"/>
    </xf>
    <xf numFmtId="185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3" fontId="85" fillId="96" borderId="39" applyBorder="0">
      <alignment horizontal="center"/>
    </xf>
    <xf numFmtId="0" fontId="125" fillId="49" borderId="0" applyNumberFormat="0" applyBorder="0" applyAlignment="0" applyProtection="0"/>
    <xf numFmtId="0" fontId="79" fillId="0" borderId="0"/>
    <xf numFmtId="189" fontId="95" fillId="0" borderId="0"/>
    <xf numFmtId="190" fontId="96" fillId="0" borderId="0"/>
    <xf numFmtId="38" fontId="97" fillId="0" borderId="0"/>
    <xf numFmtId="38" fontId="98" fillId="0" borderId="0"/>
    <xf numFmtId="191" fontId="34" fillId="83" borderId="0"/>
    <xf numFmtId="191" fontId="34" fillId="50" borderId="50"/>
    <xf numFmtId="191" fontId="38" fillId="83" borderId="52"/>
    <xf numFmtId="191" fontId="34" fillId="83" borderId="0"/>
    <xf numFmtId="192" fontId="93" fillId="0" borderId="0" applyBorder="0" applyAlignment="0">
      <protection locked="0"/>
    </xf>
    <xf numFmtId="3" fontId="99" fillId="0" borderId="0" applyBorder="0">
      <alignment vertical="center"/>
    </xf>
    <xf numFmtId="0" fontId="126" fillId="74" borderId="53" applyNumberFormat="0" applyAlignment="0" applyProtection="0"/>
    <xf numFmtId="0" fontId="100" fillId="0" borderId="20" applyFill="0" applyProtection="0">
      <alignment vertical="center" wrapText="1"/>
      <protection locked="0"/>
    </xf>
    <xf numFmtId="9" fontId="34" fillId="50" borderId="50" applyAlignment="0">
      <protection locked="0"/>
    </xf>
    <xf numFmtId="3" fontId="101" fillId="0" borderId="0" applyFill="0">
      <alignment horizontal="center" vertical="top" wrapText="1"/>
      <protection locked="0"/>
    </xf>
    <xf numFmtId="0" fontId="102" fillId="0" borderId="0" applyNumberFormat="0" applyFont="0" applyFill="0" applyBorder="0" applyAlignment="0" applyProtection="0">
      <alignment horizontal="left"/>
    </xf>
    <xf numFmtId="15" fontId="102" fillId="0" borderId="0" applyFont="0" applyFill="0" applyBorder="0" applyAlignment="0" applyProtection="0"/>
    <xf numFmtId="4" fontId="102" fillId="0" borderId="0" applyFont="0" applyFill="0" applyBorder="0" applyAlignment="0" applyProtection="0"/>
    <xf numFmtId="0" fontId="103" fillId="0" borderId="47">
      <alignment horizontal="center"/>
    </xf>
    <xf numFmtId="3" fontId="102" fillId="0" borderId="0" applyFont="0" applyFill="0" applyBorder="0" applyAlignment="0" applyProtection="0"/>
    <xf numFmtId="0" fontId="102" fillId="97" borderId="0" applyNumberFormat="0" applyFont="0" applyBorder="0" applyAlignment="0" applyProtection="0"/>
    <xf numFmtId="4" fontId="37" fillId="50" borderId="13" applyNumberFormat="0" applyProtection="0">
      <alignment vertical="center"/>
    </xf>
    <xf numFmtId="4" fontId="104" fillId="50" borderId="13" applyNumberFormat="0" applyProtection="0">
      <alignment vertical="center"/>
    </xf>
    <xf numFmtId="4" fontId="105" fillId="50" borderId="13" applyNumberFormat="0" applyProtection="0">
      <alignment horizontal="left" vertical="center" indent="1"/>
    </xf>
    <xf numFmtId="4" fontId="36" fillId="64" borderId="0" applyNumberFormat="0" applyProtection="0">
      <alignment horizontal="left" vertical="center" indent="1"/>
    </xf>
    <xf numFmtId="4" fontId="105" fillId="98" borderId="13" applyNumberFormat="0" applyProtection="0">
      <alignment horizontal="right" vertical="center"/>
    </xf>
    <xf numFmtId="4" fontId="105" fillId="99" borderId="13" applyNumberFormat="0" applyProtection="0">
      <alignment horizontal="right" vertical="center"/>
    </xf>
    <xf numFmtId="4" fontId="105" fillId="100" borderId="13" applyNumberFormat="0" applyProtection="0">
      <alignment horizontal="right" vertical="center"/>
    </xf>
    <xf numFmtId="4" fontId="105" fillId="101" borderId="13" applyNumberFormat="0" applyProtection="0">
      <alignment horizontal="right" vertical="center"/>
    </xf>
    <xf numFmtId="4" fontId="105" fillId="102" borderId="13" applyNumberFormat="0" applyProtection="0">
      <alignment horizontal="right" vertical="center"/>
    </xf>
    <xf numFmtId="4" fontId="105" fillId="95" borderId="13" applyNumberFormat="0" applyProtection="0">
      <alignment horizontal="right" vertical="center"/>
    </xf>
    <xf numFmtId="4" fontId="105" fillId="103" borderId="13" applyNumberFormat="0" applyProtection="0">
      <alignment horizontal="right" vertical="center"/>
    </xf>
    <xf numFmtId="4" fontId="105" fillId="104" borderId="13" applyNumberFormat="0" applyProtection="0">
      <alignment horizontal="right" vertical="center"/>
    </xf>
    <xf numFmtId="4" fontId="105" fillId="105" borderId="13" applyNumberFormat="0" applyProtection="0">
      <alignment horizontal="right" vertical="center"/>
    </xf>
    <xf numFmtId="4" fontId="33" fillId="106" borderId="16" applyNumberFormat="0" applyProtection="0">
      <alignment horizontal="left" vertical="center" indent="1"/>
    </xf>
    <xf numFmtId="4" fontId="33" fillId="72" borderId="0" applyNumberFormat="0" applyProtection="0">
      <alignment horizontal="left" vertical="center" indent="1"/>
    </xf>
    <xf numFmtId="4" fontId="105" fillId="72" borderId="13" applyNumberFormat="0" applyProtection="0">
      <alignment horizontal="right" vertical="center"/>
    </xf>
    <xf numFmtId="4" fontId="36" fillId="72" borderId="0" applyNumberFormat="0" applyProtection="0">
      <alignment horizontal="left" vertical="center" indent="1"/>
    </xf>
    <xf numFmtId="4" fontId="36" fillId="64" borderId="0" applyNumberFormat="0" applyProtection="0">
      <alignment horizontal="left" vertical="center" indent="1"/>
    </xf>
    <xf numFmtId="4" fontId="105" fillId="73" borderId="13" applyNumberFormat="0" applyProtection="0">
      <alignment vertical="center"/>
    </xf>
    <xf numFmtId="4" fontId="106" fillId="73" borderId="13" applyNumberFormat="0" applyProtection="0">
      <alignment vertical="center"/>
    </xf>
    <xf numFmtId="4" fontId="37" fillId="72" borderId="54" applyNumberFormat="0" applyProtection="0">
      <alignment horizontal="left" vertical="center" indent="1"/>
    </xf>
    <xf numFmtId="4" fontId="36" fillId="0" borderId="13" applyNumberFormat="0" applyProtection="0">
      <alignment horizontal="right" vertical="center"/>
    </xf>
    <xf numFmtId="4" fontId="106" fillId="73" borderId="13" applyNumberFormat="0" applyProtection="0">
      <alignment horizontal="right" vertical="center"/>
    </xf>
    <xf numFmtId="4" fontId="33" fillId="72" borderId="13" applyNumberFormat="0" applyProtection="0">
      <alignment horizontal="left" vertical="center" indent="1"/>
    </xf>
    <xf numFmtId="4" fontId="107" fillId="67" borderId="54" applyNumberFormat="0" applyProtection="0">
      <alignment horizontal="left" vertical="center" indent="1"/>
    </xf>
    <xf numFmtId="4" fontId="108" fillId="73" borderId="13" applyNumberFormat="0" applyProtection="0">
      <alignment horizontal="right" vertical="center"/>
    </xf>
    <xf numFmtId="193" fontId="11" fillId="96" borderId="15"/>
    <xf numFmtId="194" fontId="36" fillId="0" borderId="55">
      <alignment horizontal="justify" vertical="top" wrapText="1"/>
    </xf>
    <xf numFmtId="0" fontId="11" fillId="0" borderId="0"/>
    <xf numFmtId="3" fontId="109" fillId="107" borderId="0" applyBorder="0">
      <alignment vertical="center"/>
    </xf>
    <xf numFmtId="3" fontId="85" fillId="0" borderId="0">
      <alignment vertical="center"/>
    </xf>
    <xf numFmtId="3" fontId="86" fillId="0" borderId="0" applyBorder="0"/>
    <xf numFmtId="3" fontId="78" fillId="0" borderId="39" applyBorder="0"/>
    <xf numFmtId="0" fontId="110" fillId="0" borderId="0" applyFill="0" applyBorder="0" applyProtection="0">
      <alignment horizontal="left"/>
    </xf>
    <xf numFmtId="195" fontId="111" fillId="108" borderId="0" applyNumberFormat="0" applyProtection="0">
      <alignment horizontal="center" vertical="center" wrapText="1"/>
    </xf>
    <xf numFmtId="38" fontId="112" fillId="0" borderId="0" applyNumberFormat="0" applyFill="0" applyBorder="0" applyAlignment="0" applyProtection="0"/>
    <xf numFmtId="38" fontId="113" fillId="83" borderId="0" applyNumberFormat="0"/>
    <xf numFmtId="0" fontId="23" fillId="0" borderId="56" applyNumberFormat="0" applyFill="0" applyAlignment="0" applyProtection="0"/>
    <xf numFmtId="0" fontId="11" fillId="0" borderId="57" applyNumberFormat="0" applyFont="0" applyFill="0" applyAlignment="0" applyProtection="0"/>
    <xf numFmtId="193" fontId="93" fillId="0" borderId="39" applyNumberFormat="0" applyFill="0" applyBorder="0" applyAlignment="0">
      <protection locked="0"/>
    </xf>
    <xf numFmtId="0" fontId="127" fillId="0" borderId="0" applyNumberFormat="0" applyFill="0" applyBorder="0" applyAlignment="0" applyProtection="0"/>
    <xf numFmtId="0" fontId="114" fillId="0" borderId="0"/>
    <xf numFmtId="196" fontId="11" fillId="0" borderId="0" applyFont="0" applyFill="0" applyBorder="0" applyAlignment="0" applyProtection="0"/>
    <xf numFmtId="0" fontId="11" fillId="0" borderId="0"/>
    <xf numFmtId="38" fontId="11" fillId="83" borderId="0" applyNumberFormat="0" applyFont="0" applyAlignment="0"/>
    <xf numFmtId="14" fontId="11" fillId="0" borderId="0" applyFont="0" applyFill="0" applyBorder="0" applyAlignment="0">
      <alignment horizontal="center" vertical="center" wrapText="1"/>
    </xf>
    <xf numFmtId="4" fontId="36" fillId="72" borderId="0" applyNumberFormat="0" applyProtection="0">
      <alignment horizontal="left" vertical="center" indent="1"/>
    </xf>
    <xf numFmtId="4" fontId="36" fillId="64" borderId="0" applyNumberFormat="0" applyProtection="0">
      <alignment horizontal="left" vertical="center" indent="1"/>
    </xf>
    <xf numFmtId="9" fontId="15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6" fontId="3" fillId="0" borderId="0" xfId="0" quotePrefix="1" applyNumberFormat="1" applyFont="1"/>
    <xf numFmtId="0" fontId="5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Border="1"/>
    <xf numFmtId="0" fontId="1" fillId="0" borderId="0" xfId="0" applyFont="1"/>
    <xf numFmtId="0" fontId="9" fillId="0" borderId="0" xfId="0" applyFont="1" applyFill="1"/>
    <xf numFmtId="8" fontId="0" fillId="0" borderId="0" xfId="0" applyNumberFormat="1"/>
    <xf numFmtId="0" fontId="0" fillId="0" borderId="0" xfId="0" applyAlignment="1">
      <alignment vertical="top"/>
    </xf>
    <xf numFmtId="0" fontId="10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165" fontId="0" fillId="2" borderId="3" xfId="0" applyNumberFormat="1" applyFont="1" applyFill="1" applyBorder="1" applyAlignment="1">
      <alignment horizontal="right" vertical="top"/>
    </xf>
    <xf numFmtId="164" fontId="0" fillId="2" borderId="3" xfId="0" applyNumberFormat="1" applyFont="1" applyFill="1" applyBorder="1" applyAlignment="1">
      <alignment horizontal="right" vertical="top"/>
    </xf>
    <xf numFmtId="6" fontId="0" fillId="0" borderId="0" xfId="0" applyNumberFormat="1"/>
    <xf numFmtId="0" fontId="4" fillId="0" borderId="1" xfId="0" applyFont="1" applyBorder="1"/>
    <xf numFmtId="0" fontId="0" fillId="0" borderId="1" xfId="0" applyBorder="1"/>
    <xf numFmtId="0" fontId="0" fillId="0" borderId="0" xfId="0" applyFont="1" applyBorder="1"/>
    <xf numFmtId="38" fontId="0" fillId="2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4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6" fontId="1" fillId="0" borderId="0" xfId="0" applyNumberFormat="1" applyFont="1" applyBorder="1"/>
    <xf numFmtId="0" fontId="0" fillId="0" borderId="0" xfId="0" applyAlignment="1">
      <alignment horizontal="left" vertical="top"/>
    </xf>
    <xf numFmtId="0" fontId="14" fillId="0" borderId="0" xfId="0" applyFont="1" applyFill="1"/>
    <xf numFmtId="8" fontId="3" fillId="0" borderId="0" xfId="0" applyNumberFormat="1" applyFont="1"/>
    <xf numFmtId="9" fontId="3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Border="1"/>
    <xf numFmtId="6" fontId="0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horizontal="right"/>
    </xf>
    <xf numFmtId="0" fontId="49" fillId="0" borderId="0" xfId="0" applyFont="1"/>
    <xf numFmtId="168" fontId="0" fillId="0" borderId="0" xfId="0" applyNumberFormat="1"/>
    <xf numFmtId="0" fontId="0" fillId="0" borderId="23" xfId="0" applyBorder="1"/>
    <xf numFmtId="0" fontId="9" fillId="0" borderId="23" xfId="0" applyFont="1" applyFill="1" applyBorder="1"/>
    <xf numFmtId="8" fontId="0" fillId="0" borderId="23" xfId="0" applyNumberFormat="1" applyBorder="1"/>
    <xf numFmtId="164" fontId="0" fillId="0" borderId="23" xfId="0" applyNumberFormat="1" applyBorder="1"/>
    <xf numFmtId="0" fontId="4" fillId="5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6" fillId="78" borderId="0" xfId="0" applyFont="1" applyFill="1" applyAlignment="1">
      <alignment horizontal="left" vertical="center"/>
    </xf>
    <xf numFmtId="0" fontId="0" fillId="78" borderId="0" xfId="0" applyFont="1" applyFill="1"/>
    <xf numFmtId="0" fontId="0" fillId="78" borderId="0" xfId="0" applyFont="1" applyFill="1" applyAlignment="1">
      <alignment horizontal="centerContinuous"/>
    </xf>
    <xf numFmtId="9" fontId="46" fillId="78" borderId="0" xfId="0" applyNumberFormat="1" applyFont="1" applyFill="1" applyAlignment="1">
      <alignment horizontal="centerContinuous"/>
    </xf>
    <xf numFmtId="9" fontId="3" fillId="0" borderId="0" xfId="2" applyNumberFormat="1" applyFont="1" applyAlignment="1">
      <alignment horizontal="right"/>
    </xf>
    <xf numFmtId="0" fontId="48" fillId="5" borderId="1" xfId="0" applyFont="1" applyFill="1" applyBorder="1" applyAlignment="1">
      <alignment horizontal="center" vertical="top"/>
    </xf>
    <xf numFmtId="0" fontId="0" fillId="0" borderId="0" xfId="0" applyAlignment="1">
      <alignment horizontal="centerContinuous"/>
    </xf>
    <xf numFmtId="0" fontId="47" fillId="0" borderId="23" xfId="0" applyFont="1" applyBorder="1"/>
    <xf numFmtId="0" fontId="47" fillId="0" borderId="0" xfId="0" applyFont="1"/>
    <xf numFmtId="0" fontId="47" fillId="0" borderId="0" xfId="0" applyFont="1" applyBorder="1"/>
    <xf numFmtId="164" fontId="1" fillId="0" borderId="23" xfId="0" applyNumberFormat="1" applyFont="1" applyBorder="1"/>
    <xf numFmtId="0" fontId="1" fillId="0" borderId="0" xfId="0" applyFont="1" applyAlignment="1">
      <alignment horizontal="left" vertical="top" wrapText="1"/>
    </xf>
    <xf numFmtId="168" fontId="0" fillId="0" borderId="0" xfId="0" applyNumberFormat="1" applyFont="1" applyFill="1" applyBorder="1"/>
    <xf numFmtId="168" fontId="1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7" fontId="0" fillId="0" borderId="0" xfId="3" applyNumberFormat="1" applyFont="1"/>
    <xf numFmtId="0" fontId="47" fillId="78" borderId="0" xfId="0" applyFont="1" applyFill="1"/>
    <xf numFmtId="0" fontId="51" fillId="0" borderId="0" xfId="0" applyFont="1"/>
    <xf numFmtId="0" fontId="50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left" vertical="center" indent="1"/>
    </xf>
    <xf numFmtId="0" fontId="50" fillId="0" borderId="0" xfId="0" applyFont="1" applyFill="1" applyBorder="1" applyAlignment="1">
      <alignment horizontal="left" vertical="center" wrapText="1" indent="1"/>
    </xf>
    <xf numFmtId="9" fontId="0" fillId="0" borderId="0" xfId="2" applyFont="1" applyFill="1" applyBorder="1" applyAlignment="1">
      <alignment horizontal="center" vertical="center"/>
    </xf>
    <xf numFmtId="169" fontId="50" fillId="0" borderId="0" xfId="0" applyNumberFormat="1" applyFont="1" applyFill="1" applyBorder="1" applyAlignment="1">
      <alignment horizontal="right" vertical="center"/>
    </xf>
    <xf numFmtId="169" fontId="50" fillId="2" borderId="0" xfId="0" applyNumberFormat="1" applyFont="1" applyFill="1" applyBorder="1" applyAlignment="1">
      <alignment horizontal="right" vertical="center"/>
    </xf>
    <xf numFmtId="170" fontId="49" fillId="4" borderId="24" xfId="0" applyNumberFormat="1" applyFont="1" applyFill="1" applyBorder="1" applyAlignment="1">
      <alignment horizontal="right" vertical="center" wrapText="1" indent="1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170" fontId="0" fillId="2" borderId="3" xfId="0" applyNumberFormat="1" applyFont="1" applyFill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4" borderId="0" xfId="0" applyFill="1" applyBorder="1"/>
    <xf numFmtId="6" fontId="0" fillId="0" borderId="22" xfId="0" applyNumberFormat="1" applyFont="1" applyFill="1" applyBorder="1" applyAlignment="1">
      <alignment horizontal="right" vertical="top"/>
    </xf>
    <xf numFmtId="0" fontId="59" fillId="80" borderId="1" xfId="0" applyFont="1" applyFill="1" applyBorder="1" applyAlignment="1">
      <alignment horizontal="center" vertical="top"/>
    </xf>
    <xf numFmtId="0" fontId="0" fillId="4" borderId="26" xfId="0" applyFill="1" applyBorder="1"/>
    <xf numFmtId="3" fontId="0" fillId="0" borderId="2" xfId="0" applyNumberFormat="1" applyBorder="1"/>
    <xf numFmtId="38" fontId="0" fillId="2" borderId="3" xfId="0" applyNumberFormat="1" applyFont="1" applyFill="1" applyBorder="1" applyAlignment="1">
      <alignment horizontal="left" vertical="top"/>
    </xf>
    <xf numFmtId="0" fontId="61" fillId="0" borderId="0" xfId="0" applyFont="1" applyBorder="1"/>
    <xf numFmtId="10" fontId="3" fillId="0" borderId="0" xfId="0" applyNumberFormat="1" applyFont="1" applyAlignment="1">
      <alignment horizontal="right" vertical="top" wrapText="1"/>
    </xf>
    <xf numFmtId="169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/>
    <xf numFmtId="170" fontId="50" fillId="0" borderId="0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4" borderId="0" xfId="0" applyNumberFormat="1" applyFont="1" applyFill="1" applyBorder="1" applyAlignment="1">
      <alignment horizontal="right" vertical="top"/>
    </xf>
    <xf numFmtId="170" fontId="0" fillId="0" borderId="0" xfId="0" applyNumberFormat="1" applyFont="1" applyFill="1" applyBorder="1" applyAlignment="1">
      <alignment horizontal="right" vertical="top"/>
    </xf>
    <xf numFmtId="170" fontId="0" fillId="0" borderId="0" xfId="0" applyNumberFormat="1"/>
    <xf numFmtId="10" fontId="0" fillId="0" borderId="0" xfId="2" applyNumberFormat="1" applyFont="1" applyAlignment="1">
      <alignment horizontal="right" vertical="top" wrapText="1"/>
    </xf>
    <xf numFmtId="166" fontId="13" fillId="0" borderId="0" xfId="2" applyNumberFormat="1" applyFont="1" applyBorder="1"/>
    <xf numFmtId="0" fontId="59" fillId="80" borderId="28" xfId="0" applyFont="1" applyFill="1" applyBorder="1" applyAlignment="1">
      <alignment horizontal="center" vertical="top"/>
    </xf>
    <xf numFmtId="0" fontId="4" fillId="0" borderId="27" xfId="0" applyFont="1" applyBorder="1"/>
    <xf numFmtId="6" fontId="0" fillId="0" borderId="29" xfId="0" applyNumberFormat="1" applyFont="1" applyFill="1" applyBorder="1" applyAlignment="1">
      <alignment horizontal="right" vertical="top"/>
    </xf>
    <xf numFmtId="0" fontId="0" fillId="0" borderId="27" xfId="0" applyBorder="1"/>
    <xf numFmtId="6" fontId="0" fillId="0" borderId="27" xfId="0" applyNumberFormat="1" applyFont="1" applyFill="1" applyBorder="1" applyAlignment="1">
      <alignment horizontal="right" vertical="top"/>
    </xf>
    <xf numFmtId="0" fontId="5" fillId="0" borderId="27" xfId="0" applyFont="1" applyBorder="1"/>
    <xf numFmtId="3" fontId="0" fillId="0" borderId="30" xfId="0" applyNumberFormat="1" applyBorder="1"/>
    <xf numFmtId="8" fontId="0" fillId="0" borderId="27" xfId="0" applyNumberFormat="1" applyBorder="1"/>
    <xf numFmtId="0" fontId="59" fillId="80" borderId="32" xfId="0" applyFont="1" applyFill="1" applyBorder="1" applyAlignment="1">
      <alignment horizontal="center" vertical="top"/>
    </xf>
    <xf numFmtId="0" fontId="0" fillId="0" borderId="31" xfId="0" applyBorder="1"/>
    <xf numFmtId="6" fontId="0" fillId="0" borderId="33" xfId="0" applyNumberFormat="1" applyFont="1" applyFill="1" applyBorder="1" applyAlignment="1">
      <alignment horizontal="right" vertical="top"/>
    </xf>
    <xf numFmtId="3" fontId="0" fillId="0" borderId="31" xfId="0" applyNumberFormat="1" applyBorder="1"/>
    <xf numFmtId="6" fontId="0" fillId="0" borderId="31" xfId="0" applyNumberFormat="1" applyFont="1" applyFill="1" applyBorder="1" applyAlignment="1">
      <alignment horizontal="right" vertical="top"/>
    </xf>
    <xf numFmtId="0" fontId="5" fillId="0" borderId="31" xfId="0" applyFont="1" applyBorder="1"/>
    <xf numFmtId="3" fontId="0" fillId="0" borderId="34" xfId="0" applyNumberFormat="1" applyBorder="1"/>
    <xf numFmtId="0" fontId="60" fillId="82" borderId="0" xfId="0" applyFont="1" applyFill="1" applyBorder="1" applyAlignment="1">
      <alignment horizontal="center"/>
    </xf>
    <xf numFmtId="0" fontId="60" fillId="82" borderId="27" xfId="0" applyFont="1" applyFill="1" applyBorder="1" applyAlignment="1">
      <alignment horizontal="center"/>
    </xf>
    <xf numFmtId="0" fontId="60" fillId="82" borderId="31" xfId="0" applyFont="1" applyFill="1" applyBorder="1" applyAlignment="1">
      <alignment horizontal="center"/>
    </xf>
    <xf numFmtId="170" fontId="53" fillId="0" borderId="0" xfId="0" applyNumberFormat="1" applyFont="1"/>
    <xf numFmtId="0" fontId="59" fillId="81" borderId="0" xfId="0" applyFont="1" applyFill="1" applyAlignment="1">
      <alignment horizontal="centerContinuous" vertical="center"/>
    </xf>
    <xf numFmtId="9" fontId="0" fillId="0" borderId="0" xfId="2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8" fontId="3" fillId="0" borderId="0" xfId="0" applyNumberFormat="1" applyFont="1" applyBorder="1"/>
    <xf numFmtId="8" fontId="0" fillId="0" borderId="0" xfId="0" applyNumberFormat="1" applyBorder="1"/>
    <xf numFmtId="0" fontId="59" fillId="80" borderId="3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top"/>
    </xf>
    <xf numFmtId="0" fontId="63" fillId="0" borderId="0" xfId="0" applyFont="1"/>
    <xf numFmtId="10" fontId="3" fillId="0" borderId="0" xfId="2" applyNumberFormat="1" applyFont="1"/>
    <xf numFmtId="8" fontId="0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6" fontId="4" fillId="0" borderId="0" xfId="0" applyNumberFormat="1" applyFont="1" applyBorder="1"/>
    <xf numFmtId="0" fontId="53" fillId="0" borderId="0" xfId="0" applyFont="1"/>
    <xf numFmtId="8" fontId="0" fillId="0" borderId="0" xfId="0" applyNumberFormat="1" applyFont="1"/>
    <xf numFmtId="8" fontId="53" fillId="0" borderId="0" xfId="0" applyNumberFormat="1" applyFont="1"/>
    <xf numFmtId="10" fontId="0" fillId="0" borderId="0" xfId="0" applyNumberFormat="1" applyFont="1" applyFill="1" applyBorder="1" applyAlignment="1">
      <alignment horizontal="right" vertical="top"/>
    </xf>
    <xf numFmtId="166" fontId="0" fillId="0" borderId="0" xfId="2" applyNumberFormat="1" applyFont="1"/>
    <xf numFmtId="3" fontId="0" fillId="0" borderId="0" xfId="0" applyNumberFormat="1"/>
    <xf numFmtId="3" fontId="0" fillId="0" borderId="0" xfId="0" applyNumberFormat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5" fontId="0" fillId="2" borderId="35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164" fontId="0" fillId="0" borderId="0" xfId="0" applyNumberFormat="1" applyBorder="1"/>
    <xf numFmtId="171" fontId="0" fillId="0" borderId="0" xfId="0" applyNumberFormat="1"/>
    <xf numFmtId="0" fontId="64" fillId="0" borderId="0" xfId="0" applyFont="1"/>
    <xf numFmtId="170" fontId="53" fillId="0" borderId="0" xfId="0" applyNumberFormat="1" applyFont="1" applyFill="1"/>
    <xf numFmtId="9" fontId="0" fillId="2" borderId="3" xfId="2" applyFont="1" applyFill="1" applyBorder="1" applyAlignment="1">
      <alignment horizontal="left" vertical="top"/>
    </xf>
    <xf numFmtId="9" fontId="0" fillId="0" borderId="0" xfId="2" applyFont="1"/>
    <xf numFmtId="0" fontId="62" fillId="0" borderId="0" xfId="0" applyFont="1"/>
    <xf numFmtId="6" fontId="0" fillId="0" borderId="0" xfId="2" applyNumberFormat="1" applyFont="1" applyAlignment="1">
      <alignment horizontal="right" vertical="top" wrapText="1"/>
    </xf>
    <xf numFmtId="6" fontId="65" fillId="0" borderId="0" xfId="0" applyNumberFormat="1" applyFont="1"/>
    <xf numFmtId="0" fontId="53" fillId="0" borderId="0" xfId="0" applyFont="1" applyFill="1"/>
    <xf numFmtId="0" fontId="3" fillId="5" borderId="1" xfId="0" applyFont="1" applyFill="1" applyBorder="1" applyAlignment="1">
      <alignment horizontal="right" vertical="top"/>
    </xf>
    <xf numFmtId="0" fontId="53" fillId="0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0" fontId="67" fillId="0" borderId="0" xfId="0" applyFont="1"/>
    <xf numFmtId="166" fontId="1" fillId="0" borderId="0" xfId="2" applyNumberFormat="1" applyFont="1" applyBorder="1"/>
    <xf numFmtId="6" fontId="68" fillId="0" borderId="0" xfId="0" applyNumberFormat="1" applyFont="1"/>
    <xf numFmtId="0" fontId="66" fillId="0" borderId="0" xfId="0" applyFont="1"/>
    <xf numFmtId="0" fontId="4" fillId="5" borderId="0" xfId="0" applyFont="1" applyFill="1" applyBorder="1"/>
    <xf numFmtId="0" fontId="0" fillId="5" borderId="0" xfId="0" applyFill="1" applyBorder="1"/>
    <xf numFmtId="0" fontId="9" fillId="5" borderId="0" xfId="0" applyFont="1" applyFill="1" applyBorder="1"/>
    <xf numFmtId="0" fontId="47" fillId="5" borderId="0" xfId="0" applyFont="1" applyFill="1" applyBorder="1"/>
    <xf numFmtId="8" fontId="0" fillId="5" borderId="0" xfId="0" applyNumberFormat="1" applyFill="1" applyBorder="1"/>
    <xf numFmtId="168" fontId="1" fillId="5" borderId="0" xfId="0" applyNumberFormat="1" applyFont="1" applyFill="1"/>
    <xf numFmtId="0" fontId="4" fillId="78" borderId="0" xfId="0" applyFont="1" applyFill="1" applyAlignment="1">
      <alignment horizontal="centerContinuous"/>
    </xf>
    <xf numFmtId="9" fontId="70" fillId="0" borderId="0" xfId="0" quotePrefix="1" applyNumberFormat="1" applyFont="1"/>
    <xf numFmtId="0" fontId="69" fillId="0" borderId="0" xfId="0" applyFont="1"/>
    <xf numFmtId="10" fontId="0" fillId="2" borderId="3" xfId="2" applyNumberFormat="1" applyFont="1" applyFill="1" applyBorder="1" applyAlignment="1">
      <alignment horizontal="right" vertical="top"/>
    </xf>
    <xf numFmtId="168" fontId="0" fillId="0" borderId="37" xfId="0" applyNumberFormat="1" applyBorder="1"/>
    <xf numFmtId="168" fontId="0" fillId="0" borderId="36" xfId="0" applyNumberFormat="1" applyBorder="1"/>
    <xf numFmtId="168" fontId="1" fillId="0" borderId="37" xfId="0" applyNumberFormat="1" applyFont="1" applyBorder="1"/>
    <xf numFmtId="0" fontId="0" fillId="0" borderId="37" xfId="0" applyBorder="1"/>
    <xf numFmtId="0" fontId="47" fillId="0" borderId="37" xfId="0" applyFont="1" applyBorder="1"/>
    <xf numFmtId="0" fontId="52" fillId="0" borderId="37" xfId="0" applyFont="1" applyFill="1" applyBorder="1"/>
    <xf numFmtId="10" fontId="3" fillId="0" borderId="37" xfId="0" applyNumberFormat="1" applyFont="1" applyFill="1" applyBorder="1" applyAlignment="1">
      <alignment horizontal="right" vertical="top"/>
    </xf>
    <xf numFmtId="0" fontId="0" fillId="0" borderId="37" xfId="0" applyFont="1" applyBorder="1" applyAlignment="1">
      <alignment horizontal="right"/>
    </xf>
    <xf numFmtId="168" fontId="0" fillId="0" borderId="38" xfId="0" applyNumberFormat="1" applyBorder="1"/>
    <xf numFmtId="0" fontId="0" fillId="0" borderId="37" xfId="0" applyFont="1" applyBorder="1"/>
    <xf numFmtId="0" fontId="0" fillId="0" borderId="37" xfId="0" applyFont="1" applyFill="1" applyBorder="1"/>
    <xf numFmtId="168" fontId="0" fillId="0" borderId="37" xfId="0" applyNumberFormat="1" applyFont="1" applyFill="1" applyBorder="1"/>
    <xf numFmtId="0" fontId="0" fillId="0" borderId="37" xfId="0" applyFont="1" applyFill="1" applyBorder="1" applyAlignment="1">
      <alignment horizontal="right"/>
    </xf>
    <xf numFmtId="0" fontId="0" fillId="0" borderId="0" xfId="0" applyFill="1" applyBorder="1" applyAlignment="1">
      <alignment vertical="top"/>
    </xf>
    <xf numFmtId="0" fontId="5" fillId="0" borderId="0" xfId="0" applyFont="1" applyFill="1"/>
    <xf numFmtId="6" fontId="1" fillId="0" borderId="0" xfId="0" applyNumberFormat="1" applyFont="1" applyBorder="1" applyAlignment="1">
      <alignment horizontal="right"/>
    </xf>
    <xf numFmtId="0" fontId="53" fillId="0" borderId="0" xfId="0" applyFont="1" applyAlignment="1">
      <alignment horizontal="right" vertical="top"/>
    </xf>
    <xf numFmtId="9" fontId="0" fillId="0" borderId="3" xfId="2" applyFont="1" applyFill="1" applyBorder="1" applyAlignment="1">
      <alignment horizontal="left" vertical="top"/>
    </xf>
    <xf numFmtId="0" fontId="51" fillId="0" borderId="0" xfId="0" applyFont="1" applyFill="1"/>
    <xf numFmtId="8" fontId="3" fillId="0" borderId="0" xfId="0" applyNumberFormat="1" applyFont="1" applyFill="1"/>
    <xf numFmtId="10" fontId="3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6" fontId="3" fillId="0" borderId="0" xfId="2" applyNumberFormat="1" applyFont="1"/>
    <xf numFmtId="10" fontId="50" fillId="0" borderId="3" xfId="2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vertical="top"/>
    </xf>
    <xf numFmtId="38" fontId="49" fillId="0" borderId="0" xfId="0" applyNumberFormat="1" applyFont="1" applyAlignment="1">
      <alignment horizontal="right" vertical="top"/>
    </xf>
    <xf numFmtId="0" fontId="0" fillId="0" borderId="0" xfId="0" quotePrefix="1" applyFont="1" applyAlignment="1">
      <alignment horizontal="right"/>
    </xf>
    <xf numFmtId="0" fontId="0" fillId="0" borderId="0" xfId="0" applyFont="1" applyFill="1"/>
    <xf numFmtId="0" fontId="50" fillId="0" borderId="1" xfId="0" applyFont="1" applyBorder="1" applyAlignment="1">
      <alignment horizontal="right"/>
    </xf>
    <xf numFmtId="38" fontId="50" fillId="2" borderId="3" xfId="0" applyNumberFormat="1" applyFont="1" applyFill="1" applyBorder="1" applyAlignment="1">
      <alignment horizontal="right" vertical="top"/>
    </xf>
    <xf numFmtId="9" fontId="0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171" fontId="0" fillId="0" borderId="0" xfId="0" applyNumberFormat="1" applyFont="1" applyFill="1" applyBorder="1"/>
    <xf numFmtId="43" fontId="0" fillId="0" borderId="0" xfId="0" applyNumberFormat="1" applyAlignment="1">
      <alignment horizontal="left" vertical="top" wrapText="1"/>
    </xf>
    <xf numFmtId="17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71" fontId="3" fillId="0" borderId="0" xfId="0" applyNumberFormat="1" applyFont="1" applyFill="1" applyBorder="1"/>
    <xf numFmtId="0" fontId="11" fillId="0" borderId="58" xfId="216" applyFill="1" applyBorder="1" applyAlignment="1">
      <alignment horizontal="left"/>
    </xf>
    <xf numFmtId="197" fontId="0" fillId="0" borderId="0" xfId="0" applyNumberFormat="1" applyFont="1" applyFill="1" applyBorder="1"/>
    <xf numFmtId="0" fontId="128" fillId="81" borderId="0" xfId="0" applyFont="1" applyFill="1"/>
    <xf numFmtId="0" fontId="58" fillId="81" borderId="0" xfId="0" applyFont="1" applyFill="1"/>
    <xf numFmtId="0" fontId="129" fillId="81" borderId="0" xfId="0" applyFont="1" applyFill="1"/>
    <xf numFmtId="0" fontId="130" fillId="81" borderId="0" xfId="0" applyFont="1" applyFill="1"/>
    <xf numFmtId="6" fontId="131" fillId="81" borderId="0" xfId="0" quotePrefix="1" applyNumberFormat="1" applyFont="1" applyFill="1"/>
    <xf numFmtId="0" fontId="60" fillId="81" borderId="0" xfId="0" applyFont="1" applyFill="1"/>
    <xf numFmtId="0" fontId="60" fillId="81" borderId="0" xfId="0" applyFont="1" applyFill="1" applyAlignment="1">
      <alignment horizontal="right"/>
    </xf>
    <xf numFmtId="0" fontId="60" fillId="81" borderId="0" xfId="0" applyFont="1" applyFill="1" applyAlignment="1">
      <alignment horizontal="left" vertical="top" wrapText="1"/>
    </xf>
    <xf numFmtId="0" fontId="133" fillId="109" borderId="60" xfId="0" applyFont="1" applyFill="1" applyBorder="1" applyAlignment="1">
      <alignment vertical="center" wrapText="1"/>
    </xf>
    <xf numFmtId="0" fontId="133" fillId="109" borderId="61" xfId="0" applyFont="1" applyFill="1" applyBorder="1" applyAlignment="1">
      <alignment vertical="center" wrapText="1"/>
    </xf>
    <xf numFmtId="0" fontId="0" fillId="0" borderId="0" xfId="0" applyAlignment="1"/>
    <xf numFmtId="0" fontId="132" fillId="0" borderId="0" xfId="0" applyFont="1" applyAlignment="1">
      <alignment horizontal="left" vertical="center"/>
    </xf>
    <xf numFmtId="0" fontId="133" fillId="109" borderId="59" xfId="0" applyFont="1" applyFill="1" applyBorder="1" applyAlignment="1">
      <alignment vertical="center"/>
    </xf>
    <xf numFmtId="43" fontId="0" fillId="0" borderId="0" xfId="0" applyNumberFormat="1" applyAlignment="1">
      <alignment horizontal="left" vertical="top"/>
    </xf>
    <xf numFmtId="0" fontId="72" fillId="0" borderId="62" xfId="0" applyFont="1" applyBorder="1" applyAlignment="1">
      <alignment vertical="center"/>
    </xf>
    <xf numFmtId="0" fontId="72" fillId="0" borderId="65" xfId="0" applyFont="1" applyBorder="1" applyAlignment="1">
      <alignment vertical="center"/>
    </xf>
    <xf numFmtId="0" fontId="134" fillId="0" borderId="66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134" fillId="0" borderId="69" xfId="0" applyFont="1" applyBorder="1" applyAlignment="1">
      <alignment vertical="center"/>
    </xf>
    <xf numFmtId="0" fontId="50" fillId="0" borderId="0" xfId="0" applyFont="1" applyAlignment="1">
      <alignment horizontal="left" vertical="top"/>
    </xf>
    <xf numFmtId="0" fontId="72" fillId="0" borderId="63" xfId="0" applyFont="1" applyBorder="1" applyAlignment="1">
      <alignment vertical="center" wrapText="1"/>
    </xf>
    <xf numFmtId="0" fontId="72" fillId="0" borderId="0" xfId="0" applyFont="1" applyAlignment="1">
      <alignment vertical="center" wrapText="1"/>
    </xf>
    <xf numFmtId="0" fontId="134" fillId="0" borderId="67" xfId="0" applyFont="1" applyBorder="1" applyAlignment="1">
      <alignment vertical="center" wrapText="1"/>
    </xf>
    <xf numFmtId="0" fontId="134" fillId="0" borderId="70" xfId="0" applyFont="1" applyBorder="1" applyAlignment="1">
      <alignment vertical="center" wrapText="1"/>
    </xf>
    <xf numFmtId="164" fontId="0" fillId="0" borderId="0" xfId="0" applyNumberFormat="1" applyFont="1"/>
    <xf numFmtId="0" fontId="0" fillId="81" borderId="0" xfId="0" applyFill="1" applyAlignment="1">
      <alignment horizontal="left" vertical="top" wrapText="1"/>
    </xf>
    <xf numFmtId="0" fontId="135" fillId="0" borderId="0" xfId="0" applyFont="1" applyFill="1" applyBorder="1" applyAlignment="1">
      <alignment horizontal="right" vertical="center"/>
    </xf>
    <xf numFmtId="0" fontId="135" fillId="0" borderId="0" xfId="0" applyFont="1" applyFill="1" applyBorder="1" applyAlignment="1">
      <alignment horizontal="left" vertical="center"/>
    </xf>
    <xf numFmtId="0" fontId="49" fillId="0" borderId="0" xfId="0" applyFont="1" applyBorder="1"/>
    <xf numFmtId="0" fontId="59" fillId="81" borderId="0" xfId="0" applyFont="1" applyFill="1"/>
    <xf numFmtId="6" fontId="0" fillId="0" borderId="23" xfId="0" applyNumberFormat="1" applyFont="1" applyFill="1" applyBorder="1" applyAlignment="1">
      <alignment horizontal="right" vertical="top"/>
    </xf>
    <xf numFmtId="198" fontId="0" fillId="0" borderId="0" xfId="0" applyNumberFormat="1" applyFont="1" applyFill="1" applyBorder="1" applyAlignment="1">
      <alignment horizontal="right" vertical="top"/>
    </xf>
    <xf numFmtId="172" fontId="68" fillId="0" borderId="0" xfId="0" applyNumberFormat="1" applyFont="1"/>
    <xf numFmtId="0" fontId="11" fillId="0" borderId="58" xfId="216" applyFill="1" applyBorder="1" applyAlignment="1">
      <alignment horizontal="left"/>
    </xf>
    <xf numFmtId="43" fontId="11" fillId="0" borderId="0" xfId="10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top" wrapText="1"/>
    </xf>
    <xf numFmtId="43" fontId="11" fillId="2" borderId="0" xfId="100" applyNumberFormat="1" applyFont="1" applyFill="1" applyBorder="1" applyAlignment="1">
      <alignment horizontal="right" vertical="center"/>
    </xf>
    <xf numFmtId="199" fontId="72" fillId="0" borderId="73" xfId="0" applyNumberFormat="1" applyFont="1" applyBorder="1" applyAlignment="1">
      <alignment vertical="center" wrapText="1"/>
    </xf>
    <xf numFmtId="199" fontId="72" fillId="0" borderId="74" xfId="0" applyNumberFormat="1" applyFont="1" applyBorder="1" applyAlignment="1">
      <alignment vertical="center" wrapText="1"/>
    </xf>
    <xf numFmtId="199" fontId="134" fillId="0" borderId="75" xfId="0" applyNumberFormat="1" applyFont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133" fillId="109" borderId="72" xfId="0" applyFont="1" applyFill="1" applyBorder="1" applyAlignment="1">
      <alignment horizontal="right" vertical="center" wrapText="1"/>
    </xf>
    <xf numFmtId="0" fontId="136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98" fontId="1" fillId="0" borderId="0" xfId="0" applyNumberFormat="1" applyFont="1" applyBorder="1"/>
    <xf numFmtId="0" fontId="4" fillId="110" borderId="1" xfId="0" applyFont="1" applyFill="1" applyBorder="1"/>
    <xf numFmtId="0" fontId="0" fillId="110" borderId="1" xfId="0" applyFill="1" applyBorder="1"/>
    <xf numFmtId="0" fontId="1" fillId="110" borderId="1" xfId="0" applyFont="1" applyFill="1" applyBorder="1"/>
    <xf numFmtId="0" fontId="1" fillId="110" borderId="1" xfId="0" applyFont="1" applyFill="1" applyBorder="1" applyAlignment="1">
      <alignment horizontal="right"/>
    </xf>
    <xf numFmtId="0" fontId="1" fillId="110" borderId="1" xfId="0" applyFont="1" applyFill="1" applyBorder="1" applyAlignment="1">
      <alignment horizontal="center" vertical="top" wrapText="1"/>
    </xf>
    <xf numFmtId="0" fontId="1" fillId="0" borderId="77" xfId="0" applyFont="1" applyBorder="1" applyAlignment="1">
      <alignment vertical="top"/>
    </xf>
    <xf numFmtId="0" fontId="1" fillId="0" borderId="77" xfId="0" applyFont="1" applyBorder="1"/>
    <xf numFmtId="0" fontId="1" fillId="0" borderId="77" xfId="0" applyFont="1" applyBorder="1" applyAlignment="1">
      <alignment horizontal="right" vertical="top"/>
    </xf>
    <xf numFmtId="6" fontId="1" fillId="0" borderId="77" xfId="0" applyNumberFormat="1" applyFont="1" applyBorder="1"/>
    <xf numFmtId="198" fontId="1" fillId="0" borderId="77" xfId="0" applyNumberFormat="1" applyFont="1" applyBorder="1"/>
    <xf numFmtId="9" fontId="0" fillId="0" borderId="0" xfId="2" applyNumberFormat="1" applyFont="1" applyFill="1" applyBorder="1" applyAlignment="1">
      <alignment horizontal="right" vertical="top"/>
    </xf>
    <xf numFmtId="9" fontId="1" fillId="0" borderId="77" xfId="2" applyNumberFormat="1" applyFont="1" applyBorder="1"/>
    <xf numFmtId="0" fontId="1" fillId="0" borderId="77" xfId="0" applyFont="1" applyBorder="1" applyAlignment="1">
      <alignment horizontal="left" vertical="top"/>
    </xf>
    <xf numFmtId="0" fontId="0" fillId="0" borderId="0" xfId="0" applyNumberFormat="1" applyAlignment="1">
      <alignment horizontal="right"/>
    </xf>
    <xf numFmtId="199" fontId="0" fillId="0" borderId="0" xfId="0" applyNumberFormat="1" applyAlignment="1">
      <alignment horizontal="left" vertical="top" wrapText="1"/>
    </xf>
    <xf numFmtId="199" fontId="0" fillId="0" borderId="0" xfId="0" applyNumberFormat="1"/>
    <xf numFmtId="199" fontId="133" fillId="109" borderId="72" xfId="0" applyNumberFormat="1" applyFont="1" applyFill="1" applyBorder="1" applyAlignment="1">
      <alignment horizontal="right" vertical="center" wrapText="1"/>
    </xf>
    <xf numFmtId="199" fontId="50" fillId="0" borderId="0" xfId="0" applyNumberFormat="1" applyFont="1" applyAlignment="1">
      <alignment horizontal="left" vertical="top" wrapText="1"/>
    </xf>
    <xf numFmtId="199" fontId="134" fillId="0" borderId="70" xfId="0" applyNumberFormat="1" applyFont="1" applyBorder="1" applyAlignment="1">
      <alignment vertical="center" wrapText="1"/>
    </xf>
    <xf numFmtId="199" fontId="134" fillId="0" borderId="71" xfId="0" applyNumberFormat="1" applyFont="1" applyBorder="1" applyAlignment="1">
      <alignment vertical="center" wrapText="1"/>
    </xf>
    <xf numFmtId="199" fontId="134" fillId="0" borderId="76" xfId="0" applyNumberFormat="1" applyFont="1" applyBorder="1" applyAlignment="1">
      <alignment vertical="center" wrapText="1"/>
    </xf>
    <xf numFmtId="200" fontId="72" fillId="0" borderId="63" xfId="0" applyNumberFormat="1" applyFont="1" applyBorder="1" applyAlignment="1">
      <alignment vertical="center" wrapText="1"/>
    </xf>
    <xf numFmtId="200" fontId="72" fillId="0" borderId="64" xfId="0" applyNumberFormat="1" applyFont="1" applyBorder="1" applyAlignment="1">
      <alignment vertical="center" wrapText="1"/>
    </xf>
    <xf numFmtId="200" fontId="72" fillId="0" borderId="0" xfId="0" applyNumberFormat="1" applyFont="1" applyAlignment="1">
      <alignment vertical="center" wrapText="1"/>
    </xf>
    <xf numFmtId="200" fontId="72" fillId="0" borderId="61" xfId="0" applyNumberFormat="1" applyFont="1" applyBorder="1" applyAlignment="1">
      <alignment vertical="center" wrapText="1"/>
    </xf>
    <xf numFmtId="200" fontId="134" fillId="0" borderId="67" xfId="0" applyNumberFormat="1" applyFont="1" applyBorder="1" applyAlignment="1">
      <alignment vertical="center" wrapText="1"/>
    </xf>
    <xf numFmtId="200" fontId="134" fillId="0" borderId="68" xfId="0" applyNumberFormat="1" applyFont="1" applyBorder="1" applyAlignment="1">
      <alignment vertical="center" wrapText="1"/>
    </xf>
    <xf numFmtId="0" fontId="1" fillId="0" borderId="0" xfId="0" applyFont="1" applyAlignment="1"/>
    <xf numFmtId="0" fontId="49" fillId="84" borderId="24" xfId="0" applyFont="1" applyFill="1" applyBorder="1" applyAlignment="1">
      <alignment horizontal="left" vertical="center"/>
    </xf>
    <xf numFmtId="9" fontId="65" fillId="0" borderId="0" xfId="2" applyFont="1" applyFill="1" applyBorder="1" applyAlignment="1">
      <alignment vertical="center"/>
    </xf>
    <xf numFmtId="1" fontId="65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0" fillId="84" borderId="24" xfId="0" applyFont="1" applyFill="1" applyBorder="1" applyAlignment="1">
      <alignment horizontal="left" vertical="center"/>
    </xf>
    <xf numFmtId="0" fontId="50" fillId="84" borderId="24" xfId="0" applyFont="1" applyFill="1" applyBorder="1" applyAlignment="1">
      <alignment horizontal="right" vertical="center"/>
    </xf>
    <xf numFmtId="0" fontId="49" fillId="84" borderId="24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 vertical="center"/>
    </xf>
    <xf numFmtId="8" fontId="50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Alignment="1">
      <alignment horizontal="center"/>
    </xf>
    <xf numFmtId="170" fontId="0" fillId="2" borderId="3" xfId="0" applyNumberFormat="1" applyFont="1" applyFill="1" applyBorder="1" applyAlignment="1">
      <alignment horizontal="left" vertical="top"/>
    </xf>
    <xf numFmtId="170" fontId="0" fillId="0" borderId="3" xfId="0" applyNumberFormat="1" applyFont="1" applyFill="1" applyBorder="1" applyAlignment="1">
      <alignment horizontal="left" vertical="top"/>
    </xf>
    <xf numFmtId="6" fontId="0" fillId="0" borderId="78" xfId="0" applyNumberFormat="1" applyFont="1" applyFill="1" applyBorder="1" applyAlignment="1">
      <alignment horizontal="right" vertical="top"/>
    </xf>
    <xf numFmtId="6" fontId="0" fillId="0" borderId="79" xfId="0" applyNumberFormat="1" applyFont="1" applyFill="1" applyBorder="1" applyAlignment="1">
      <alignment horizontal="right" vertical="top"/>
    </xf>
    <xf numFmtId="0" fontId="137" fillId="0" borderId="0" xfId="0" applyFont="1" applyAlignment="1">
      <alignment horizontal="left" vertical="top" wrapText="1"/>
    </xf>
    <xf numFmtId="2" fontId="137" fillId="0" borderId="0" xfId="0" applyNumberFormat="1" applyFont="1" applyFill="1" applyAlignment="1">
      <alignment horizontal="left" vertical="top" wrapText="1"/>
    </xf>
    <xf numFmtId="0" fontId="11" fillId="0" borderId="58" xfId="216" applyFill="1" applyBorder="1" applyAlignment="1">
      <alignment horizontal="left"/>
    </xf>
  </cellXfs>
  <cellStyles count="396">
    <cellStyle name="%" xfId="316"/>
    <cellStyle name="% 2" xfId="390"/>
    <cellStyle name="•\Ž¦Ï‚Ý‚ÌƒnƒCƒp[ƒŠƒ“ƒN" xfId="315"/>
    <cellStyle name="0000" xfId="314"/>
    <cellStyle name="20% - Accent1 2" xfId="4"/>
    <cellStyle name="20% - Accent1 2 2" xfId="313"/>
    <cellStyle name="20% - Accent1 3" xfId="5"/>
    <cellStyle name="20% - Accent2 2" xfId="6"/>
    <cellStyle name="20% - Accent2 2 2" xfId="312"/>
    <cellStyle name="20% - Accent2 3" xfId="7"/>
    <cellStyle name="20% - Accent3 2" xfId="8"/>
    <cellStyle name="20% - Accent3 2 2" xfId="311"/>
    <cellStyle name="20% - Accent3 3" xfId="9"/>
    <cellStyle name="20% - Accent4 2" xfId="10"/>
    <cellStyle name="20% - Accent4 2 2" xfId="310"/>
    <cellStyle name="20% - Accent4 3" xfId="11"/>
    <cellStyle name="20% - Accent5 2" xfId="12"/>
    <cellStyle name="20% - Accent5 2 2" xfId="309"/>
    <cellStyle name="20% - Accent5 3" xfId="13"/>
    <cellStyle name="20% - Accent6 2" xfId="14"/>
    <cellStyle name="20% - Accent6 2 2" xfId="308"/>
    <cellStyle name="20% - Accent6 3" xfId="15"/>
    <cellStyle name="40% - Accent1 2" xfId="16"/>
    <cellStyle name="40% - Accent1 2 2" xfId="307"/>
    <cellStyle name="40% - Accent1 3" xfId="17"/>
    <cellStyle name="40% - Accent1 4" xfId="18"/>
    <cellStyle name="40% - Accent2 2" xfId="19"/>
    <cellStyle name="40% - Accent2 2 2" xfId="306"/>
    <cellStyle name="40% - Accent2 3" xfId="20"/>
    <cellStyle name="40% - Accent3 2" xfId="21"/>
    <cellStyle name="40% - Accent3 2 2" xfId="305"/>
    <cellStyle name="40% - Accent3 3" xfId="22"/>
    <cellStyle name="40% - Accent4 2" xfId="23"/>
    <cellStyle name="40% - Accent4 2 2" xfId="304"/>
    <cellStyle name="40% - Accent4 3" xfId="24"/>
    <cellStyle name="40% - Accent5 2" xfId="25"/>
    <cellStyle name="40% - Accent5 2 2" xfId="303"/>
    <cellStyle name="40% - Accent5 3" xfId="26"/>
    <cellStyle name="40% - Accent6 2" xfId="27"/>
    <cellStyle name="40% - Accent6 2 2" xfId="302"/>
    <cellStyle name="40% - Accent6 3" xfId="28"/>
    <cellStyle name="60% - Accent1 2" xfId="301"/>
    <cellStyle name="60% - Accent1 3" xfId="220"/>
    <cellStyle name="60% - Accent2 2" xfId="300"/>
    <cellStyle name="60% - Accent2 3" xfId="222"/>
    <cellStyle name="60% - Accent3 2" xfId="299"/>
    <cellStyle name="60% - Accent3 3" xfId="224"/>
    <cellStyle name="60% - Accent4 2" xfId="298"/>
    <cellStyle name="60% - Accent4 3" xfId="226"/>
    <cellStyle name="60% - Accent5 2" xfId="297"/>
    <cellStyle name="60% - Accent5 3" xfId="228"/>
    <cellStyle name="60% - Accent6 2" xfId="296"/>
    <cellStyle name="60% - Accent6 3" xfId="230"/>
    <cellStyle name="_x0002_-_x0002_Ä_x0001_‡_x0003_0_x0002_P_x0003_ _x0002_X_x0003_·_x0002_®_x0003_@_x0002_p_x0003_ª_x0002_¨_x0010_!_x0002__x0003_&quot;_x0001_ÄÇ_x0002__x000e__x0003_ _x0002_é_x0002_Ä_x0001_‡_x0003_Ë_x0002_H_x0003_ _x0002_X" xfId="295"/>
    <cellStyle name="Accent1 - 20%" xfId="29"/>
    <cellStyle name="Accent1 - 40%" xfId="30"/>
    <cellStyle name="Accent1 - 60%" xfId="31"/>
    <cellStyle name="Accent1 10" xfId="219"/>
    <cellStyle name="Accent1 2" xfId="32"/>
    <cellStyle name="Accent1 2 2" xfId="294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221"/>
    <cellStyle name="Accent2 2" xfId="43"/>
    <cellStyle name="Accent2 2 2" xfId="293"/>
    <cellStyle name="Accent2 3" xfId="44"/>
    <cellStyle name="Accent2 4" xfId="45"/>
    <cellStyle name="Accent2 5" xfId="46"/>
    <cellStyle name="Accent2 6" xfId="47"/>
    <cellStyle name="Accent2 7" xfId="48"/>
    <cellStyle name="Accent2 8" xfId="49"/>
    <cellStyle name="Accent2 9" xfId="50"/>
    <cellStyle name="Accent3 - 20%" xfId="51"/>
    <cellStyle name="Accent3 - 40%" xfId="52"/>
    <cellStyle name="Accent3 - 60%" xfId="53"/>
    <cellStyle name="Accent3 10" xfId="223"/>
    <cellStyle name="Accent3 2" xfId="54"/>
    <cellStyle name="Accent3 2 2" xfId="292"/>
    <cellStyle name="Accent3 3" xfId="55"/>
    <cellStyle name="Accent3 4" xfId="56"/>
    <cellStyle name="Accent3 5" xfId="57"/>
    <cellStyle name="Accent3 6" xfId="58"/>
    <cellStyle name="Accent3 7" xfId="59"/>
    <cellStyle name="Accent3 8" xfId="60"/>
    <cellStyle name="Accent3 9" xfId="61"/>
    <cellStyle name="Accent4 - 20%" xfId="62"/>
    <cellStyle name="Accent4 - 40%" xfId="63"/>
    <cellStyle name="Accent4 - 60%" xfId="64"/>
    <cellStyle name="Accent4 10" xfId="225"/>
    <cellStyle name="Accent4 2" xfId="65"/>
    <cellStyle name="Accent4 2 2" xfId="291"/>
    <cellStyle name="Accent4 3" xfId="66"/>
    <cellStyle name="Accent4 4" xfId="67"/>
    <cellStyle name="Accent4 5" xfId="68"/>
    <cellStyle name="Accent4 6" xfId="69"/>
    <cellStyle name="Accent4 7" xfId="70"/>
    <cellStyle name="Accent4 8" xfId="71"/>
    <cellStyle name="Accent4 9" xfId="72"/>
    <cellStyle name="Accent5 - 20%" xfId="73"/>
    <cellStyle name="Accent5 - 40%" xfId="74"/>
    <cellStyle name="Accent5 - 60%" xfId="75"/>
    <cellStyle name="Accent5 10" xfId="227"/>
    <cellStyle name="Accent5 2" xfId="76"/>
    <cellStyle name="Accent5 2 2" xfId="290"/>
    <cellStyle name="Accent5 3" xfId="77"/>
    <cellStyle name="Accent5 4" xfId="78"/>
    <cellStyle name="Accent5 5" xfId="79"/>
    <cellStyle name="Accent5 6" xfId="80"/>
    <cellStyle name="Accent5 7" xfId="81"/>
    <cellStyle name="Accent5 8" xfId="82"/>
    <cellStyle name="Accent5 9" xfId="83"/>
    <cellStyle name="Accent6 - 20%" xfId="84"/>
    <cellStyle name="Accent6 - 40%" xfId="85"/>
    <cellStyle name="Accent6 - 60%" xfId="86"/>
    <cellStyle name="Accent6 10" xfId="229"/>
    <cellStyle name="Accent6 2" xfId="87"/>
    <cellStyle name="Accent6 2 2" xfId="289"/>
    <cellStyle name="Accent6 3" xfId="88"/>
    <cellStyle name="Accent6 4" xfId="89"/>
    <cellStyle name="Accent6 5" xfId="90"/>
    <cellStyle name="Accent6 6" xfId="91"/>
    <cellStyle name="Accent6 7" xfId="92"/>
    <cellStyle name="Accent6 8" xfId="93"/>
    <cellStyle name="Accent6 9" xfId="94"/>
    <cellStyle name="Background" xfId="288"/>
    <cellStyle name="Background 2" xfId="391"/>
    <cellStyle name="Bad 2" xfId="95"/>
    <cellStyle name="Bad 2 2" xfId="287"/>
    <cellStyle name="Box" xfId="286"/>
    <cellStyle name="Calculation 2" xfId="96"/>
    <cellStyle name="Calculation 2 2" xfId="285"/>
    <cellStyle name="CalculationData" xfId="284"/>
    <cellStyle name="Capacity Cost" xfId="283"/>
    <cellStyle name="Check Cell 2" xfId="97"/>
    <cellStyle name="Check Cell 2 2" xfId="282"/>
    <cellStyle name="Column Heading" xfId="281"/>
    <cellStyle name="Column Heading Input" xfId="280"/>
    <cellStyle name="Comma" xfId="3" builtinId="3"/>
    <cellStyle name="Comma  - Style1" xfId="278"/>
    <cellStyle name="Comma  - Style2" xfId="273"/>
    <cellStyle name="Comma  - Style3" xfId="272"/>
    <cellStyle name="Comma  - Style4" xfId="271"/>
    <cellStyle name="Comma  - Style5" xfId="266"/>
    <cellStyle name="Comma  - Style6" xfId="264"/>
    <cellStyle name="Comma  - Style7" xfId="263"/>
    <cellStyle name="Comma  - Style8" xfId="262"/>
    <cellStyle name="Comma 2" xfId="98"/>
    <cellStyle name="Comma 3" xfId="99"/>
    <cellStyle name="Comma 4" xfId="100"/>
    <cellStyle name="Comma 4 2" xfId="101"/>
    <cellStyle name="Comma 5" xfId="102"/>
    <cellStyle name="Currency [$0]" xfId="260"/>
    <cellStyle name="Currency [£0]" xfId="259"/>
    <cellStyle name="Currency 2" xfId="103"/>
    <cellStyle name="Currency 2 2" xfId="261"/>
    <cellStyle name="Currency 2 3" xfId="275"/>
    <cellStyle name="Currency 3" xfId="104"/>
    <cellStyle name="Currency 3 2" xfId="232"/>
    <cellStyle name="Currency 4" xfId="105"/>
    <cellStyle name="Currency 5" xfId="106"/>
    <cellStyle name="Date" xfId="258"/>
    <cellStyle name="Date 2" xfId="392"/>
    <cellStyle name="Desc" xfId="257"/>
    <cellStyle name="Emphasis 1" xfId="107"/>
    <cellStyle name="Emphasis 2" xfId="108"/>
    <cellStyle name="Emphasis 3" xfId="109"/>
    <cellStyle name="Euro" xfId="110"/>
    <cellStyle name="Euro 2" xfId="256"/>
    <cellStyle name="Explanatory Text 2" xfId="255"/>
    <cellStyle name="Explanatory Text 3" xfId="218"/>
    <cellStyle name="ƒnƒCƒp[ƒŠƒ“ƒN" xfId="254"/>
    <cellStyle name="fred" xfId="253"/>
    <cellStyle name="Fred%" xfId="252"/>
    <cellStyle name="Good 2" xfId="111"/>
    <cellStyle name="Good 2 2" xfId="251"/>
    <cellStyle name="Header1" xfId="250"/>
    <cellStyle name="Header2" xfId="249"/>
    <cellStyle name="Heading" xfId="248"/>
    <cellStyle name="Heading 1 2" xfId="112"/>
    <cellStyle name="Heading 1 2 2" xfId="247"/>
    <cellStyle name="Heading 2 2" xfId="113"/>
    <cellStyle name="Heading 2 2 2" xfId="246"/>
    <cellStyle name="Heading 3 2" xfId="114"/>
    <cellStyle name="Heading 3 2 2" xfId="245"/>
    <cellStyle name="Heading 4 2" xfId="115"/>
    <cellStyle name="Heading 4 2 2" xfId="244"/>
    <cellStyle name="Heading0" xfId="243"/>
    <cellStyle name="Heading0Bis" xfId="242"/>
    <cellStyle name="Heading1" xfId="241"/>
    <cellStyle name="Heading2" xfId="240"/>
    <cellStyle name="Heading3" xfId="239"/>
    <cellStyle name="Heading4" xfId="238"/>
    <cellStyle name="IncomingData" xfId="237"/>
    <cellStyle name="IncomingDataBold" xfId="236"/>
    <cellStyle name="Input 2" xfId="116"/>
    <cellStyle name="Input 2 2" xfId="235"/>
    <cellStyle name="InputData" xfId="234"/>
    <cellStyle name="InputData2" xfId="233"/>
    <cellStyle name="InputDataBold" xfId="231"/>
    <cellStyle name="InputDataJM" xfId="268"/>
    <cellStyle name="Interformula" xfId="317"/>
    <cellStyle name="Internal link" xfId="265"/>
    <cellStyle name="Line Item" xfId="267"/>
    <cellStyle name="Line Item Input" xfId="270"/>
    <cellStyle name="Line Item_Peter WP" xfId="319"/>
    <cellStyle name="Linked Cell 2" xfId="117"/>
    <cellStyle name="Linked Cell 2 2" xfId="269"/>
    <cellStyle name="MDA" xfId="318"/>
    <cellStyle name="Millares [0]_Capex modelo negocio" xfId="320"/>
    <cellStyle name="Millares_Capex modelo negocio" xfId="321"/>
    <cellStyle name="Moneda [0]_Garantías 2.0" xfId="322"/>
    <cellStyle name="Moneda_Garantías 2.0" xfId="323"/>
    <cellStyle name="Month" xfId="324"/>
    <cellStyle name="Neutral 2" xfId="118"/>
    <cellStyle name="Neutral 2 2" xfId="325"/>
    <cellStyle name="New Times Roman" xfId="326"/>
    <cellStyle name="Normal" xfId="0" builtinId="0"/>
    <cellStyle name="Normal - Style1" xfId="327"/>
    <cellStyle name="Normal 10" xfId="119"/>
    <cellStyle name="Normal 2" xfId="120"/>
    <cellStyle name="Normal 2 2" xfId="216"/>
    <cellStyle name="Normal 2 3" xfId="274"/>
    <cellStyle name="Normal 27" xfId="277"/>
    <cellStyle name="Normal 3" xfId="1"/>
    <cellStyle name="Normal 3 2" xfId="121"/>
    <cellStyle name="Normal 4" xfId="122"/>
    <cellStyle name="Normal 5" xfId="123"/>
    <cellStyle name="Normal 5 2" xfId="124"/>
    <cellStyle name="Normal 6" xfId="125"/>
    <cellStyle name="Normal 7" xfId="126"/>
    <cellStyle name="Normal 7 2" xfId="279"/>
    <cellStyle name="Normal 8" xfId="127"/>
    <cellStyle name="Normal 8 2" xfId="128"/>
    <cellStyle name="Normal 9" xfId="129"/>
    <cellStyle name="Normal^laroux_3_VERA_VERA" xfId="328"/>
    <cellStyle name="Note 2" xfId="130"/>
    <cellStyle name="Note 2 2" xfId="329"/>
    <cellStyle name="Note 3" xfId="131"/>
    <cellStyle name="Note 4" xfId="132"/>
    <cellStyle name="Note heading" xfId="330"/>
    <cellStyle name="Number" xfId="331"/>
    <cellStyle name="Number Input" xfId="332"/>
    <cellStyle name="Number Total" xfId="333"/>
    <cellStyle name="Number_Peter WP" xfId="334"/>
    <cellStyle name="NumberWholeUnlocked" xfId="335"/>
    <cellStyle name="OutgoingData" xfId="336"/>
    <cellStyle name="Output 2" xfId="133"/>
    <cellStyle name="Output 2 2" xfId="337"/>
    <cellStyle name="page" xfId="338"/>
    <cellStyle name="Percent" xfId="2" builtinId="5"/>
    <cellStyle name="Percent 2" xfId="134"/>
    <cellStyle name="Percent 2 2" xfId="276"/>
    <cellStyle name="Percent 3" xfId="135"/>
    <cellStyle name="Percent 4" xfId="136"/>
    <cellStyle name="Percent 5" xfId="395"/>
    <cellStyle name="Percent Input" xfId="339"/>
    <cellStyle name="price" xfId="340"/>
    <cellStyle name="PSChar" xfId="341"/>
    <cellStyle name="PSDate" xfId="342"/>
    <cellStyle name="PSDec" xfId="343"/>
    <cellStyle name="PSHeading" xfId="344"/>
    <cellStyle name="PSInt" xfId="345"/>
    <cellStyle name="PSSpacer" xfId="346"/>
    <cellStyle name="RHColumnHeading" xfId="212"/>
    <cellStyle name="RHHeading" xfId="213"/>
    <cellStyle name="RHJobTitle" xfId="214"/>
    <cellStyle name="RHSubTotal" xfId="215"/>
    <cellStyle name="SAPBEXaggData" xfId="137"/>
    <cellStyle name="SAPBEXaggData 2" xfId="138"/>
    <cellStyle name="SAPBEXaggData 3" xfId="347"/>
    <cellStyle name="SAPBEXaggDataEmph" xfId="139"/>
    <cellStyle name="SAPBEXaggDataEmph 2" xfId="140"/>
    <cellStyle name="SAPBEXaggDataEmph 3" xfId="348"/>
    <cellStyle name="SAPBEXaggItem" xfId="141"/>
    <cellStyle name="SAPBEXaggItem 2" xfId="142"/>
    <cellStyle name="SAPBEXaggItem 3" xfId="349"/>
    <cellStyle name="SAPBEXaggItemX" xfId="143"/>
    <cellStyle name="SAPBEXchaText" xfId="144"/>
    <cellStyle name="SAPBEXchaText 2" xfId="145"/>
    <cellStyle name="SAPBEXchaText 3" xfId="350"/>
    <cellStyle name="SAPBEXexcBad7" xfId="146"/>
    <cellStyle name="SAPBEXexcBad7 2" xfId="147"/>
    <cellStyle name="SAPBEXexcBad7 3" xfId="351"/>
    <cellStyle name="SAPBEXexcBad8" xfId="148"/>
    <cellStyle name="SAPBEXexcBad8 2" xfId="149"/>
    <cellStyle name="SAPBEXexcBad8 3" xfId="352"/>
    <cellStyle name="SAPBEXexcBad9" xfId="150"/>
    <cellStyle name="SAPBEXexcBad9 2" xfId="151"/>
    <cellStyle name="SAPBEXexcBad9 3" xfId="353"/>
    <cellStyle name="SAPBEXexcCritical4" xfId="152"/>
    <cellStyle name="SAPBEXexcCritical4 2" xfId="153"/>
    <cellStyle name="SAPBEXexcCritical4 3" xfId="354"/>
    <cellStyle name="SAPBEXexcCritical5" xfId="154"/>
    <cellStyle name="SAPBEXexcCritical5 2" xfId="155"/>
    <cellStyle name="SAPBEXexcCritical5 3" xfId="355"/>
    <cellStyle name="SAPBEXexcCritical6" xfId="156"/>
    <cellStyle name="SAPBEXexcCritical6 2" xfId="157"/>
    <cellStyle name="SAPBEXexcCritical6 3" xfId="356"/>
    <cellStyle name="SAPBEXexcGood1" xfId="158"/>
    <cellStyle name="SAPBEXexcGood1 2" xfId="159"/>
    <cellStyle name="SAPBEXexcGood1 3" xfId="357"/>
    <cellStyle name="SAPBEXexcGood2" xfId="160"/>
    <cellStyle name="SAPBEXexcGood2 2" xfId="161"/>
    <cellStyle name="SAPBEXexcGood2 3" xfId="358"/>
    <cellStyle name="SAPBEXexcGood3" xfId="162"/>
    <cellStyle name="SAPBEXexcGood3 2" xfId="163"/>
    <cellStyle name="SAPBEXexcGood3 3" xfId="359"/>
    <cellStyle name="SAPBEXfilterDrill" xfId="164"/>
    <cellStyle name="SAPBEXfilterDrill 2" xfId="165"/>
    <cellStyle name="SAPBEXfilterDrill 3" xfId="360"/>
    <cellStyle name="SAPBEXfilterItem" xfId="166"/>
    <cellStyle name="SAPBEXfilterItem 2" xfId="361"/>
    <cellStyle name="SAPBEXfilterText" xfId="167"/>
    <cellStyle name="SAPBEXformats" xfId="168"/>
    <cellStyle name="SAPBEXformats 2" xfId="169"/>
    <cellStyle name="SAPBEXformats 3" xfId="362"/>
    <cellStyle name="SAPBEXheaderItem" xfId="170"/>
    <cellStyle name="SAPBEXheaderItem 2" xfId="171"/>
    <cellStyle name="SAPBEXheaderItem 2 2" xfId="393"/>
    <cellStyle name="SAPBEXheaderItem 3" xfId="363"/>
    <cellStyle name="SAPBEXheaderText" xfId="172"/>
    <cellStyle name="SAPBEXheaderText 2" xfId="173"/>
    <cellStyle name="SAPBEXheaderText 2 2" xfId="394"/>
    <cellStyle name="SAPBEXheaderText 3" xfId="364"/>
    <cellStyle name="SAPBEXHLevel0" xfId="174"/>
    <cellStyle name="SAPBEXHLevel0 2" xfId="175"/>
    <cellStyle name="SAPBEXHLevel0X" xfId="176"/>
    <cellStyle name="SAPBEXHLevel0X 2" xfId="177"/>
    <cellStyle name="SAPBEXHLevel1" xfId="178"/>
    <cellStyle name="SAPBEXHLevel1 2" xfId="179"/>
    <cellStyle name="SAPBEXHLevel1X" xfId="180"/>
    <cellStyle name="SAPBEXHLevel1X 2" xfId="181"/>
    <cellStyle name="SAPBEXHLevel2" xfId="182"/>
    <cellStyle name="SAPBEXHLevel2 2" xfId="183"/>
    <cellStyle name="SAPBEXHLevel2X" xfId="184"/>
    <cellStyle name="SAPBEXHLevel2X 2" xfId="185"/>
    <cellStyle name="SAPBEXHLevel3" xfId="186"/>
    <cellStyle name="SAPBEXHLevel3 2" xfId="187"/>
    <cellStyle name="SAPBEXHLevel3X" xfId="188"/>
    <cellStyle name="SAPBEXHLevel3X 2" xfId="189"/>
    <cellStyle name="SAPBEXinputData" xfId="190"/>
    <cellStyle name="SAPBEXinputData 2" xfId="191"/>
    <cellStyle name="SAPBEXItemHeader" xfId="192"/>
    <cellStyle name="SAPBEXresData" xfId="193"/>
    <cellStyle name="SAPBEXresData 2" xfId="365"/>
    <cellStyle name="SAPBEXresDataEmph" xfId="194"/>
    <cellStyle name="SAPBEXresDataEmph 2" xfId="195"/>
    <cellStyle name="SAPBEXresDataEmph 3" xfId="366"/>
    <cellStyle name="SAPBEXresItem" xfId="196"/>
    <cellStyle name="SAPBEXresItem 2" xfId="367"/>
    <cellStyle name="SAPBEXresItemX" xfId="197"/>
    <cellStyle name="SAPBEXstdData" xfId="198"/>
    <cellStyle name="SAPBEXstdData 2" xfId="199"/>
    <cellStyle name="SAPBEXstdData 3" xfId="368"/>
    <cellStyle name="SAPBEXstdDataEmph" xfId="200"/>
    <cellStyle name="SAPBEXstdDataEmph 2" xfId="201"/>
    <cellStyle name="SAPBEXstdDataEmph 3" xfId="369"/>
    <cellStyle name="SAPBEXstdItem" xfId="202"/>
    <cellStyle name="SAPBEXstdItem 2" xfId="203"/>
    <cellStyle name="SAPBEXstdItem 3" xfId="370"/>
    <cellStyle name="SAPBEXstdItemX" xfId="204"/>
    <cellStyle name="SAPBEXtitle" xfId="205"/>
    <cellStyle name="SAPBEXtitle 2" xfId="371"/>
    <cellStyle name="SAPBEXunassignedItem" xfId="206"/>
    <cellStyle name="SAPBEXunassignedItem 2" xfId="207"/>
    <cellStyle name="SAPBEXundefined" xfId="208"/>
    <cellStyle name="SAPBEXundefined 2" xfId="372"/>
    <cellStyle name="Shaded" xfId="373"/>
    <cellStyle name="Sheet Title" xfId="209"/>
    <cellStyle name="Special" xfId="374"/>
    <cellStyle name="Style 1" xfId="375"/>
    <cellStyle name="Summary0" xfId="376"/>
    <cellStyle name="Summary1" xfId="377"/>
    <cellStyle name="Summary2" xfId="378"/>
    <cellStyle name="Summary3" xfId="379"/>
    <cellStyle name="Table Title" xfId="380"/>
    <cellStyle name="tablehead" xfId="381"/>
    <cellStyle name="Tickmark" xfId="382"/>
    <cellStyle name="Title" xfId="217" builtinId="15" customBuiltin="1"/>
    <cellStyle name="Title 2" xfId="383"/>
    <cellStyle name="Total 2" xfId="210"/>
    <cellStyle name="Total 2 2" xfId="384"/>
    <cellStyle name="Transfer out" xfId="385"/>
    <cellStyle name="Unprotected" xfId="386"/>
    <cellStyle name="Warning Text 2" xfId="211"/>
    <cellStyle name="Warning Text 2 2" xfId="387"/>
    <cellStyle name="一般_CAS" xfId="388"/>
    <cellStyle name="千分位_CAS (AquaTower)" xfId="389"/>
  </cellStyles>
  <dxfs count="35"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99FF99"/>
      <color rgb="FFFFFFCC"/>
      <color rgb="FF66FF66"/>
      <color rgb="FFFFCCFF"/>
      <color rgb="FF66FFFF"/>
      <color rgb="FFFFCC00"/>
      <color rgb="FF0066FF"/>
      <color rgb="FFCC99FF"/>
      <color rgb="FFDAFED2"/>
      <color rgb="FFE1F9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tev\AppData\Local\Microsoft\Windows\Temporary%20Internet%20Files\Content.Outlook\9MEAEVMZ\REFCL_MOD.02%20-%20Amended%20PTRM,%20March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tev\AppData\Local\Microsoft\Windows\Temporary%20Internet%20Files\Content.Outlook\9MEAEVMZ\REFCL_MOD.04%20-%20Amended%20REPEX%20model,%20March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REFCL_MOD"/>
    </sheetNames>
    <definedNames>
      <definedName name="NPV_Diff_RevCap" refersTo="='X factors'!$R$63"/>
    </definedNames>
    <sheetDataSet>
      <sheetData sheetId="0"/>
      <sheetData sheetId="1"/>
      <sheetData sheetId="2">
        <row r="7">
          <cell r="Q7">
            <v>2016</v>
          </cell>
        </row>
      </sheetData>
      <sheetData sheetId="3"/>
      <sheetData sheetId="4"/>
      <sheetData sheetId="5"/>
      <sheetData sheetId="6">
        <row r="63">
          <cell r="R63">
            <v>0</v>
          </cell>
        </row>
      </sheetData>
      <sheetData sheetId="7">
        <row r="30">
          <cell r="AF30">
            <v>5.0476546559963253E-2</v>
          </cell>
          <cell r="AG30">
            <v>3.2449777463448299</v>
          </cell>
          <cell r="AH30">
            <v>5.6243198185075585</v>
          </cell>
          <cell r="AI30">
            <v>5.4333735481966414</v>
          </cell>
        </row>
        <row r="31">
          <cell r="AF31">
            <v>1.3729482267876847E-3</v>
          </cell>
          <cell r="AG31">
            <v>2.3037744809766139</v>
          </cell>
          <cell r="AH31">
            <v>3.127330999728585</v>
          </cell>
          <cell r="AI31">
            <v>3.3223437569803451</v>
          </cell>
        </row>
        <row r="32">
          <cell r="AF32">
            <v>2.2055659226610089</v>
          </cell>
          <cell r="AG32">
            <v>2.2836984364624016</v>
          </cell>
          <cell r="AH32">
            <v>0.40991685937109423</v>
          </cell>
          <cell r="AI32">
            <v>0.79238853372879703</v>
          </cell>
        </row>
        <row r="34">
          <cell r="AF34">
            <v>-3.0259084028216421E-2</v>
          </cell>
          <cell r="AG34">
            <v>0.34664534117775148</v>
          </cell>
          <cell r="AH34">
            <v>0.33806375948251599</v>
          </cell>
          <cell r="AI34">
            <v>0.36164979371015704</v>
          </cell>
        </row>
        <row r="35">
          <cell r="AF35">
            <v>2.2271563334195434</v>
          </cell>
          <cell r="AG35">
            <v>8.1790960049615933</v>
          </cell>
          <cell r="AH35">
            <v>9.4996314370897608</v>
          </cell>
          <cell r="AI35">
            <v>9.9097556326158838</v>
          </cell>
        </row>
        <row r="60">
          <cell r="AE60">
            <v>0</v>
          </cell>
          <cell r="AF60">
            <v>0</v>
          </cell>
          <cell r="AG60">
            <v>9.6136663454065001</v>
          </cell>
          <cell r="AH60">
            <v>9.9648804816827123</v>
          </cell>
          <cell r="AI60">
            <v>10.461478297181657</v>
          </cell>
        </row>
        <row r="63">
          <cell r="R63">
            <v>2.2394371626432985E-5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Ls"/>
      <sheetName val="Unit Rate Substitutions"/>
      <sheetName val="Unit Rate &amp; Age Profile"/>
      <sheetName val="BaseInputs"/>
      <sheetName val="CalibratedInputs"/>
      <sheetName val="CalibratedOutputs"/>
      <sheetName val="Goal Seek"/>
      <sheetName val="Calibration Targets"/>
      <sheetName val="Asset data"/>
      <sheetName val="Age profile summary"/>
      <sheetName val="RRR hist-forc"/>
      <sheetName val="Tables"/>
      <sheetName val="Age profile (Inst)"/>
      <sheetName val="Age profile (RL)"/>
      <sheetName val="Age profile (years)"/>
      <sheetName val="Sheet1"/>
    </sheetNames>
    <sheetDataSet>
      <sheetData sheetId="0">
        <row r="8">
          <cell r="G8">
            <v>147764.13845472864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5"/>
  <sheetViews>
    <sheetView showGridLines="0" tabSelected="1" zoomScaleNormal="100" workbookViewId="0"/>
  </sheetViews>
  <sheetFormatPr defaultRowHeight="12.75"/>
  <cols>
    <col min="1" max="1" width="4" customWidth="1"/>
    <col min="2" max="2" width="34.5703125" style="231" customWidth="1"/>
    <col min="3" max="7" width="13.85546875" customWidth="1"/>
    <col min="8" max="8" width="2.28515625" customWidth="1"/>
    <col min="11" max="11" width="9.42578125" bestFit="1" customWidth="1"/>
  </cols>
  <sheetData>
    <row r="1" spans="1:24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"/>
      <c r="L1" s="2"/>
      <c r="M1" s="2"/>
      <c r="V1" s="11"/>
      <c r="W1" s="11"/>
      <c r="X1" s="11"/>
    </row>
    <row r="2" spans="1:24" ht="21">
      <c r="A2" s="223" t="s">
        <v>138</v>
      </c>
      <c r="B2" s="222"/>
      <c r="C2" s="222"/>
      <c r="D2" s="222"/>
      <c r="E2" s="223"/>
      <c r="F2" s="223"/>
      <c r="G2" s="222"/>
      <c r="H2" s="224"/>
      <c r="I2" s="222"/>
      <c r="J2" s="2"/>
      <c r="L2" s="2"/>
      <c r="M2" s="2"/>
      <c r="R2" s="5"/>
      <c r="S2" s="31"/>
      <c r="T2" s="208"/>
      <c r="V2" s="11"/>
      <c r="W2" s="11"/>
      <c r="X2" s="11"/>
    </row>
    <row r="3" spans="1:24">
      <c r="A3" s="225"/>
      <c r="B3" s="222"/>
      <c r="C3" s="222"/>
      <c r="D3" s="222"/>
      <c r="E3" s="222"/>
      <c r="F3" s="222"/>
      <c r="G3" s="222"/>
      <c r="H3" s="222"/>
      <c r="I3" s="222"/>
      <c r="J3" s="2"/>
      <c r="L3" s="2"/>
      <c r="M3" s="2"/>
      <c r="R3" s="5"/>
      <c r="S3" s="11"/>
      <c r="T3" s="208"/>
      <c r="V3" s="11"/>
      <c r="W3" s="11"/>
      <c r="X3" s="11"/>
    </row>
    <row r="4" spans="1:24">
      <c r="B4" s="296"/>
    </row>
    <row r="7" spans="1:24" s="2" customFormat="1" ht="13.5" thickBot="1">
      <c r="B7" s="232" t="s">
        <v>191</v>
      </c>
      <c r="C7"/>
      <c r="D7"/>
      <c r="E7"/>
      <c r="F7"/>
      <c r="G7"/>
    </row>
    <row r="8" spans="1:24" s="2" customFormat="1" ht="15" thickBot="1">
      <c r="B8" s="233" t="s">
        <v>122</v>
      </c>
      <c r="C8" s="229">
        <v>2016</v>
      </c>
      <c r="D8" s="229">
        <v>2017</v>
      </c>
      <c r="E8" s="229">
        <v>2018</v>
      </c>
      <c r="F8" s="229">
        <v>2019</v>
      </c>
      <c r="G8" s="230">
        <v>2020</v>
      </c>
      <c r="I8" s="263" t="s">
        <v>5</v>
      </c>
    </row>
    <row r="9" spans="1:24" s="2" customFormat="1" ht="13.5" thickBot="1">
      <c r="B9" s="235" t="s">
        <v>123</v>
      </c>
      <c r="C9" s="241"/>
      <c r="D9" s="290">
        <f ca="1">Year_Summary!J54</f>
        <v>50.946392794444449</v>
      </c>
      <c r="E9" s="290">
        <f ca="1">Year_Summary!K54</f>
        <v>40.067710715646143</v>
      </c>
      <c r="F9" s="290">
        <f>Year_Summary!L54</f>
        <v>0</v>
      </c>
      <c r="G9" s="291">
        <f>Year_Summary!M54</f>
        <v>0</v>
      </c>
      <c r="H9" s="283"/>
      <c r="I9" s="258">
        <f t="shared" ref="I9:I14" ca="1" si="0">SUM(D9:G9)</f>
        <v>91.014103510090592</v>
      </c>
    </row>
    <row r="10" spans="1:24" s="2" customFormat="1" ht="13.5" thickBot="1">
      <c r="B10" s="236" t="s">
        <v>124</v>
      </c>
      <c r="C10" s="242"/>
      <c r="D10" s="292">
        <f ca="1">Year_Summary!J27</f>
        <v>2.1799650000000002</v>
      </c>
      <c r="E10" s="292">
        <f ca="1">Year_Summary!K27</f>
        <v>2.2306073270197255</v>
      </c>
      <c r="F10" s="292">
        <f>Year_Summary!L27</f>
        <v>0</v>
      </c>
      <c r="G10" s="293">
        <f>Year_Summary!M27</f>
        <v>0</v>
      </c>
      <c r="H10" s="283"/>
      <c r="I10" s="259">
        <f t="shared" ca="1" si="0"/>
        <v>4.4105723270197252</v>
      </c>
    </row>
    <row r="11" spans="1:24" ht="13.5" thickBot="1">
      <c r="B11" s="235" t="s">
        <v>125</v>
      </c>
      <c r="C11" s="241"/>
      <c r="D11" s="290">
        <f>SUM(Year_Summary!J21:J21)</f>
        <v>0</v>
      </c>
      <c r="E11" s="290">
        <f>SUM(Year_Summary!K21:K21)</f>
        <v>0</v>
      </c>
      <c r="F11" s="290">
        <f>SUM(Year_Summary!L21:L21)</f>
        <v>0.14525743304603844</v>
      </c>
      <c r="G11" s="291">
        <f>SUM(Year_Summary!M21:M21)</f>
        <v>0.29914234815441293</v>
      </c>
      <c r="H11" s="284"/>
      <c r="I11" s="258">
        <f t="shared" si="0"/>
        <v>0.44439978120045137</v>
      </c>
    </row>
    <row r="12" spans="1:24" ht="13.5" thickBot="1">
      <c r="B12" s="236" t="s">
        <v>126</v>
      </c>
      <c r="C12" s="242"/>
      <c r="D12" s="290">
        <f>Year_Summary!J22</f>
        <v>0</v>
      </c>
      <c r="E12" s="290">
        <f>Year_Summary!K22</f>
        <v>0</v>
      </c>
      <c r="F12" s="290">
        <f>Year_Summary!L22</f>
        <v>0.16552468144554033</v>
      </c>
      <c r="G12" s="291">
        <f>Year_Summary!M22</f>
        <v>0.34088060656721447</v>
      </c>
      <c r="H12" s="284"/>
      <c r="I12" s="259">
        <f t="shared" si="0"/>
        <v>0.50640528801275475</v>
      </c>
    </row>
    <row r="13" spans="1:24" s="2" customFormat="1" ht="13.5" thickBot="1">
      <c r="A13"/>
      <c r="B13" s="235" t="s">
        <v>127</v>
      </c>
      <c r="C13" s="241"/>
      <c r="D13" s="290">
        <f>Year_Summary!J20</f>
        <v>0</v>
      </c>
      <c r="E13" s="290">
        <f>Year_Summary!K20</f>
        <v>0</v>
      </c>
      <c r="F13" s="290">
        <f>Year_Summary!L20</f>
        <v>4.7625387883947018E-2</v>
      </c>
      <c r="G13" s="291">
        <f>Year_Summary!M20</f>
        <v>9.8079458411282919E-2</v>
      </c>
      <c r="H13" s="283"/>
      <c r="I13" s="258">
        <f t="shared" si="0"/>
        <v>0.14570484629522995</v>
      </c>
    </row>
    <row r="14" spans="1:24" ht="13.5" thickBot="1">
      <c r="B14" s="237" t="s">
        <v>5</v>
      </c>
      <c r="C14" s="243"/>
      <c r="D14" s="294">
        <f ca="1">SUM(D9:D13)</f>
        <v>53.126357794444452</v>
      </c>
      <c r="E14" s="294">
        <f ca="1">SUM(E9:E13)</f>
        <v>42.298318042665869</v>
      </c>
      <c r="F14" s="294">
        <f>SUM(F9:F13)</f>
        <v>0.35840750237552577</v>
      </c>
      <c r="G14" s="295">
        <f>SUM(G9:G13)</f>
        <v>0.73810241313291036</v>
      </c>
      <c r="H14" s="284"/>
      <c r="I14" s="260">
        <f t="shared" ca="1" si="0"/>
        <v>96.521185752618763</v>
      </c>
    </row>
    <row r="15" spans="1:24" ht="12.75" customHeight="1">
      <c r="B15" s="238"/>
      <c r="D15" s="284"/>
      <c r="E15" s="284"/>
      <c r="F15" s="284"/>
      <c r="G15" s="284"/>
      <c r="H15" s="284"/>
      <c r="I15" s="284"/>
    </row>
    <row r="16" spans="1:24" s="2" customFormat="1">
      <c r="B16" s="40"/>
      <c r="D16" s="283"/>
      <c r="E16" s="283"/>
      <c r="F16" s="283"/>
      <c r="G16" s="283"/>
      <c r="H16" s="283"/>
      <c r="I16" s="283"/>
    </row>
    <row r="17" spans="1:9" s="2" customFormat="1" ht="13.5" thickBot="1">
      <c r="B17" s="232" t="s">
        <v>190</v>
      </c>
      <c r="C17"/>
      <c r="D17" s="284"/>
      <c r="E17" s="284"/>
      <c r="F17" s="284"/>
      <c r="G17" s="284"/>
      <c r="H17" s="283"/>
      <c r="I17" s="284"/>
    </row>
    <row r="18" spans="1:9" s="2" customFormat="1" ht="15" thickBot="1">
      <c r="B18" s="233" t="s">
        <v>128</v>
      </c>
      <c r="C18" s="229">
        <v>2016</v>
      </c>
      <c r="D18" s="229">
        <v>2017</v>
      </c>
      <c r="E18" s="229">
        <v>2018</v>
      </c>
      <c r="F18" s="229">
        <v>2019</v>
      </c>
      <c r="G18" s="230">
        <v>2020</v>
      </c>
      <c r="H18" s="283"/>
      <c r="I18" s="285" t="s">
        <v>5</v>
      </c>
    </row>
    <row r="19" spans="1:9" s="2" customFormat="1" ht="13.5" thickBot="1">
      <c r="B19" s="235" t="s">
        <v>129</v>
      </c>
      <c r="C19" s="241"/>
      <c r="D19" s="290">
        <f>'[1]X factors'!AF30</f>
        <v>5.0476546559963253E-2</v>
      </c>
      <c r="E19" s="290">
        <f>'[1]X factors'!AG30</f>
        <v>3.2449777463448299</v>
      </c>
      <c r="F19" s="290">
        <f>'[1]X factors'!AH30</f>
        <v>5.6243198185075585</v>
      </c>
      <c r="G19" s="291">
        <f>'[1]X factors'!AI30</f>
        <v>5.4333735481966414</v>
      </c>
      <c r="H19" s="286"/>
      <c r="I19" s="258">
        <f t="shared" ref="I19:I24" si="1">SUM(D19:G19)</f>
        <v>14.353147659608993</v>
      </c>
    </row>
    <row r="20" spans="1:9" s="2" customFormat="1" ht="13.5" thickBot="1">
      <c r="B20" s="236" t="s">
        <v>130</v>
      </c>
      <c r="C20" s="241"/>
      <c r="D20" s="290">
        <f>'[1]X factors'!AF31</f>
        <v>1.3729482267876847E-3</v>
      </c>
      <c r="E20" s="290">
        <f>'[1]X factors'!AG31</f>
        <v>2.3037744809766139</v>
      </c>
      <c r="F20" s="290">
        <f>'[1]X factors'!AH31</f>
        <v>3.127330999728585</v>
      </c>
      <c r="G20" s="291">
        <f>'[1]X factors'!AI31</f>
        <v>3.3223437569803451</v>
      </c>
      <c r="H20" s="286"/>
      <c r="I20" s="258">
        <f t="shared" si="1"/>
        <v>8.7548221859123316</v>
      </c>
    </row>
    <row r="21" spans="1:9" s="2" customFormat="1" ht="13.5" thickBot="1">
      <c r="B21" s="235" t="s">
        <v>131</v>
      </c>
      <c r="C21" s="241"/>
      <c r="D21" s="290">
        <f>'[1]X factors'!AF32</f>
        <v>2.2055659226610089</v>
      </c>
      <c r="E21" s="290">
        <f>'[1]X factors'!AG32</f>
        <v>2.2836984364624016</v>
      </c>
      <c r="F21" s="290">
        <f>'[1]X factors'!AH32</f>
        <v>0.40991685937109423</v>
      </c>
      <c r="G21" s="291">
        <f>'[1]X factors'!AI32</f>
        <v>0.79238853372879703</v>
      </c>
      <c r="H21" s="286"/>
      <c r="I21" s="258">
        <f t="shared" si="1"/>
        <v>5.6915697522233017</v>
      </c>
    </row>
    <row r="22" spans="1:9" s="2" customFormat="1" ht="13.5" thickBot="1">
      <c r="B22" s="235" t="s">
        <v>132</v>
      </c>
      <c r="C22" s="241"/>
      <c r="D22" s="290">
        <f>'[1]X factors'!AF34</f>
        <v>-3.0259084028216421E-2</v>
      </c>
      <c r="E22" s="290">
        <f>'[1]X factors'!AG34</f>
        <v>0.34664534117775148</v>
      </c>
      <c r="F22" s="290">
        <f>'[1]X factors'!AH34</f>
        <v>0.33806375948251599</v>
      </c>
      <c r="G22" s="291">
        <f>'[1]X factors'!AI34</f>
        <v>0.36164979371015704</v>
      </c>
      <c r="H22" s="286"/>
      <c r="I22" s="258">
        <f t="shared" si="1"/>
        <v>1.0160998103422081</v>
      </c>
    </row>
    <row r="23" spans="1:9" s="2" customFormat="1" ht="13.5" thickBot="1">
      <c r="B23" s="236" t="s">
        <v>133</v>
      </c>
      <c r="C23" s="242"/>
      <c r="D23" s="290">
        <f>'[1]X factors'!AF35</f>
        <v>2.2271563334195434</v>
      </c>
      <c r="E23" s="290">
        <f>'[1]X factors'!AG35</f>
        <v>8.1790960049615933</v>
      </c>
      <c r="F23" s="290">
        <f>'[1]X factors'!AH35</f>
        <v>9.4996314370897608</v>
      </c>
      <c r="G23" s="291">
        <f>'[1]X factors'!AI35</f>
        <v>9.9097556326158838</v>
      </c>
      <c r="H23" s="286"/>
      <c r="I23" s="259">
        <f t="shared" si="1"/>
        <v>29.815639408086781</v>
      </c>
    </row>
    <row r="24" spans="1:9" s="2" customFormat="1" ht="14.25" thickTop="1" thickBot="1">
      <c r="B24" s="239" t="s">
        <v>134</v>
      </c>
      <c r="C24" s="244"/>
      <c r="D24" s="287">
        <f>'[1]X factors'!AF$60</f>
        <v>0</v>
      </c>
      <c r="E24" s="287">
        <f>'[1]X factors'!AG$60</f>
        <v>9.6136663454065001</v>
      </c>
      <c r="F24" s="287">
        <f>'[1]X factors'!AH$60</f>
        <v>9.9648804816827123</v>
      </c>
      <c r="G24" s="288">
        <f>'[1]X factors'!AI$60</f>
        <v>10.461478297181657</v>
      </c>
      <c r="H24" s="286"/>
      <c r="I24" s="289">
        <f t="shared" si="1"/>
        <v>30.040025124270869</v>
      </c>
    </row>
    <row r="25" spans="1:9" s="2" customFormat="1">
      <c r="B25" s="240"/>
    </row>
    <row r="26" spans="1:9" s="2" customFormat="1">
      <c r="A26" s="215"/>
      <c r="B26" s="234"/>
      <c r="C26" s="215"/>
      <c r="D26" s="215"/>
    </row>
    <row r="27" spans="1:9" s="2" customFormat="1">
      <c r="A27" s="215"/>
      <c r="B27" s="234"/>
      <c r="C27" s="215"/>
      <c r="D27" s="215"/>
    </row>
    <row r="28" spans="1:9" s="2" customFormat="1">
      <c r="A28" s="215"/>
      <c r="B28" s="234"/>
      <c r="C28" s="215"/>
      <c r="D28" s="215"/>
    </row>
    <row r="29" spans="1:9" s="2" customFormat="1">
      <c r="B29" s="40"/>
    </row>
    <row r="30" spans="1:9" s="2" customFormat="1">
      <c r="B30" s="314" t="s">
        <v>195</v>
      </c>
    </row>
    <row r="31" spans="1:9" s="2" customFormat="1">
      <c r="B31" s="315">
        <f>ROUND([1]!NPV_Diff_RevCap,7)</f>
        <v>2.2399999999999999E-5</v>
      </c>
    </row>
    <row r="32" spans="1:9" s="2" customFormat="1">
      <c r="A32" s="215"/>
      <c r="B32" s="315" t="b">
        <f>ROUND(I24-SUM('[1]X factors'!$AE$60:$AI$60),4)=0</f>
        <v>1</v>
      </c>
      <c r="C32" s="215"/>
      <c r="D32" s="215"/>
    </row>
    <row r="33" spans="1:4" s="2" customFormat="1">
      <c r="A33" s="215"/>
      <c r="B33" s="234"/>
      <c r="C33" s="215"/>
      <c r="D33" s="215"/>
    </row>
    <row r="34" spans="1:4" s="2" customFormat="1">
      <c r="A34" s="215"/>
      <c r="B34" s="234"/>
      <c r="C34" s="215"/>
      <c r="D34" s="215"/>
    </row>
    <row r="35" spans="1:4" s="2" customFormat="1">
      <c r="A35" s="215"/>
      <c r="B35" s="234"/>
      <c r="C35" s="215"/>
      <c r="D35" s="215"/>
    </row>
    <row r="36" spans="1:4" s="2" customFormat="1">
      <c r="A36" s="215"/>
      <c r="B36" s="234"/>
      <c r="C36" s="215"/>
      <c r="D36" s="215"/>
    </row>
    <row r="37" spans="1:4" s="2" customFormat="1">
      <c r="A37" s="215"/>
      <c r="B37" s="234"/>
      <c r="C37" s="215"/>
      <c r="D37" s="215"/>
    </row>
    <row r="38" spans="1:4" s="2" customFormat="1">
      <c r="A38" s="215"/>
      <c r="B38" s="234"/>
      <c r="C38" s="215"/>
      <c r="D38" s="215"/>
    </row>
    <row r="39" spans="1:4" s="2" customFormat="1">
      <c r="A39" s="215"/>
      <c r="B39" s="234"/>
      <c r="C39" s="215"/>
      <c r="D39" s="215"/>
    </row>
    <row r="40" spans="1:4" s="2" customFormat="1">
      <c r="A40" s="215"/>
      <c r="B40" s="234"/>
      <c r="C40" s="215"/>
      <c r="D40" s="215"/>
    </row>
    <row r="41" spans="1:4" s="2" customFormat="1">
      <c r="A41" s="215"/>
      <c r="B41" s="234"/>
      <c r="C41" s="215"/>
      <c r="D41" s="215"/>
    </row>
    <row r="42" spans="1:4" s="2" customFormat="1">
      <c r="A42" s="215"/>
      <c r="B42" s="234"/>
      <c r="C42" s="215"/>
      <c r="D42" s="215"/>
    </row>
    <row r="43" spans="1:4" s="2" customFormat="1">
      <c r="A43" s="215"/>
      <c r="B43" s="234"/>
      <c r="C43" s="215"/>
      <c r="D43" s="215"/>
    </row>
    <row r="44" spans="1:4" s="2" customFormat="1">
      <c r="B44" s="40"/>
    </row>
    <row r="45" spans="1:4" s="2" customFormat="1">
      <c r="B45" s="40"/>
    </row>
    <row r="48" spans="1:4" s="2" customFormat="1">
      <c r="A48"/>
      <c r="B48" s="40"/>
    </row>
    <row r="55" spans="2:2" s="2" customFormat="1">
      <c r="B55" s="40"/>
    </row>
  </sheetData>
  <conditionalFormatting sqref="H2">
    <cfRule type="containsText" dxfId="34" priority="1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showGridLines="0" zoomScale="70" zoomScaleNormal="70" workbookViewId="0">
      <pane xSplit="7" topLeftCell="H1" activePane="topRight" state="frozen"/>
      <selection activeCell="L44" sqref="L44:P44"/>
      <selection pane="topRight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19" customWidth="1"/>
    <col min="6" max="6" width="12.5703125" customWidth="1"/>
    <col min="7" max="7" width="8.85546875" customWidth="1"/>
    <col min="8" max="8" width="14.140625" customWidth="1"/>
    <col min="9" max="13" width="12.140625" customWidth="1"/>
    <col min="14" max="14" width="5.5703125" customWidth="1"/>
    <col min="15" max="15" width="11.7109375" bestFit="1" customWidth="1"/>
  </cols>
  <sheetData>
    <row r="1" spans="1:1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8" ht="21">
      <c r="A2" s="223" t="s">
        <v>137</v>
      </c>
      <c r="B2" s="222"/>
      <c r="C2" s="222"/>
      <c r="D2" s="222"/>
      <c r="E2" s="223"/>
      <c r="F2" s="223"/>
      <c r="G2" s="222"/>
      <c r="H2" s="224"/>
      <c r="I2" s="222"/>
      <c r="J2" s="222"/>
      <c r="K2" s="222"/>
      <c r="L2" s="222"/>
      <c r="M2" s="222"/>
      <c r="Q2" s="5"/>
      <c r="R2" s="31"/>
    </row>
    <row r="3" spans="1:18">
      <c r="A3" s="225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Q3" s="5"/>
      <c r="R3" s="11"/>
    </row>
    <row r="4" spans="1:18">
      <c r="A4" s="3"/>
    </row>
    <row r="5" spans="1:18">
      <c r="A5" s="3"/>
    </row>
    <row r="6" spans="1:18">
      <c r="A6" s="3"/>
    </row>
    <row r="7" spans="1:18" s="2" customFormat="1">
      <c r="A7" s="226" t="s">
        <v>141</v>
      </c>
      <c r="B7" s="226"/>
      <c r="C7" s="226"/>
      <c r="D7" s="226"/>
      <c r="E7" s="226"/>
      <c r="F7" s="227"/>
      <c r="G7" s="227"/>
      <c r="H7" s="227"/>
      <c r="I7" s="228"/>
      <c r="J7" s="228"/>
      <c r="K7" s="228"/>
      <c r="L7" s="228"/>
      <c r="M7" s="228"/>
      <c r="N7"/>
      <c r="O7"/>
    </row>
    <row r="8" spans="1:18">
      <c r="A8" s="3"/>
    </row>
    <row r="9" spans="1:18" s="2" customFormat="1">
      <c r="A9"/>
      <c r="B9"/>
      <c r="C9"/>
      <c r="D9"/>
      <c r="E9"/>
      <c r="F9" s="21"/>
      <c r="G9" s="21"/>
      <c r="H9" s="21"/>
    </row>
    <row r="10" spans="1:18" s="2" customFormat="1" ht="15">
      <c r="A10"/>
      <c r="B10" s="27" t="s">
        <v>173</v>
      </c>
      <c r="C10" s="28"/>
      <c r="D10" s="28"/>
      <c r="E10" s="28"/>
      <c r="F10" s="47"/>
      <c r="G10" s="48"/>
      <c r="H10" s="44">
        <v>2015</v>
      </c>
      <c r="I10" s="44">
        <v>2016</v>
      </c>
      <c r="J10" s="44">
        <v>2017</v>
      </c>
      <c r="K10" s="44">
        <v>2018</v>
      </c>
      <c r="L10" s="44">
        <v>2019</v>
      </c>
      <c r="M10" s="44">
        <v>2020</v>
      </c>
    </row>
    <row r="11" spans="1:18" s="2" customFormat="1">
      <c r="A11"/>
      <c r="B11"/>
      <c r="C11" t="s">
        <v>66</v>
      </c>
      <c r="D11"/>
      <c r="E11"/>
      <c r="F11" s="21"/>
      <c r="G11" s="21"/>
      <c r="H11" s="214"/>
      <c r="I11" s="255">
        <f>Calcs_for_PTRM!I11+Calcs_for_PTRM!I25+Calcs_for_PTRM!I39</f>
        <v>47.081806848659454</v>
      </c>
      <c r="J11" s="255">
        <f>Calcs_for_PTRM!J11+Calcs_for_PTRM!J25+Calcs_for_PTRM!J39</f>
        <v>50.258913481220638</v>
      </c>
      <c r="K11" s="255">
        <f>Calcs_for_PTRM!K11+Calcs_for_PTRM!K25+Calcs_for_PTRM!K39</f>
        <v>46.451052147065099</v>
      </c>
      <c r="L11" s="255">
        <f>Calcs_for_PTRM!L11+Calcs_for_PTRM!L25+Calcs_for_PTRM!L39</f>
        <v>47.686365046044678</v>
      </c>
      <c r="M11" s="255">
        <f>Calcs_for_PTRM!M11+Calcs_for_PTRM!M25+Calcs_for_PTRM!M39</f>
        <v>48.117509228062552</v>
      </c>
      <c r="N11" s="215"/>
      <c r="O11" s="215"/>
      <c r="P11" s="215"/>
      <c r="Q11" s="215"/>
      <c r="R11" s="215"/>
    </row>
    <row r="12" spans="1:18" s="2" customFormat="1">
      <c r="A12"/>
      <c r="B12"/>
      <c r="C12" t="s">
        <v>64</v>
      </c>
      <c r="D12"/>
      <c r="E12"/>
      <c r="F12" s="21"/>
      <c r="G12" s="21"/>
      <c r="H12" s="214"/>
      <c r="I12" s="255">
        <f>Calcs_for_PTRM!I12+Calcs_for_PTRM!I26+Calcs_for_PTRM!I40</f>
        <v>293.50606554608288</v>
      </c>
      <c r="J12" s="255">
        <f ca="1">Calcs_for_PTRM!J12+Calcs_for_PTRM!J26+Calcs_for_PTRM!J40</f>
        <v>333.43791261951083</v>
      </c>
      <c r="K12" s="255">
        <f ca="1">Calcs_for_PTRM!K12+Calcs_for_PTRM!K26+Calcs_for_PTRM!K40</f>
        <v>298.52382492572315</v>
      </c>
      <c r="L12" s="255">
        <f>Calcs_for_PTRM!L12+Calcs_for_PTRM!L26+Calcs_for_PTRM!L40</f>
        <v>280.93957075198551</v>
      </c>
      <c r="M12" s="255">
        <f>Calcs_for_PTRM!M12+Calcs_for_PTRM!M26+Calcs_for_PTRM!M40</f>
        <v>282.49142977470007</v>
      </c>
      <c r="N12" s="215"/>
      <c r="O12" s="215"/>
      <c r="P12" s="215"/>
      <c r="Q12" s="215"/>
      <c r="R12" s="215"/>
    </row>
    <row r="13" spans="1:18" s="2" customFormat="1">
      <c r="A13"/>
      <c r="B13"/>
      <c r="C13" t="s">
        <v>103</v>
      </c>
      <c r="D13"/>
      <c r="E13"/>
      <c r="F13" s="21"/>
      <c r="G13" s="21"/>
      <c r="H13" s="214"/>
      <c r="I13" s="255">
        <f>Calcs_for_PTRM!I13+Calcs_for_PTRM!I27+Calcs_for_PTRM!I41</f>
        <v>0</v>
      </c>
      <c r="J13" s="255">
        <f>Calcs_for_PTRM!J13+Calcs_for_PTRM!J27+Calcs_for_PTRM!J41</f>
        <v>0</v>
      </c>
      <c r="K13" s="255">
        <f>Calcs_for_PTRM!K13+Calcs_for_PTRM!K27+Calcs_for_PTRM!K41</f>
        <v>0</v>
      </c>
      <c r="L13" s="255">
        <f>Calcs_for_PTRM!L13+Calcs_for_PTRM!L27+Calcs_for_PTRM!L41</f>
        <v>0</v>
      </c>
      <c r="M13" s="255">
        <f>Calcs_for_PTRM!M13+Calcs_for_PTRM!M27+Calcs_for_PTRM!M41</f>
        <v>0</v>
      </c>
      <c r="N13" s="215"/>
      <c r="O13" s="215"/>
      <c r="P13" s="215"/>
      <c r="Q13" s="215"/>
      <c r="R13" s="215"/>
    </row>
    <row r="14" spans="1:18" s="2" customFormat="1">
      <c r="A14"/>
      <c r="B14"/>
      <c r="C14" t="s">
        <v>104</v>
      </c>
      <c r="D14"/>
      <c r="E14"/>
      <c r="F14" s="21"/>
      <c r="G14" s="21"/>
      <c r="H14" s="214"/>
      <c r="I14" s="255">
        <f>Calcs_for_PTRM!I14+Calcs_for_PTRM!I28+Calcs_for_PTRM!I42</f>
        <v>0</v>
      </c>
      <c r="J14" s="255">
        <f>Calcs_for_PTRM!J14+Calcs_for_PTRM!J28+Calcs_for_PTRM!J42</f>
        <v>0</v>
      </c>
      <c r="K14" s="255">
        <f>Calcs_for_PTRM!K14+Calcs_for_PTRM!K28+Calcs_for_PTRM!K42</f>
        <v>0</v>
      </c>
      <c r="L14" s="255">
        <f>Calcs_for_PTRM!L14+Calcs_for_PTRM!L28+Calcs_for_PTRM!L42</f>
        <v>0</v>
      </c>
      <c r="M14" s="255">
        <f>Calcs_for_PTRM!M14+Calcs_for_PTRM!M28+Calcs_for_PTRM!M42</f>
        <v>0</v>
      </c>
      <c r="N14" s="215"/>
      <c r="O14" s="215"/>
      <c r="P14" s="215"/>
      <c r="Q14" s="215"/>
      <c r="R14" s="215"/>
    </row>
    <row r="15" spans="1:18" s="2" customFormat="1">
      <c r="A15"/>
      <c r="B15"/>
      <c r="C15" t="s">
        <v>67</v>
      </c>
      <c r="D15"/>
      <c r="E15"/>
      <c r="F15" s="21"/>
      <c r="G15" s="21"/>
      <c r="H15" s="214"/>
      <c r="I15" s="255">
        <f>Calcs_for_PTRM!I15+Calcs_for_PTRM!I29+Calcs_for_PTRM!I43</f>
        <v>5.9461975027873928</v>
      </c>
      <c r="J15" s="255">
        <f ca="1">Calcs_for_PTRM!J15+Calcs_for_PTRM!J29+Calcs_for_PTRM!J43</f>
        <v>18.203389867520869</v>
      </c>
      <c r="K15" s="255">
        <f ca="1">Calcs_for_PTRM!K15+Calcs_for_PTRM!K29+Calcs_for_PTRM!K43</f>
        <v>18.650837089031945</v>
      </c>
      <c r="L15" s="255">
        <f>Calcs_for_PTRM!L15+Calcs_for_PTRM!L29+Calcs_for_PTRM!L43</f>
        <v>7.6088318991942492</v>
      </c>
      <c r="M15" s="255">
        <f>Calcs_for_PTRM!M15+Calcs_for_PTRM!M29+Calcs_for_PTRM!M43</f>
        <v>8.1689372636266953</v>
      </c>
      <c r="N15" s="215"/>
      <c r="O15" s="215"/>
      <c r="P15" s="215"/>
      <c r="Q15" s="215"/>
      <c r="R15" s="215"/>
    </row>
    <row r="16" spans="1:18" s="2" customFormat="1">
      <c r="A16"/>
      <c r="B16"/>
      <c r="C16" t="s">
        <v>68</v>
      </c>
      <c r="D16"/>
      <c r="E16"/>
      <c r="F16" s="21"/>
      <c r="G16" s="21"/>
      <c r="H16" s="214"/>
      <c r="I16" s="255">
        <f>Calcs_for_PTRM!I16+Calcs_for_PTRM!I30+Calcs_for_PTRM!I44</f>
        <v>39.836373559873593</v>
      </c>
      <c r="J16" s="255">
        <f>Calcs_for_PTRM!J16+Calcs_for_PTRM!J30+Calcs_for_PTRM!J44</f>
        <v>39.690149736788491</v>
      </c>
      <c r="K16" s="255">
        <f>Calcs_for_PTRM!K16+Calcs_for_PTRM!K30+Calcs_for_PTRM!K44</f>
        <v>33.493575656447291</v>
      </c>
      <c r="L16" s="255">
        <f>Calcs_for_PTRM!L16+Calcs_for_PTRM!L30+Calcs_for_PTRM!L44</f>
        <v>24.929360309251759</v>
      </c>
      <c r="M16" s="255">
        <f>Calcs_for_PTRM!M16+Calcs_for_PTRM!M30+Calcs_for_PTRM!M44</f>
        <v>19.088480439478893</v>
      </c>
      <c r="N16" s="215"/>
      <c r="O16" s="215"/>
      <c r="P16" s="215"/>
      <c r="Q16" s="215"/>
      <c r="R16" s="215"/>
    </row>
    <row r="17" spans="1:18" s="2" customFormat="1">
      <c r="A17"/>
      <c r="B17"/>
      <c r="C17" t="s">
        <v>105</v>
      </c>
      <c r="D17"/>
      <c r="E17"/>
      <c r="F17" s="21"/>
      <c r="G17" s="21"/>
      <c r="H17" s="214"/>
      <c r="I17" s="255">
        <f>Calcs_for_PTRM!I17+Calcs_for_PTRM!I31+Calcs_for_PTRM!I45</f>
        <v>17.113827493747586</v>
      </c>
      <c r="J17" s="255">
        <f>Calcs_for_PTRM!J17+Calcs_for_PTRM!J31+Calcs_for_PTRM!J45</f>
        <v>17.102976212762687</v>
      </c>
      <c r="K17" s="255">
        <f>Calcs_for_PTRM!K17+Calcs_for_PTRM!K31+Calcs_for_PTRM!K45</f>
        <v>17.125365850743403</v>
      </c>
      <c r="L17" s="255">
        <f>Calcs_for_PTRM!L17+Calcs_for_PTRM!L31+Calcs_for_PTRM!L45</f>
        <v>17.181957275029738</v>
      </c>
      <c r="M17" s="255">
        <f>Calcs_for_PTRM!M17+Calcs_for_PTRM!M31+Calcs_for_PTRM!M45</f>
        <v>17.252723315972315</v>
      </c>
      <c r="N17" s="215"/>
      <c r="O17" s="215"/>
      <c r="P17" s="215"/>
      <c r="Q17" s="215"/>
      <c r="R17" s="215"/>
    </row>
    <row r="18" spans="1:18" s="2" customFormat="1">
      <c r="A18"/>
      <c r="B18"/>
      <c r="C18" t="s">
        <v>69</v>
      </c>
      <c r="D18"/>
      <c r="E18"/>
      <c r="F18" s="21"/>
      <c r="G18" s="21"/>
      <c r="H18" s="214"/>
      <c r="I18" s="255">
        <f>Calcs_for_PTRM!I18+Calcs_for_PTRM!I32+Calcs_for_PTRM!I46</f>
        <v>11.769409794318051</v>
      </c>
      <c r="J18" s="255">
        <f>Calcs_for_PTRM!J18+Calcs_for_PTRM!J32+Calcs_for_PTRM!J46</f>
        <v>13.072667991696802</v>
      </c>
      <c r="K18" s="255">
        <f>Calcs_for_PTRM!K18+Calcs_for_PTRM!K32+Calcs_for_PTRM!K46</f>
        <v>10.155643577931121</v>
      </c>
      <c r="L18" s="255">
        <f>Calcs_for_PTRM!L18+Calcs_for_PTRM!L32+Calcs_for_PTRM!L46</f>
        <v>13.229059066594468</v>
      </c>
      <c r="M18" s="255">
        <f>Calcs_for_PTRM!M18+Calcs_for_PTRM!M32+Calcs_for_PTRM!M46</f>
        <v>13.181104067267098</v>
      </c>
      <c r="N18" s="215"/>
      <c r="O18" s="215"/>
      <c r="P18" s="215"/>
      <c r="Q18" s="215"/>
      <c r="R18" s="215"/>
    </row>
    <row r="19" spans="1:18" s="2" customFormat="1">
      <c r="A19"/>
      <c r="B19"/>
      <c r="C19" t="s">
        <v>106</v>
      </c>
      <c r="D19"/>
      <c r="E19"/>
      <c r="F19" s="21"/>
      <c r="G19" s="21"/>
      <c r="H19" s="214"/>
      <c r="I19" s="255">
        <f>Calcs_for_PTRM!I19+Calcs_for_PTRM!I33+Calcs_for_PTRM!I47</f>
        <v>0</v>
      </c>
      <c r="J19" s="255">
        <f>Calcs_for_PTRM!J19+Calcs_for_PTRM!J33+Calcs_for_PTRM!J47</f>
        <v>0</v>
      </c>
      <c r="K19" s="255">
        <f>Calcs_for_PTRM!K19+Calcs_for_PTRM!K33+Calcs_for_PTRM!K47</f>
        <v>0</v>
      </c>
      <c r="L19" s="255">
        <f>Calcs_for_PTRM!L19+Calcs_for_PTRM!L33+Calcs_for_PTRM!L47</f>
        <v>0</v>
      </c>
      <c r="M19" s="255">
        <f>Calcs_for_PTRM!M19+Calcs_for_PTRM!M33+Calcs_for_PTRM!M47</f>
        <v>0</v>
      </c>
      <c r="N19" s="215"/>
      <c r="O19" s="215"/>
      <c r="P19" s="215"/>
      <c r="Q19" s="215"/>
      <c r="R19" s="215"/>
    </row>
    <row r="20" spans="1:18" s="2" customFormat="1">
      <c r="A20"/>
      <c r="B20"/>
      <c r="C20" t="s">
        <v>107</v>
      </c>
      <c r="D20"/>
      <c r="E20"/>
      <c r="F20" s="21"/>
      <c r="G20" s="21"/>
      <c r="H20" s="214"/>
      <c r="I20" s="255">
        <f>Calcs_for_PTRM!I20+Calcs_for_PTRM!I34+Calcs_for_PTRM!I48</f>
        <v>0</v>
      </c>
      <c r="J20" s="255">
        <f>Calcs_for_PTRM!J20+Calcs_for_PTRM!J34+Calcs_for_PTRM!J48</f>
        <v>0</v>
      </c>
      <c r="K20" s="255">
        <f>Calcs_for_PTRM!K20+Calcs_for_PTRM!K34+Calcs_for_PTRM!K48</f>
        <v>0</v>
      </c>
      <c r="L20" s="255">
        <f>Calcs_for_PTRM!L20+Calcs_for_PTRM!L34+Calcs_for_PTRM!L48</f>
        <v>0</v>
      </c>
      <c r="M20" s="255">
        <f>Calcs_for_PTRM!M20+Calcs_for_PTRM!M34+Calcs_for_PTRM!M48</f>
        <v>0</v>
      </c>
      <c r="N20" s="215"/>
      <c r="O20" s="215"/>
      <c r="P20" s="215"/>
      <c r="Q20" s="215"/>
      <c r="R20" s="215"/>
    </row>
    <row r="21" spans="1:18" s="2" customFormat="1">
      <c r="A21"/>
      <c r="B21"/>
      <c r="C21" t="s">
        <v>108</v>
      </c>
      <c r="D21"/>
      <c r="E21"/>
      <c r="F21" s="21"/>
      <c r="G21" s="21"/>
      <c r="H21" s="214"/>
      <c r="I21" s="255">
        <f>Calcs_for_PTRM!I21+Calcs_for_PTRM!I35+Calcs_for_PTRM!I49</f>
        <v>6.8474065442303819E-2</v>
      </c>
      <c r="J21" s="255">
        <f>Calcs_for_PTRM!J21+Calcs_for_PTRM!J35+Calcs_for_PTRM!J49</f>
        <v>0.18442121531309255</v>
      </c>
      <c r="K21" s="255">
        <f>Calcs_for_PTRM!K21+Calcs_for_PTRM!K35+Calcs_for_PTRM!K49</f>
        <v>0.23590643129963162</v>
      </c>
      <c r="L21" s="255">
        <f>Calcs_for_PTRM!L21+Calcs_for_PTRM!L35+Calcs_for_PTRM!L49</f>
        <v>0.21643081966767955</v>
      </c>
      <c r="M21" s="255">
        <f>Calcs_for_PTRM!M21+Calcs_for_PTRM!M35+Calcs_for_PTRM!M49</f>
        <v>0.29611646530268765</v>
      </c>
      <c r="N21" s="215"/>
      <c r="O21" s="215"/>
      <c r="P21" s="215"/>
      <c r="Q21" s="215"/>
      <c r="R21" s="215"/>
    </row>
    <row r="22" spans="1:18" s="2" customFormat="1">
      <c r="A22"/>
      <c r="B22"/>
      <c r="C22" t="s">
        <v>109</v>
      </c>
      <c r="D22"/>
      <c r="E22"/>
      <c r="F22" s="21"/>
      <c r="G22" s="21"/>
      <c r="H22" s="214"/>
      <c r="I22" s="255">
        <f>Calcs_for_PTRM!I22+Calcs_for_PTRM!I36+Calcs_for_PTRM!I50</f>
        <v>0</v>
      </c>
      <c r="J22" s="255">
        <f>Calcs_for_PTRM!J22+Calcs_for_PTRM!J36+Calcs_for_PTRM!J50</f>
        <v>0</v>
      </c>
      <c r="K22" s="255">
        <f>Calcs_for_PTRM!K22+Calcs_for_PTRM!K36+Calcs_for_PTRM!K50</f>
        <v>0</v>
      </c>
      <c r="L22" s="255">
        <f>Calcs_for_PTRM!L22+Calcs_for_PTRM!L36+Calcs_for_PTRM!L50</f>
        <v>0</v>
      </c>
      <c r="M22" s="255">
        <f>Calcs_for_PTRM!M22+Calcs_for_PTRM!M36+Calcs_for_PTRM!M50</f>
        <v>0</v>
      </c>
      <c r="N22" s="215"/>
      <c r="O22" s="215"/>
      <c r="P22" s="215"/>
      <c r="Q22" s="215"/>
      <c r="R22" s="215"/>
    </row>
    <row r="23" spans="1:18" s="2" customFormat="1">
      <c r="A23"/>
      <c r="B23"/>
      <c r="C23" t="s">
        <v>110</v>
      </c>
      <c r="D23"/>
      <c r="E23"/>
      <c r="F23" s="21"/>
      <c r="G23" s="21"/>
      <c r="H23" s="214"/>
      <c r="I23" s="255">
        <f>Calcs_for_PTRM!I23+Calcs_for_PTRM!I37+Calcs_for_PTRM!I51</f>
        <v>0</v>
      </c>
      <c r="J23" s="255">
        <f>Calcs_for_PTRM!J23+Calcs_for_PTRM!J37+Calcs_for_PTRM!J51</f>
        <v>0</v>
      </c>
      <c r="K23" s="255">
        <f>Calcs_for_PTRM!K23+Calcs_for_PTRM!K37+Calcs_for_PTRM!K51</f>
        <v>0</v>
      </c>
      <c r="L23" s="255">
        <f>Calcs_for_PTRM!L23+Calcs_for_PTRM!L37+Calcs_for_PTRM!L51</f>
        <v>0</v>
      </c>
      <c r="M23" s="255">
        <f>Calcs_for_PTRM!M23+Calcs_for_PTRM!M37+Calcs_for_PTRM!M51</f>
        <v>0</v>
      </c>
      <c r="N23" s="215"/>
      <c r="O23" s="215"/>
      <c r="P23" s="215"/>
      <c r="Q23" s="215"/>
      <c r="R23" s="215"/>
    </row>
    <row r="24" spans="1:18" s="2" customFormat="1">
      <c r="A24"/>
      <c r="B24"/>
      <c r="C24"/>
      <c r="D24"/>
      <c r="E24"/>
      <c r="F24" s="21"/>
      <c r="G24" s="21"/>
      <c r="H24" s="216"/>
      <c r="I24" s="216"/>
      <c r="J24" s="216"/>
      <c r="K24" s="216"/>
      <c r="L24" s="216"/>
      <c r="N24" s="215"/>
      <c r="O24" s="215"/>
      <c r="P24" s="215"/>
      <c r="Q24" s="215"/>
      <c r="R24" s="215"/>
    </row>
    <row r="25" spans="1:18" s="2" customFormat="1">
      <c r="A25"/>
      <c r="B25"/>
      <c r="C25" s="32"/>
      <c r="D25" s="32"/>
      <c r="E25" s="32"/>
      <c r="F25" s="217"/>
      <c r="G25" s="217"/>
      <c r="H25" s="218"/>
      <c r="I25" s="214"/>
      <c r="J25" s="214"/>
      <c r="K25" s="214"/>
      <c r="L25" s="214"/>
      <c r="M25" s="214"/>
    </row>
    <row r="28" spans="1:18" s="2" customFormat="1">
      <c r="A28" s="226" t="s">
        <v>142</v>
      </c>
      <c r="B28" s="226"/>
      <c r="C28" s="226"/>
      <c r="D28" s="226"/>
      <c r="E28" s="226"/>
      <c r="F28" s="227"/>
      <c r="G28" s="227"/>
      <c r="H28" s="227"/>
      <c r="I28" s="228"/>
      <c r="J28" s="228"/>
      <c r="K28" s="228"/>
      <c r="L28" s="228"/>
      <c r="M28" s="228"/>
      <c r="N28"/>
      <c r="O28"/>
    </row>
    <row r="32" spans="1:18" ht="15">
      <c r="B32" s="27" t="s">
        <v>174</v>
      </c>
      <c r="C32" s="28"/>
      <c r="D32" s="28"/>
      <c r="E32" s="28"/>
      <c r="F32" s="47"/>
      <c r="G32" s="48"/>
      <c r="H32" s="44"/>
      <c r="I32" s="44">
        <v>2016</v>
      </c>
      <c r="J32" s="44">
        <v>2017</v>
      </c>
      <c r="K32" s="44">
        <v>2018</v>
      </c>
      <c r="L32" s="44">
        <v>2019</v>
      </c>
      <c r="M32" s="44">
        <v>2020</v>
      </c>
    </row>
    <row r="33" spans="2:13">
      <c r="B33" s="254" t="s">
        <v>112</v>
      </c>
      <c r="C33" s="254"/>
      <c r="D33" s="254"/>
      <c r="E33" s="254"/>
      <c r="F33" s="316"/>
      <c r="G33" s="316"/>
      <c r="H33" s="254"/>
      <c r="I33" s="255">
        <f>Calcs_for_PTRM!I57+Calcs_for_PTRM!I61</f>
        <v>225.54656368495981</v>
      </c>
      <c r="J33" s="255">
        <f ca="1">Calcs_for_PTRM!J57+Calcs_for_PTRM!J61</f>
        <v>231.413243035379</v>
      </c>
      <c r="K33" s="255">
        <f ca="1">Calcs_for_PTRM!K57+Calcs_for_PTRM!K61</f>
        <v>238.71049855295917</v>
      </c>
      <c r="L33" s="255">
        <f>Calcs_for_PTRM!L57+Calcs_for_PTRM!L61</f>
        <v>241.90363841331867</v>
      </c>
      <c r="M33" s="255">
        <f>Calcs_for_PTRM!M57+Calcs_for_PTRM!M61</f>
        <v>248.68730362415602</v>
      </c>
    </row>
  </sheetData>
  <mergeCells count="1">
    <mergeCell ref="F33:G33"/>
  </mergeCells>
  <conditionalFormatting sqref="H2">
    <cfRule type="containsText" dxfId="33" priority="13" operator="containsText" text="TRUE">
      <formula>NOT(ISERROR(SEARCH("TRUE",H2)))</formula>
    </cfRule>
  </conditionalFormatting>
  <conditionalFormatting sqref="H21:H22">
    <cfRule type="expression" dxfId="32" priority="1">
      <formula>H21&lt;&gt;H1048515</formula>
    </cfRule>
  </conditionalFormatting>
  <conditionalFormatting sqref="H12:H20">
    <cfRule type="expression" dxfId="31" priority="5">
      <formula>H12&lt;&gt;H1048506</formula>
    </cfRule>
  </conditionalFormatting>
  <conditionalFormatting sqref="H11">
    <cfRule type="expression" dxfId="30" priority="3">
      <formula>H11&lt;&gt;H1048505</formula>
    </cfRule>
  </conditionalFormatting>
  <conditionalFormatting sqref="H23">
    <cfRule type="expression" dxfId="29" priority="6">
      <formula>H23&lt;&gt;H1048515</formula>
    </cfRule>
  </conditionalFormatting>
  <pageMargins left="0.62992125984251968" right="0.43307086614173229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61"/>
  <sheetViews>
    <sheetView showGridLines="0" zoomScale="70" zoomScaleNormal="70" workbookViewId="0">
      <pane xSplit="7" topLeftCell="H1" activePane="topRight" state="frozen"/>
      <selection activeCell="L44" sqref="L44:P44"/>
      <selection pane="topRight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19" customWidth="1"/>
    <col min="6" max="6" width="18.28515625" customWidth="1"/>
    <col min="7" max="7" width="8.85546875" customWidth="1"/>
    <col min="8" max="8" width="14.140625" customWidth="1"/>
    <col min="9" max="13" width="12.140625" customWidth="1"/>
    <col min="14" max="14" width="10.42578125" customWidth="1"/>
    <col min="15" max="15" width="5.5703125" customWidth="1"/>
    <col min="16" max="16" width="11.7109375" bestFit="1" customWidth="1"/>
  </cols>
  <sheetData>
    <row r="1" spans="1:26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V1" s="11"/>
      <c r="W1" s="11"/>
      <c r="X1" s="11"/>
    </row>
    <row r="2" spans="1:26" ht="21">
      <c r="A2" s="223" t="s">
        <v>143</v>
      </c>
      <c r="B2" s="222"/>
      <c r="C2" s="222"/>
      <c r="D2" s="222"/>
      <c r="E2" s="223"/>
      <c r="F2" s="223"/>
      <c r="G2" s="222"/>
      <c r="H2" s="224"/>
      <c r="I2" s="222"/>
      <c r="J2" s="222"/>
      <c r="K2" s="222"/>
      <c r="L2" s="222"/>
      <c r="M2" s="222"/>
      <c r="R2" s="5"/>
      <c r="S2" s="31"/>
      <c r="T2" s="208"/>
      <c r="V2" s="11"/>
      <c r="W2" s="11"/>
      <c r="X2" s="11"/>
    </row>
    <row r="3" spans="1:26">
      <c r="A3" s="225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R3" s="5"/>
      <c r="S3" s="11"/>
      <c r="T3" s="208"/>
      <c r="V3" s="11"/>
      <c r="W3" s="11"/>
      <c r="X3" s="11"/>
    </row>
    <row r="4" spans="1:26">
      <c r="A4" s="3"/>
    </row>
    <row r="5" spans="1:26">
      <c r="A5" s="3"/>
    </row>
    <row r="6" spans="1:26">
      <c r="A6" s="3"/>
    </row>
    <row r="7" spans="1:26" s="2" customFormat="1">
      <c r="A7" s="226" t="s">
        <v>88</v>
      </c>
      <c r="B7" s="226"/>
      <c r="C7" s="226"/>
      <c r="D7" s="226"/>
      <c r="E7" s="226"/>
      <c r="F7" s="227"/>
      <c r="G7" s="227"/>
      <c r="H7" s="227"/>
      <c r="I7" s="228"/>
      <c r="J7" s="228"/>
      <c r="K7" s="228"/>
      <c r="L7" s="228"/>
      <c r="M7" s="228"/>
      <c r="N7"/>
      <c r="O7"/>
      <c r="P7"/>
    </row>
    <row r="8" spans="1:26">
      <c r="A8" s="3"/>
    </row>
    <row r="9" spans="1:26" ht="12.75" customHeight="1">
      <c r="A9" s="7"/>
      <c r="B9" s="46"/>
      <c r="C9" s="7"/>
      <c r="D9" s="7"/>
      <c r="E9" s="7"/>
      <c r="F9" s="7"/>
      <c r="G9" s="7"/>
      <c r="H9" s="8"/>
    </row>
    <row r="10" spans="1:26" ht="12.75" customHeight="1">
      <c r="A10" s="14"/>
      <c r="B10" s="27" t="s">
        <v>102</v>
      </c>
      <c r="C10" s="28"/>
      <c r="D10" s="28"/>
      <c r="E10" s="28"/>
      <c r="F10" s="47"/>
      <c r="G10" s="48"/>
      <c r="H10" s="44">
        <v>2015</v>
      </c>
      <c r="I10" s="44">
        <v>2016</v>
      </c>
      <c r="J10" s="44">
        <v>2017</v>
      </c>
      <c r="K10" s="44">
        <v>2018</v>
      </c>
      <c r="L10" s="44">
        <v>2019</v>
      </c>
      <c r="M10" s="44">
        <v>2020</v>
      </c>
      <c r="O10" s="10"/>
      <c r="P10" s="10"/>
      <c r="Q10" s="10"/>
    </row>
    <row r="11" spans="1:26" s="2" customFormat="1">
      <c r="A11"/>
      <c r="C11" t="s">
        <v>66</v>
      </c>
      <c r="D11"/>
      <c r="E11"/>
      <c r="F11" s="21"/>
      <c r="G11" s="21"/>
      <c r="H11" s="213"/>
      <c r="I11" s="257">
        <v>47.081806848659454</v>
      </c>
      <c r="J11" s="257">
        <v>50.258913481220638</v>
      </c>
      <c r="K11" s="257">
        <v>46.451052147065099</v>
      </c>
      <c r="L11" s="257">
        <v>47.686365046044678</v>
      </c>
      <c r="M11" s="257">
        <v>48.117509228062552</v>
      </c>
      <c r="V11" s="215"/>
      <c r="W11" s="215"/>
      <c r="X11" s="215"/>
      <c r="Y11" s="215"/>
      <c r="Z11" s="215"/>
    </row>
    <row r="12" spans="1:26" s="2" customFormat="1">
      <c r="A12"/>
      <c r="C12" t="s">
        <v>64</v>
      </c>
      <c r="D12"/>
      <c r="E12"/>
      <c r="F12" s="21"/>
      <c r="G12" s="21"/>
      <c r="H12" s="213"/>
      <c r="I12" s="257">
        <v>293.50606554608288</v>
      </c>
      <c r="J12" s="257">
        <v>295.75560595368501</v>
      </c>
      <c r="K12" s="257">
        <v>273.48574873561233</v>
      </c>
      <c r="L12" s="257">
        <v>280.93957075198551</v>
      </c>
      <c r="M12" s="257">
        <v>282.49142977470007</v>
      </c>
      <c r="V12" s="215"/>
      <c r="W12" s="215"/>
      <c r="X12" s="215"/>
      <c r="Y12" s="215"/>
      <c r="Z12" s="215"/>
    </row>
    <row r="13" spans="1:26" s="2" customFormat="1">
      <c r="A13"/>
      <c r="C13" t="s">
        <v>103</v>
      </c>
      <c r="D13"/>
      <c r="E13"/>
      <c r="F13" s="21"/>
      <c r="G13" s="21"/>
      <c r="H13" s="213"/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V13" s="215"/>
      <c r="W13" s="215"/>
      <c r="X13" s="215"/>
      <c r="Y13" s="215"/>
      <c r="Z13" s="215"/>
    </row>
    <row r="14" spans="1:26" s="2" customFormat="1">
      <c r="A14"/>
      <c r="C14" t="s">
        <v>104</v>
      </c>
      <c r="D14"/>
      <c r="E14"/>
      <c r="F14" s="21"/>
      <c r="G14" s="21"/>
      <c r="H14" s="213"/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V14" s="215"/>
      <c r="W14" s="215"/>
      <c r="X14" s="215"/>
      <c r="Y14" s="215"/>
      <c r="Z14" s="215"/>
    </row>
    <row r="15" spans="1:26" s="2" customFormat="1">
      <c r="A15"/>
      <c r="C15" t="s">
        <v>67</v>
      </c>
      <c r="D15"/>
      <c r="E15"/>
      <c r="F15" s="21"/>
      <c r="G15" s="21"/>
      <c r="H15" s="213"/>
      <c r="I15" s="257">
        <v>5.9461975027873928</v>
      </c>
      <c r="J15" s="257">
        <v>6.8121658151166873</v>
      </c>
      <c r="K15" s="257">
        <v>5.8568070186694303</v>
      </c>
      <c r="L15" s="257">
        <v>7.6088318991942492</v>
      </c>
      <c r="M15" s="257">
        <v>8.1689372636266953</v>
      </c>
      <c r="V15" s="215"/>
      <c r="W15" s="215"/>
      <c r="X15" s="215"/>
      <c r="Y15" s="215"/>
      <c r="Z15" s="215"/>
    </row>
    <row r="16" spans="1:26" s="2" customFormat="1">
      <c r="A16"/>
      <c r="C16" t="s">
        <v>68</v>
      </c>
      <c r="D16"/>
      <c r="E16"/>
      <c r="F16" s="21"/>
      <c r="G16" s="21"/>
      <c r="H16" s="213"/>
      <c r="I16" s="257">
        <v>39.836373559873593</v>
      </c>
      <c r="J16" s="257">
        <v>39.690149736788491</v>
      </c>
      <c r="K16" s="257">
        <v>33.493575656447291</v>
      </c>
      <c r="L16" s="257">
        <v>24.929360309251759</v>
      </c>
      <c r="M16" s="257">
        <v>19.088480439478893</v>
      </c>
      <c r="V16" s="215"/>
      <c r="W16" s="215"/>
      <c r="X16" s="215"/>
      <c r="Y16" s="215"/>
      <c r="Z16" s="215"/>
    </row>
    <row r="17" spans="1:26" s="2" customFormat="1">
      <c r="A17"/>
      <c r="C17" t="s">
        <v>105</v>
      </c>
      <c r="D17"/>
      <c r="E17"/>
      <c r="F17" s="21"/>
      <c r="G17" s="21"/>
      <c r="H17" s="213"/>
      <c r="I17" s="257">
        <v>17.113827493747586</v>
      </c>
      <c r="J17" s="257">
        <v>17.102976212762687</v>
      </c>
      <c r="K17" s="257">
        <v>17.125365850743403</v>
      </c>
      <c r="L17" s="257">
        <v>17.181957275029738</v>
      </c>
      <c r="M17" s="257">
        <v>17.252723315972315</v>
      </c>
      <c r="V17" s="215"/>
      <c r="W17" s="215"/>
      <c r="X17" s="215"/>
      <c r="Y17" s="215"/>
      <c r="Z17" s="215"/>
    </row>
    <row r="18" spans="1:26" s="2" customFormat="1">
      <c r="A18"/>
      <c r="C18" t="s">
        <v>69</v>
      </c>
      <c r="D18"/>
      <c r="E18"/>
      <c r="F18" s="21"/>
      <c r="G18" s="21"/>
      <c r="H18" s="213"/>
      <c r="I18" s="257">
        <v>11.769409794318051</v>
      </c>
      <c r="J18" s="257">
        <v>13.072667991696802</v>
      </c>
      <c r="K18" s="257">
        <v>10.155643577931121</v>
      </c>
      <c r="L18" s="257">
        <v>13.229059066594468</v>
      </c>
      <c r="M18" s="257">
        <v>13.181104067267098</v>
      </c>
      <c r="V18" s="215"/>
      <c r="W18" s="215"/>
      <c r="X18" s="215"/>
      <c r="Y18" s="215"/>
      <c r="Z18" s="215"/>
    </row>
    <row r="19" spans="1:26" s="2" customFormat="1">
      <c r="A19"/>
      <c r="C19" t="s">
        <v>106</v>
      </c>
      <c r="D19"/>
      <c r="E19"/>
      <c r="F19" s="21"/>
      <c r="G19" s="21"/>
      <c r="H19" s="213"/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V19" s="215"/>
      <c r="W19" s="215"/>
      <c r="X19" s="215"/>
      <c r="Y19" s="215"/>
      <c r="Z19" s="215"/>
    </row>
    <row r="20" spans="1:26" s="2" customFormat="1">
      <c r="A20"/>
      <c r="C20" t="s">
        <v>107</v>
      </c>
      <c r="D20"/>
      <c r="E20"/>
      <c r="F20" s="21"/>
      <c r="G20" s="21"/>
      <c r="H20" s="213"/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V20" s="215"/>
      <c r="W20" s="215"/>
      <c r="X20" s="215"/>
      <c r="Y20" s="215"/>
      <c r="Z20" s="215"/>
    </row>
    <row r="21" spans="1:26" s="2" customFormat="1">
      <c r="A21"/>
      <c r="C21" t="s">
        <v>108</v>
      </c>
      <c r="D21"/>
      <c r="E21"/>
      <c r="F21" s="21"/>
      <c r="G21" s="21"/>
      <c r="H21" s="213"/>
      <c r="I21" s="257">
        <v>6.8474065442303819E-2</v>
      </c>
      <c r="J21" s="257">
        <v>0.18442121531309255</v>
      </c>
      <c r="K21" s="257">
        <v>0.23590643129963162</v>
      </c>
      <c r="L21" s="257">
        <v>0.21643081966767955</v>
      </c>
      <c r="M21" s="257">
        <v>0.29611646530268765</v>
      </c>
      <c r="V21" s="215"/>
      <c r="W21" s="215"/>
      <c r="X21" s="215"/>
      <c r="Y21" s="215"/>
      <c r="Z21" s="215"/>
    </row>
    <row r="22" spans="1:26" s="2" customFormat="1">
      <c r="A22"/>
      <c r="C22"/>
      <c r="D22"/>
      <c r="E22"/>
      <c r="F22" s="21"/>
      <c r="G22" s="21"/>
      <c r="H22" s="213"/>
      <c r="I22" s="213"/>
      <c r="J22" s="213"/>
      <c r="K22" s="213"/>
      <c r="L22" s="213"/>
      <c r="M22" s="213"/>
      <c r="N22" s="213"/>
      <c r="O22" s="213"/>
    </row>
    <row r="23" spans="1:26" s="2" customFormat="1">
      <c r="A23"/>
      <c r="B23"/>
      <c r="C23"/>
      <c r="D23"/>
      <c r="E23"/>
      <c r="F23" s="21"/>
      <c r="G23" s="21"/>
      <c r="H23" s="213"/>
      <c r="I23" s="213"/>
      <c r="J23" s="213"/>
      <c r="K23" s="213"/>
      <c r="L23" s="213"/>
      <c r="M23" s="213"/>
      <c r="N23" s="213"/>
      <c r="O23" s="213"/>
    </row>
    <row r="24" spans="1:26" s="2" customFormat="1" ht="15">
      <c r="A24"/>
      <c r="B24" s="27" t="s">
        <v>172</v>
      </c>
      <c r="C24" s="28"/>
      <c r="D24" s="28"/>
      <c r="E24" s="28"/>
      <c r="F24" s="47"/>
      <c r="G24" s="48"/>
      <c r="H24" s="44">
        <v>2015</v>
      </c>
      <c r="I24" s="44">
        <v>2016</v>
      </c>
      <c r="J24" s="44">
        <v>2017</v>
      </c>
      <c r="K24" s="44">
        <v>2018</v>
      </c>
      <c r="L24" s="44">
        <v>2019</v>
      </c>
      <c r="M24" s="44">
        <v>2020</v>
      </c>
    </row>
    <row r="25" spans="1:26" s="2" customFormat="1">
      <c r="A25"/>
      <c r="B25"/>
      <c r="C25" t="s">
        <v>66</v>
      </c>
      <c r="D25"/>
      <c r="E25"/>
      <c r="F25" s="21"/>
      <c r="G25" s="21"/>
      <c r="H25" s="214"/>
      <c r="I25" s="214">
        <f>IFERROR(INDEX(Year_Summary!I$58:I$59, MATCH($C25, Year_Summary!$C$58:$C$59,0)),0)</f>
        <v>0</v>
      </c>
      <c r="J25" s="214">
        <f>IFERROR(INDEX(Year_Summary!J$58:J$59, MATCH($C25, Year_Summary!$C$58:$C$59,0)),0)</f>
        <v>0</v>
      </c>
      <c r="K25" s="214">
        <f>IFERROR(INDEX(Year_Summary!K$58:K$59, MATCH($C25, Year_Summary!$C$58:$C$59,0)),0)</f>
        <v>0</v>
      </c>
      <c r="L25" s="214">
        <f>IFERROR(INDEX(Year_Summary!L$58:L$59, MATCH($C25, Year_Summary!$C$58:$C$59,0)),0)</f>
        <v>0</v>
      </c>
      <c r="M25" s="214">
        <f>IFERROR(INDEX(Year_Summary!M$58:M$59, MATCH($C25, Year_Summary!$C$58:$C$59,0)),0)</f>
        <v>0</v>
      </c>
      <c r="O25" s="215"/>
      <c r="P25" s="215"/>
      <c r="Q25" s="215"/>
      <c r="R25" s="215"/>
      <c r="S25" s="215"/>
    </row>
    <row r="26" spans="1:26" s="2" customFormat="1">
      <c r="A26"/>
      <c r="B26"/>
      <c r="C26" t="s">
        <v>64</v>
      </c>
      <c r="D26"/>
      <c r="E26"/>
      <c r="F26" s="21"/>
      <c r="G26" s="21"/>
      <c r="H26" s="214"/>
      <c r="I26" s="214">
        <f>IFERROR(INDEX(Year_Summary!I$58:I$59, MATCH($C26, Year_Summary!$C$58:$C$59,0)),0)</f>
        <v>0</v>
      </c>
      <c r="J26" s="214">
        <f ca="1">IFERROR(INDEX(Year_Summary!J$58:J$59, MATCH($C26, Year_Summary!$C$58:$C$59,0)),0)</f>
        <v>37.83007080428051</v>
      </c>
      <c r="K26" s="214">
        <f ca="1">IFERROR(INDEX(Year_Summary!K$58:K$59, MATCH($C26, Year_Summary!$C$58:$C$59,0)),0)</f>
        <v>25.038076190110786</v>
      </c>
      <c r="L26" s="214">
        <f>IFERROR(INDEX(Year_Summary!L$58:L$59, MATCH($C26, Year_Summary!$C$58:$C$59,0)),0)</f>
        <v>0</v>
      </c>
      <c r="M26" s="214">
        <f>IFERROR(INDEX(Year_Summary!M$58:M$59, MATCH($C26, Year_Summary!$C$58:$C$59,0)),0)</f>
        <v>0</v>
      </c>
      <c r="O26" s="215"/>
      <c r="P26" s="215"/>
      <c r="Q26" s="215"/>
      <c r="R26" s="215"/>
      <c r="S26" s="215"/>
    </row>
    <row r="27" spans="1:26" s="2" customFormat="1">
      <c r="A27"/>
      <c r="B27"/>
      <c r="C27" t="s">
        <v>103</v>
      </c>
      <c r="D27"/>
      <c r="E27"/>
      <c r="F27" s="21"/>
      <c r="G27" s="21"/>
      <c r="H27" s="214"/>
      <c r="I27" s="214">
        <f>IFERROR(INDEX(Year_Summary!I$58:I$59, MATCH($C27, Year_Summary!$C$58:$C$59,0)),0)</f>
        <v>0</v>
      </c>
      <c r="J27" s="214">
        <f>IFERROR(INDEX(Year_Summary!J$58:J$59, MATCH($C27, Year_Summary!$C$58:$C$59,0)),0)</f>
        <v>0</v>
      </c>
      <c r="K27" s="214">
        <f>IFERROR(INDEX(Year_Summary!K$58:K$59, MATCH($C27, Year_Summary!$C$58:$C$59,0)),0)</f>
        <v>0</v>
      </c>
      <c r="L27" s="214">
        <f>IFERROR(INDEX(Year_Summary!L$58:L$59, MATCH($C27, Year_Summary!$C$58:$C$59,0)),0)</f>
        <v>0</v>
      </c>
      <c r="M27" s="214">
        <f>IFERROR(INDEX(Year_Summary!M$58:M$59, MATCH($C27, Year_Summary!$C$58:$C$59,0)),0)</f>
        <v>0</v>
      </c>
      <c r="O27" s="215"/>
      <c r="P27" s="215"/>
      <c r="Q27" s="215"/>
      <c r="R27" s="215"/>
      <c r="S27" s="215"/>
    </row>
    <row r="28" spans="1:26" s="2" customFormat="1">
      <c r="A28"/>
      <c r="B28"/>
      <c r="C28" t="s">
        <v>104</v>
      </c>
      <c r="D28"/>
      <c r="E28"/>
      <c r="F28" s="21"/>
      <c r="G28" s="21"/>
      <c r="H28" s="214"/>
      <c r="I28" s="214">
        <f>IFERROR(INDEX(Year_Summary!I$58:I$59, MATCH($C28, Year_Summary!$C$58:$C$59,0)),0)</f>
        <v>0</v>
      </c>
      <c r="J28" s="214">
        <f>IFERROR(INDEX(Year_Summary!J$58:J$59, MATCH($C28, Year_Summary!$C$58:$C$59,0)),0)</f>
        <v>0</v>
      </c>
      <c r="K28" s="214">
        <f>IFERROR(INDEX(Year_Summary!K$58:K$59, MATCH($C28, Year_Summary!$C$58:$C$59,0)),0)</f>
        <v>0</v>
      </c>
      <c r="L28" s="214">
        <f>IFERROR(INDEX(Year_Summary!L$58:L$59, MATCH($C28, Year_Summary!$C$58:$C$59,0)),0)</f>
        <v>0</v>
      </c>
      <c r="M28" s="214">
        <f>IFERROR(INDEX(Year_Summary!M$58:M$59, MATCH($C28, Year_Summary!$C$58:$C$59,0)),0)</f>
        <v>0</v>
      </c>
      <c r="O28" s="215"/>
      <c r="P28" s="215"/>
      <c r="Q28" s="215"/>
      <c r="R28" s="215"/>
      <c r="S28" s="215"/>
    </row>
    <row r="29" spans="1:26" s="2" customFormat="1">
      <c r="A29"/>
      <c r="B29"/>
      <c r="C29" t="s">
        <v>67</v>
      </c>
      <c r="D29"/>
      <c r="E29"/>
      <c r="F29" s="21"/>
      <c r="G29" s="21"/>
      <c r="H29" s="214"/>
      <c r="I29" s="214">
        <f>IFERROR(INDEX(Year_Summary!I$58:I$59, MATCH($C29, Year_Summary!$C$58:$C$59,0)),0)</f>
        <v>0</v>
      </c>
      <c r="J29" s="214">
        <f ca="1">IFERROR(INDEX(Year_Summary!J$58:J$59, MATCH($C29, Year_Summary!$C$58:$C$59,0)),0)</f>
        <v>11.391224052404182</v>
      </c>
      <c r="K29" s="214">
        <f ca="1">IFERROR(INDEX(Year_Summary!K$58:K$59, MATCH($C29, Year_Summary!$C$58:$C$59,0)),0)</f>
        <v>12.794030070362517</v>
      </c>
      <c r="L29" s="214">
        <f>IFERROR(INDEX(Year_Summary!L$58:L$59, MATCH($C29, Year_Summary!$C$58:$C$59,0)),0)</f>
        <v>0</v>
      </c>
      <c r="M29" s="214">
        <f>IFERROR(INDEX(Year_Summary!M$58:M$59, MATCH($C29, Year_Summary!$C$58:$C$59,0)),0)</f>
        <v>0</v>
      </c>
      <c r="O29" s="215"/>
      <c r="P29" s="215"/>
      <c r="Q29" s="215"/>
      <c r="R29" s="215"/>
      <c r="S29" s="215"/>
    </row>
    <row r="30" spans="1:26" s="2" customFormat="1">
      <c r="A30"/>
      <c r="B30"/>
      <c r="C30" t="s">
        <v>68</v>
      </c>
      <c r="D30"/>
      <c r="E30"/>
      <c r="F30" s="21"/>
      <c r="G30" s="21"/>
      <c r="H30" s="214"/>
      <c r="I30" s="214">
        <f>IFERROR(INDEX(Year_Summary!I$58:I$59, MATCH($C30, Year_Summary!$C$58:$C$59,0)),0)</f>
        <v>0</v>
      </c>
      <c r="J30" s="214">
        <f>IFERROR(INDEX(Year_Summary!J$58:J$59, MATCH($C30, Year_Summary!$C$58:$C$59,0)),0)</f>
        <v>0</v>
      </c>
      <c r="K30" s="214">
        <f>IFERROR(INDEX(Year_Summary!K$58:K$59, MATCH($C30, Year_Summary!$C$58:$C$59,0)),0)</f>
        <v>0</v>
      </c>
      <c r="L30" s="214">
        <f>IFERROR(INDEX(Year_Summary!L$58:L$59, MATCH($C30, Year_Summary!$C$58:$C$59,0)),0)</f>
        <v>0</v>
      </c>
      <c r="M30" s="214">
        <f>IFERROR(INDEX(Year_Summary!M$58:M$59, MATCH($C30, Year_Summary!$C$58:$C$59,0)),0)</f>
        <v>0</v>
      </c>
      <c r="O30" s="215"/>
      <c r="P30" s="215"/>
      <c r="Q30" s="215"/>
      <c r="R30" s="215"/>
      <c r="S30" s="215"/>
    </row>
    <row r="31" spans="1:26" s="2" customFormat="1">
      <c r="A31"/>
      <c r="B31"/>
      <c r="C31" t="s">
        <v>105</v>
      </c>
      <c r="D31"/>
      <c r="E31"/>
      <c r="F31" s="21"/>
      <c r="G31" s="21"/>
      <c r="H31" s="214"/>
      <c r="I31" s="214">
        <f>IFERROR(INDEX(Year_Summary!I$58:I$59, MATCH($C31, Year_Summary!$C$58:$C$59,0)),0)</f>
        <v>0</v>
      </c>
      <c r="J31" s="214">
        <f>IFERROR(INDEX(Year_Summary!J$58:J$59, MATCH($C31, Year_Summary!$C$58:$C$59,0)),0)</f>
        <v>0</v>
      </c>
      <c r="K31" s="214">
        <f>IFERROR(INDEX(Year_Summary!K$58:K$59, MATCH($C31, Year_Summary!$C$58:$C$59,0)),0)</f>
        <v>0</v>
      </c>
      <c r="L31" s="214">
        <f>IFERROR(INDEX(Year_Summary!L$58:L$59, MATCH($C31, Year_Summary!$C$58:$C$59,0)),0)</f>
        <v>0</v>
      </c>
      <c r="M31" s="214">
        <f>IFERROR(INDEX(Year_Summary!M$58:M$59, MATCH($C31, Year_Summary!$C$58:$C$59,0)),0)</f>
        <v>0</v>
      </c>
      <c r="O31" s="215"/>
      <c r="P31" s="215"/>
      <c r="Q31" s="215"/>
      <c r="R31" s="215"/>
      <c r="S31" s="215"/>
    </row>
    <row r="32" spans="1:26" s="2" customFormat="1">
      <c r="A32"/>
      <c r="B32"/>
      <c r="C32" t="s">
        <v>69</v>
      </c>
      <c r="D32"/>
      <c r="E32"/>
      <c r="F32" s="21"/>
      <c r="G32" s="21"/>
      <c r="H32" s="214"/>
      <c r="I32" s="214">
        <f>IFERROR(INDEX(Year_Summary!I$58:I$59, MATCH($C32, Year_Summary!$C$58:$C$59,0)),0)</f>
        <v>0</v>
      </c>
      <c r="J32" s="214">
        <f>IFERROR(INDEX(Year_Summary!J$58:J$59, MATCH($C32, Year_Summary!$C$58:$C$59,0)),0)</f>
        <v>0</v>
      </c>
      <c r="K32" s="214">
        <f>IFERROR(INDEX(Year_Summary!K$58:K$59, MATCH($C32, Year_Summary!$C$58:$C$59,0)),0)</f>
        <v>0</v>
      </c>
      <c r="L32" s="214">
        <f>IFERROR(INDEX(Year_Summary!L$58:L$59, MATCH($C32, Year_Summary!$C$58:$C$59,0)),0)</f>
        <v>0</v>
      </c>
      <c r="M32" s="214">
        <f>IFERROR(INDEX(Year_Summary!M$58:M$59, MATCH($C32, Year_Summary!$C$58:$C$59,0)),0)</f>
        <v>0</v>
      </c>
      <c r="O32" s="215"/>
      <c r="P32" s="215"/>
      <c r="Q32" s="215"/>
      <c r="R32" s="215"/>
      <c r="S32" s="215"/>
    </row>
    <row r="33" spans="1:19" s="2" customFormat="1">
      <c r="A33"/>
      <c r="B33"/>
      <c r="C33" t="s">
        <v>106</v>
      </c>
      <c r="D33"/>
      <c r="E33"/>
      <c r="F33" s="21"/>
      <c r="G33" s="21"/>
      <c r="H33" s="214"/>
      <c r="I33" s="214">
        <f>IFERROR(INDEX(Year_Summary!I$58:I$59, MATCH($C33, Year_Summary!$C$58:$C$59,0)),0)</f>
        <v>0</v>
      </c>
      <c r="J33" s="214">
        <f>IFERROR(INDEX(Year_Summary!J$58:J$59, MATCH($C33, Year_Summary!$C$58:$C$59,0)),0)</f>
        <v>0</v>
      </c>
      <c r="K33" s="214">
        <f>IFERROR(INDEX(Year_Summary!K$58:K$59, MATCH($C33, Year_Summary!$C$58:$C$59,0)),0)</f>
        <v>0</v>
      </c>
      <c r="L33" s="214">
        <f>IFERROR(INDEX(Year_Summary!L$58:L$59, MATCH($C33, Year_Summary!$C$58:$C$59,0)),0)</f>
        <v>0</v>
      </c>
      <c r="M33" s="214">
        <f>IFERROR(INDEX(Year_Summary!M$58:M$59, MATCH($C33, Year_Summary!$C$58:$C$59,0)),0)</f>
        <v>0</v>
      </c>
      <c r="O33" s="215"/>
      <c r="P33" s="215"/>
      <c r="Q33" s="215"/>
      <c r="R33" s="215"/>
      <c r="S33" s="215"/>
    </row>
    <row r="34" spans="1:19" s="2" customFormat="1">
      <c r="A34"/>
      <c r="B34"/>
      <c r="C34" t="s">
        <v>107</v>
      </c>
      <c r="D34"/>
      <c r="E34"/>
      <c r="F34" s="21"/>
      <c r="G34" s="21"/>
      <c r="H34" s="214"/>
      <c r="I34" s="214">
        <f>IFERROR(INDEX(Year_Summary!I$58:I$59, MATCH($C34, Year_Summary!$C$58:$C$59,0)),0)</f>
        <v>0</v>
      </c>
      <c r="J34" s="214">
        <f>IFERROR(INDEX(Year_Summary!J$58:J$59, MATCH($C34, Year_Summary!$C$58:$C$59,0)),0)</f>
        <v>0</v>
      </c>
      <c r="K34" s="214">
        <f>IFERROR(INDEX(Year_Summary!K$58:K$59, MATCH($C34, Year_Summary!$C$58:$C$59,0)),0)</f>
        <v>0</v>
      </c>
      <c r="L34" s="214">
        <f>IFERROR(INDEX(Year_Summary!L$58:L$59, MATCH($C34, Year_Summary!$C$58:$C$59,0)),0)</f>
        <v>0</v>
      </c>
      <c r="M34" s="214">
        <f>IFERROR(INDEX(Year_Summary!M$58:M$59, MATCH($C34, Year_Summary!$C$58:$C$59,0)),0)</f>
        <v>0</v>
      </c>
      <c r="O34" s="215"/>
      <c r="P34" s="215"/>
      <c r="Q34" s="215"/>
      <c r="R34" s="215"/>
      <c r="S34" s="215"/>
    </row>
    <row r="35" spans="1:19" s="2" customFormat="1">
      <c r="A35"/>
      <c r="B35"/>
      <c r="C35" t="s">
        <v>108</v>
      </c>
      <c r="D35"/>
      <c r="E35"/>
      <c r="F35" s="21"/>
      <c r="G35" s="21"/>
      <c r="H35" s="214"/>
      <c r="I35" s="214">
        <f>IFERROR(INDEX(Year_Summary!I$58:I$59, MATCH($C35, Year_Summary!$C$58:$C$59,0)),0)</f>
        <v>0</v>
      </c>
      <c r="J35" s="214">
        <f>IFERROR(INDEX(Year_Summary!J$58:J$59, MATCH($C35, Year_Summary!$C$58:$C$59,0)),0)</f>
        <v>0</v>
      </c>
      <c r="K35" s="214">
        <f>IFERROR(INDEX(Year_Summary!K$58:K$59, MATCH($C35, Year_Summary!$C$58:$C$59,0)),0)</f>
        <v>0</v>
      </c>
      <c r="L35" s="214">
        <f>IFERROR(INDEX(Year_Summary!L$58:L$59, MATCH($C35, Year_Summary!$C$58:$C$59,0)),0)</f>
        <v>0</v>
      </c>
      <c r="M35" s="214">
        <f>IFERROR(INDEX(Year_Summary!M$58:M$59, MATCH($C35, Year_Summary!$C$58:$C$59,0)),0)</f>
        <v>0</v>
      </c>
      <c r="O35" s="215"/>
      <c r="P35" s="215"/>
      <c r="Q35" s="215"/>
      <c r="R35" s="215"/>
      <c r="S35" s="215"/>
    </row>
    <row r="38" spans="1:19" s="2" customFormat="1" ht="15">
      <c r="A38"/>
      <c r="B38" s="261" t="s">
        <v>148</v>
      </c>
      <c r="C38" s="262"/>
      <c r="D38" s="262"/>
      <c r="E38" s="262"/>
      <c r="F38" s="47"/>
      <c r="G38" s="48"/>
      <c r="H38" s="44">
        <v>2015</v>
      </c>
      <c r="I38" s="44">
        <v>2016</v>
      </c>
      <c r="J38" s="44">
        <v>2017</v>
      </c>
      <c r="K38" s="44">
        <v>2018</v>
      </c>
      <c r="L38" s="44">
        <v>2019</v>
      </c>
      <c r="M38" s="44">
        <v>2020</v>
      </c>
    </row>
    <row r="39" spans="1:19" s="2" customFormat="1">
      <c r="A39"/>
      <c r="B39"/>
      <c r="C39" t="s">
        <v>66</v>
      </c>
      <c r="D39"/>
      <c r="E39"/>
      <c r="F39" s="21"/>
      <c r="G39" s="21"/>
      <c r="H39" s="214"/>
      <c r="I39" s="214">
        <f>-IF(AND(B39="distribution",I37=Project_inputs!$I$76),[2]REFCLs!$G$8/1000000,0)</f>
        <v>0</v>
      </c>
      <c r="J39" s="214">
        <f>-IF(AND(C39="distribution",J37=Project_inputs!$I$76),[2]REFCLs!$G$8/1000000,0)</f>
        <v>0</v>
      </c>
      <c r="K39" s="214">
        <f>-IF(AND(D39="distribution",K37=Project_inputs!$I$76),[2]REFCLs!$G$8/1000000,0)</f>
        <v>0</v>
      </c>
      <c r="L39" s="214">
        <f>-IF(AND(E39="distribution",L37=Project_inputs!$I$76),[2]REFCLs!$G$8/1000000,0)</f>
        <v>0</v>
      </c>
      <c r="M39" s="214">
        <f>-IF(AND(F39="distribution",M37=Project_inputs!$I$76),[2]REFCLs!$G$8/1000000,0)</f>
        <v>0</v>
      </c>
      <c r="O39" s="215"/>
      <c r="P39" s="215"/>
      <c r="Q39" s="215"/>
      <c r="R39" s="215"/>
      <c r="S39" s="215"/>
    </row>
    <row r="40" spans="1:19" s="2" customFormat="1">
      <c r="A40"/>
      <c r="B40"/>
      <c r="C40" t="s">
        <v>64</v>
      </c>
      <c r="D40"/>
      <c r="E40"/>
      <c r="F40" s="21"/>
      <c r="G40" s="21"/>
      <c r="H40" s="214"/>
      <c r="I40" s="214">
        <f>-IF(AND(B40="distribution",I38=Project_inputs!$I$76),[2]REFCLs!$G$8/1000000,0)</f>
        <v>0</v>
      </c>
      <c r="J40" s="214">
        <f>-IF(AND(C40="distribution",J38=Project_inputs!$I$76),[2]REFCLs!$G$8/1000000,0)</f>
        <v>-0.14776413845472863</v>
      </c>
      <c r="K40" s="214">
        <f>-IF(AND(D40="distribution",K38=Project_inputs!$I$76),[2]REFCLs!$G$8/1000000,0)</f>
        <v>0</v>
      </c>
      <c r="L40" s="214">
        <f>-IF(AND(E40="distribution",L38=Project_inputs!$I$76),[2]REFCLs!$G$8/1000000,0)</f>
        <v>0</v>
      </c>
      <c r="M40" s="214">
        <f>-IF(AND(F40="distribution",M38=Project_inputs!$I$76),[2]REFCLs!$G$8/1000000,0)</f>
        <v>0</v>
      </c>
      <c r="O40" s="215"/>
      <c r="P40" s="215"/>
      <c r="Q40" s="215"/>
      <c r="R40" s="215"/>
      <c r="S40" s="215"/>
    </row>
    <row r="41" spans="1:19" s="2" customFormat="1">
      <c r="A41"/>
      <c r="B41"/>
      <c r="C41" t="s">
        <v>103</v>
      </c>
      <c r="D41"/>
      <c r="E41"/>
      <c r="F41" s="21"/>
      <c r="G41" s="21"/>
      <c r="H41" s="214"/>
      <c r="I41" s="214">
        <f>-IF(AND(B41="distribution",I39=Project_inputs!$I$76),[2]REFCLs!$G$8/1000000,0)</f>
        <v>0</v>
      </c>
      <c r="J41" s="214">
        <f>-IF(AND(C41="distribution",J39=Project_inputs!$I$76),[2]REFCLs!$G$8/1000000,0)</f>
        <v>0</v>
      </c>
      <c r="K41" s="214">
        <f>-IF(AND(D41="distribution",K39=Project_inputs!$I$76),[2]REFCLs!$G$8/1000000,0)</f>
        <v>0</v>
      </c>
      <c r="L41" s="214">
        <f>-IF(AND(E41="distribution",L39=Project_inputs!$I$76),[2]REFCLs!$G$8/1000000,0)</f>
        <v>0</v>
      </c>
      <c r="M41" s="214">
        <f>-IF(AND(F41="distribution",M39=Project_inputs!$I$76),[2]REFCLs!$G$8/1000000,0)</f>
        <v>0</v>
      </c>
      <c r="O41" s="215"/>
      <c r="P41" s="215"/>
      <c r="Q41" s="215"/>
      <c r="R41" s="215"/>
      <c r="S41" s="215"/>
    </row>
    <row r="42" spans="1:19" s="2" customFormat="1">
      <c r="A42"/>
      <c r="B42"/>
      <c r="C42" t="s">
        <v>104</v>
      </c>
      <c r="D42"/>
      <c r="E42"/>
      <c r="F42" s="21"/>
      <c r="G42" s="21"/>
      <c r="H42" s="214"/>
      <c r="I42" s="214">
        <f>-IF(AND(B42="distribution",I40=Project_inputs!$I$76),[2]REFCLs!$G$8/1000000,0)</f>
        <v>0</v>
      </c>
      <c r="J42" s="214">
        <f>-IF(AND(C42="distribution",J40=Project_inputs!$I$76),[2]REFCLs!$G$8/1000000,0)</f>
        <v>0</v>
      </c>
      <c r="K42" s="214">
        <f>-IF(AND(D42="distribution",K40=Project_inputs!$I$76),[2]REFCLs!$G$8/1000000,0)</f>
        <v>0</v>
      </c>
      <c r="L42" s="214">
        <f>-IF(AND(E42="distribution",L40=Project_inputs!$I$76),[2]REFCLs!$G$8/1000000,0)</f>
        <v>0</v>
      </c>
      <c r="M42" s="214">
        <f>-IF(AND(F42="distribution",M40=Project_inputs!$I$76),[2]REFCLs!$G$8/1000000,0)</f>
        <v>0</v>
      </c>
      <c r="O42" s="215"/>
      <c r="P42" s="215"/>
      <c r="Q42" s="215"/>
      <c r="R42" s="215"/>
      <c r="S42" s="215"/>
    </row>
    <row r="43" spans="1:19" s="2" customFormat="1">
      <c r="A43"/>
      <c r="B43"/>
      <c r="C43" t="s">
        <v>67</v>
      </c>
      <c r="D43"/>
      <c r="E43"/>
      <c r="F43" s="21"/>
      <c r="G43" s="21"/>
      <c r="H43" s="214"/>
      <c r="I43" s="214">
        <f>-IF(AND(B43="distribution",I41=Project_inputs!$I$76),[2]REFCLs!$G$8/1000000,0)</f>
        <v>0</v>
      </c>
      <c r="J43" s="214">
        <f>-IF(AND(C43="distribution",J41=Project_inputs!$I$76),[2]REFCLs!$G$8/1000000,0)</f>
        <v>0</v>
      </c>
      <c r="K43" s="214">
        <f>-IF(AND(D43="distribution",K41=Project_inputs!$I$76),[2]REFCLs!$G$8/1000000,0)</f>
        <v>0</v>
      </c>
      <c r="L43" s="214">
        <f>-IF(AND(E43="distribution",L41=Project_inputs!$I$76),[2]REFCLs!$G$8/1000000,0)</f>
        <v>0</v>
      </c>
      <c r="M43" s="214">
        <f>-IF(AND(F43="distribution",M41=Project_inputs!$I$76),[2]REFCLs!$G$8/1000000,0)</f>
        <v>0</v>
      </c>
      <c r="O43" s="215"/>
      <c r="P43" s="215"/>
      <c r="Q43" s="215"/>
      <c r="R43" s="215"/>
      <c r="S43" s="215"/>
    </row>
    <row r="44" spans="1:19" s="2" customFormat="1">
      <c r="A44"/>
      <c r="B44"/>
      <c r="C44" t="s">
        <v>68</v>
      </c>
      <c r="D44"/>
      <c r="E44"/>
      <c r="F44" s="21"/>
      <c r="G44" s="21"/>
      <c r="H44" s="214"/>
      <c r="I44" s="214">
        <f>-IF(AND(B44="distribution",I42=Project_inputs!$I$76),[2]REFCLs!$G$8/1000000,0)</f>
        <v>0</v>
      </c>
      <c r="J44" s="214">
        <f>-IF(AND(C44="distribution",J42=Project_inputs!$I$76),[2]REFCLs!$G$8/1000000,0)</f>
        <v>0</v>
      </c>
      <c r="K44" s="214">
        <f>-IF(AND(D44="distribution",K42=Project_inputs!$I$76),[2]REFCLs!$G$8/1000000,0)</f>
        <v>0</v>
      </c>
      <c r="L44" s="214">
        <f>-IF(AND(E44="distribution",L42=Project_inputs!$I$76),[2]REFCLs!$G$8/1000000,0)</f>
        <v>0</v>
      </c>
      <c r="M44" s="214">
        <f>-IF(AND(F44="distribution",M42=Project_inputs!$I$76),[2]REFCLs!$G$8/1000000,0)</f>
        <v>0</v>
      </c>
      <c r="O44" s="215"/>
      <c r="P44" s="215"/>
      <c r="Q44" s="215"/>
      <c r="R44" s="215"/>
      <c r="S44" s="215"/>
    </row>
    <row r="45" spans="1:19" s="2" customFormat="1">
      <c r="A45"/>
      <c r="B45"/>
      <c r="C45" t="s">
        <v>105</v>
      </c>
      <c r="D45"/>
      <c r="E45"/>
      <c r="F45" s="21"/>
      <c r="G45" s="21"/>
      <c r="H45" s="214"/>
      <c r="I45" s="214">
        <f>-IF(AND(B45="distribution",I43=Project_inputs!$I$76),[2]REFCLs!$G$8/1000000,0)</f>
        <v>0</v>
      </c>
      <c r="J45" s="214">
        <f>-IF(AND(C45="distribution",J43=Project_inputs!$I$76),[2]REFCLs!$G$8/1000000,0)</f>
        <v>0</v>
      </c>
      <c r="K45" s="214">
        <f>-IF(AND(D45="distribution",K43=Project_inputs!$I$76),[2]REFCLs!$G$8/1000000,0)</f>
        <v>0</v>
      </c>
      <c r="L45" s="214">
        <f>-IF(AND(E45="distribution",L43=Project_inputs!$I$76),[2]REFCLs!$G$8/1000000,0)</f>
        <v>0</v>
      </c>
      <c r="M45" s="214">
        <f>-IF(AND(F45="distribution",M43=Project_inputs!$I$76),[2]REFCLs!$G$8/1000000,0)</f>
        <v>0</v>
      </c>
      <c r="O45" s="215"/>
      <c r="P45" s="215"/>
      <c r="Q45" s="215"/>
      <c r="R45" s="215"/>
      <c r="S45" s="215"/>
    </row>
    <row r="46" spans="1:19" s="2" customFormat="1">
      <c r="A46"/>
      <c r="B46"/>
      <c r="C46" t="s">
        <v>69</v>
      </c>
      <c r="D46"/>
      <c r="E46"/>
      <c r="F46" s="21"/>
      <c r="G46" s="21"/>
      <c r="H46" s="214"/>
      <c r="I46" s="214">
        <f>-IF(AND(B46="distribution",I44=Project_inputs!$I$76),[2]REFCLs!$G$8/1000000,0)</f>
        <v>0</v>
      </c>
      <c r="J46" s="214">
        <f>-IF(AND(C46="distribution",J44=Project_inputs!$I$76),[2]REFCLs!$G$8/1000000,0)</f>
        <v>0</v>
      </c>
      <c r="K46" s="214">
        <f>-IF(AND(D46="distribution",K44=Project_inputs!$I$76),[2]REFCLs!$G$8/1000000,0)</f>
        <v>0</v>
      </c>
      <c r="L46" s="214">
        <f>-IF(AND(E46="distribution",L44=Project_inputs!$I$76),[2]REFCLs!$G$8/1000000,0)</f>
        <v>0</v>
      </c>
      <c r="M46" s="214">
        <f>-IF(AND(F46="distribution",M44=Project_inputs!$I$76),[2]REFCLs!$G$8/1000000,0)</f>
        <v>0</v>
      </c>
      <c r="O46" s="215"/>
      <c r="P46" s="215"/>
      <c r="Q46" s="215"/>
      <c r="R46" s="215"/>
      <c r="S46" s="215"/>
    </row>
    <row r="47" spans="1:19" s="2" customFormat="1">
      <c r="A47"/>
      <c r="B47"/>
      <c r="C47" t="s">
        <v>106</v>
      </c>
      <c r="D47"/>
      <c r="E47"/>
      <c r="F47" s="21"/>
      <c r="G47" s="21"/>
      <c r="H47" s="214"/>
      <c r="I47" s="214">
        <f>-IF(AND(B47="distribution",I45=Project_inputs!$I$76),[2]REFCLs!$G$8/1000000,0)</f>
        <v>0</v>
      </c>
      <c r="J47" s="214">
        <f>-IF(AND(C47="distribution",J45=Project_inputs!$I$76),[2]REFCLs!$G$8/1000000,0)</f>
        <v>0</v>
      </c>
      <c r="K47" s="214">
        <f>-IF(AND(D47="distribution",K45=Project_inputs!$I$76),[2]REFCLs!$G$8/1000000,0)</f>
        <v>0</v>
      </c>
      <c r="L47" s="214">
        <f>-IF(AND(E47="distribution",L45=Project_inputs!$I$76),[2]REFCLs!$G$8/1000000,0)</f>
        <v>0</v>
      </c>
      <c r="M47" s="214">
        <f>-IF(AND(F47="distribution",M45=Project_inputs!$I$76),[2]REFCLs!$G$8/1000000,0)</f>
        <v>0</v>
      </c>
      <c r="O47" s="215"/>
      <c r="P47" s="215"/>
      <c r="Q47" s="215"/>
      <c r="R47" s="215"/>
      <c r="S47" s="215"/>
    </row>
    <row r="48" spans="1:19" s="2" customFormat="1">
      <c r="A48"/>
      <c r="B48"/>
      <c r="C48" t="s">
        <v>107</v>
      </c>
      <c r="D48"/>
      <c r="E48"/>
      <c r="F48" s="21"/>
      <c r="G48" s="21"/>
      <c r="H48" s="214"/>
      <c r="I48" s="214">
        <f>-IF(AND(B48="distribution",I46=Project_inputs!$I$76),[2]REFCLs!$G$8/1000000,0)</f>
        <v>0</v>
      </c>
      <c r="J48" s="214">
        <f>-IF(AND(C48="distribution",J46=Project_inputs!$I$76),[2]REFCLs!$G$8/1000000,0)</f>
        <v>0</v>
      </c>
      <c r="K48" s="214">
        <f>-IF(AND(D48="distribution",K46=Project_inputs!$I$76),[2]REFCLs!$G$8/1000000,0)</f>
        <v>0</v>
      </c>
      <c r="L48" s="214">
        <f>-IF(AND(E48="distribution",L46=Project_inputs!$I$76),[2]REFCLs!$G$8/1000000,0)</f>
        <v>0</v>
      </c>
      <c r="M48" s="214">
        <f>-IF(AND(F48="distribution",M46=Project_inputs!$I$76),[2]REFCLs!$G$8/1000000,0)</f>
        <v>0</v>
      </c>
      <c r="O48" s="215"/>
      <c r="P48" s="215"/>
      <c r="Q48" s="215"/>
      <c r="R48" s="215"/>
      <c r="S48" s="215"/>
    </row>
    <row r="49" spans="1:19" s="2" customFormat="1">
      <c r="A49"/>
      <c r="B49"/>
      <c r="C49" t="s">
        <v>108</v>
      </c>
      <c r="D49"/>
      <c r="E49"/>
      <c r="F49" s="21"/>
      <c r="G49" s="21"/>
      <c r="H49" s="214"/>
      <c r="I49" s="214">
        <f>-IF(AND(B49="distribution",I47=Project_inputs!$I$76),[2]REFCLs!$G$8/1000000,0)</f>
        <v>0</v>
      </c>
      <c r="J49" s="214">
        <f>-IF(AND(C49="distribution",J47=Project_inputs!$I$76),[2]REFCLs!$G$8/1000000,0)</f>
        <v>0</v>
      </c>
      <c r="K49" s="214">
        <f>-IF(AND(D49="distribution",K47=Project_inputs!$I$76),[2]REFCLs!$G$8/1000000,0)</f>
        <v>0</v>
      </c>
      <c r="L49" s="214">
        <f>-IF(AND(E49="distribution",L47=Project_inputs!$I$76),[2]REFCLs!$G$8/1000000,0)</f>
        <v>0</v>
      </c>
      <c r="M49" s="214">
        <f>-IF(AND(F49="distribution",M47=Project_inputs!$I$76),[2]REFCLs!$G$8/1000000,0)</f>
        <v>0</v>
      </c>
      <c r="O49" s="215"/>
      <c r="P49" s="215"/>
      <c r="Q49" s="215"/>
      <c r="R49" s="215"/>
      <c r="S49" s="215"/>
    </row>
    <row r="50" spans="1:19" s="2" customFormat="1">
      <c r="A50"/>
      <c r="B50"/>
      <c r="C50"/>
      <c r="D50"/>
      <c r="E50"/>
      <c r="F50" s="21"/>
      <c r="G50" s="21"/>
      <c r="H50" s="213"/>
    </row>
    <row r="51" spans="1:19" s="2" customFormat="1">
      <c r="A51"/>
      <c r="B51"/>
      <c r="C51"/>
      <c r="D51"/>
      <c r="E51"/>
      <c r="F51" s="21"/>
      <c r="G51" s="21"/>
      <c r="H51" s="213"/>
    </row>
    <row r="54" spans="1:19" s="2" customFormat="1">
      <c r="A54" s="226" t="s">
        <v>87</v>
      </c>
      <c r="B54" s="226"/>
      <c r="C54" s="226"/>
      <c r="D54" s="226"/>
      <c r="E54" s="226"/>
      <c r="F54" s="227"/>
      <c r="G54" s="227"/>
      <c r="H54" s="227"/>
      <c r="I54" s="228"/>
      <c r="J54" s="228"/>
      <c r="K54" s="228"/>
      <c r="L54" s="228"/>
      <c r="M54" s="228"/>
      <c r="N54"/>
      <c r="O54"/>
      <c r="P54"/>
    </row>
    <row r="55" spans="1:19">
      <c r="I55" s="21"/>
      <c r="J55" s="21"/>
      <c r="K55" s="21"/>
      <c r="L55" s="21"/>
      <c r="M55" s="21"/>
    </row>
    <row r="56" spans="1:19" ht="15">
      <c r="B56" s="27" t="s">
        <v>111</v>
      </c>
      <c r="C56" s="28"/>
      <c r="D56" s="28"/>
      <c r="E56" s="28"/>
      <c r="F56" s="47"/>
      <c r="G56" s="48"/>
      <c r="H56" s="44"/>
      <c r="I56" s="256">
        <v>2016</v>
      </c>
      <c r="J56" s="256">
        <v>2017</v>
      </c>
      <c r="K56" s="256">
        <v>2018</v>
      </c>
      <c r="L56" s="256">
        <v>2019</v>
      </c>
      <c r="M56" s="256">
        <v>2020</v>
      </c>
    </row>
    <row r="57" spans="1:19">
      <c r="B57" t="s">
        <v>112</v>
      </c>
      <c r="F57" s="316"/>
      <c r="G57" s="316"/>
      <c r="H57" s="219"/>
      <c r="I57" s="257">
        <v>225.54656368495981</v>
      </c>
      <c r="J57" s="257">
        <v>229.30709392144303</v>
      </c>
      <c r="K57" s="257">
        <v>236.6043494390232</v>
      </c>
      <c r="L57" s="257">
        <v>241.57291154406434</v>
      </c>
      <c r="M57" s="257">
        <v>248.02166975863165</v>
      </c>
    </row>
    <row r="60" spans="1:19" s="2" customFormat="1" ht="15">
      <c r="A60"/>
      <c r="B60" s="27" t="s">
        <v>170</v>
      </c>
      <c r="C60" s="28"/>
      <c r="D60" s="28"/>
      <c r="E60" s="28"/>
      <c r="F60" s="47"/>
      <c r="G60" s="48"/>
      <c r="H60" s="44"/>
      <c r="I60" s="256">
        <v>2016</v>
      </c>
      <c r="J60" s="256">
        <v>2017</v>
      </c>
      <c r="K60" s="256">
        <v>2018</v>
      </c>
      <c r="L60" s="256">
        <v>2019</v>
      </c>
      <c r="M60" s="256">
        <v>2020</v>
      </c>
    </row>
    <row r="61" spans="1:19">
      <c r="B61" t="s">
        <v>171</v>
      </c>
      <c r="H61" s="26"/>
      <c r="I61" s="220">
        <f>Year_Summary!I30</f>
        <v>0</v>
      </c>
      <c r="J61" s="220">
        <f ca="1">Year_Summary!J30</f>
        <v>2.1061491139359623</v>
      </c>
      <c r="K61" s="220">
        <f ca="1">Year_Summary!K30</f>
        <v>2.1061491139359623</v>
      </c>
      <c r="L61" s="220">
        <f>Year_Summary!L30</f>
        <v>0.33072686925434763</v>
      </c>
      <c r="M61" s="220">
        <f>Year_Summary!M30</f>
        <v>0.66563386552436976</v>
      </c>
    </row>
  </sheetData>
  <mergeCells count="1">
    <mergeCell ref="F57:G57"/>
  </mergeCells>
  <conditionalFormatting sqref="H2">
    <cfRule type="containsText" dxfId="28" priority="8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W72"/>
  <sheetViews>
    <sheetView showGridLines="0" zoomScale="70" zoomScaleNormal="70" workbookViewId="0"/>
  </sheetViews>
  <sheetFormatPr defaultRowHeight="12.75"/>
  <cols>
    <col min="1" max="1" width="2.28515625" customWidth="1"/>
    <col min="2" max="2" width="2.7109375" customWidth="1"/>
    <col min="3" max="3" width="13.140625" customWidth="1"/>
    <col min="4" max="4" width="18" customWidth="1"/>
    <col min="5" max="5" width="19" customWidth="1"/>
    <col min="6" max="6" width="12.5703125" customWidth="1"/>
    <col min="7" max="7" width="8.85546875" customWidth="1"/>
    <col min="8" max="13" width="14.140625" customWidth="1"/>
    <col min="14" max="14" width="2.140625" customWidth="1"/>
    <col min="15" max="15" width="15.42578125" customWidth="1"/>
    <col min="16" max="16" width="11.7109375" bestFit="1" customWidth="1"/>
    <col min="17" max="17" width="11.28515625" bestFit="1" customWidth="1"/>
  </cols>
  <sheetData>
    <row r="1" spans="1:23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U1" s="11"/>
      <c r="V1" s="11"/>
      <c r="W1" s="11"/>
    </row>
    <row r="2" spans="1:23" ht="21">
      <c r="A2" s="223" t="s">
        <v>136</v>
      </c>
      <c r="B2" s="222"/>
      <c r="C2" s="222"/>
      <c r="D2" s="222"/>
      <c r="E2" s="223"/>
      <c r="F2" s="223"/>
      <c r="G2" s="222"/>
      <c r="H2" s="224"/>
      <c r="I2" s="222"/>
      <c r="J2" s="222"/>
      <c r="K2" s="222"/>
      <c r="L2" s="222"/>
      <c r="M2" s="222"/>
      <c r="R2" s="5"/>
      <c r="S2" s="208"/>
      <c r="U2" s="11"/>
      <c r="V2" s="11"/>
      <c r="W2" s="11"/>
    </row>
    <row r="3" spans="1:23">
      <c r="A3" s="225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R3" s="5"/>
      <c r="S3" s="208"/>
      <c r="U3" s="11"/>
      <c r="V3" s="11"/>
      <c r="W3" s="11"/>
    </row>
    <row r="4" spans="1:23">
      <c r="A4" s="3"/>
    </row>
    <row r="5" spans="1:23">
      <c r="R5" s="14"/>
    </row>
    <row r="6" spans="1:23" s="2" customFormat="1" ht="15">
      <c r="A6" s="250" t="s">
        <v>87</v>
      </c>
      <c r="B6" s="226"/>
      <c r="C6" s="226"/>
      <c r="D6" s="226"/>
      <c r="E6" s="226"/>
      <c r="F6" s="227"/>
      <c r="G6" s="227"/>
      <c r="H6" s="227"/>
      <c r="I6" s="228"/>
      <c r="J6" s="228"/>
      <c r="K6" s="228"/>
      <c r="L6" s="228"/>
      <c r="M6" s="228"/>
      <c r="N6"/>
      <c r="O6"/>
      <c r="P6"/>
      <c r="R6" s="14"/>
      <c r="S6"/>
    </row>
    <row r="7" spans="1:23">
      <c r="R7" s="14"/>
    </row>
    <row r="8" spans="1:23" ht="12.75" customHeight="1">
      <c r="A8" s="7"/>
      <c r="C8" s="201" t="str">
        <f>Project_inputs!C81</f>
        <v>Cumulative forecast CPI from 2015 (end of year)</v>
      </c>
      <c r="D8" s="98"/>
      <c r="E8" s="98"/>
      <c r="F8" s="98"/>
      <c r="G8" s="98"/>
      <c r="H8" s="99"/>
      <c r="I8" s="99">
        <f>Project_inputs!J81</f>
        <v>1.0115487127221987</v>
      </c>
      <c r="J8" s="99">
        <f>Project_inputs!K81</f>
        <v>1.0350477967469698</v>
      </c>
      <c r="K8" s="99">
        <f>Project_inputs!L81</f>
        <v>1.0590927832508386</v>
      </c>
      <c r="L8" s="99">
        <f>Project_inputs!M81</f>
        <v>1.0836963539841395</v>
      </c>
      <c r="M8" s="99">
        <f>Project_inputs!N81</f>
        <v>1.1088714853043897</v>
      </c>
      <c r="N8" s="8"/>
    </row>
    <row r="9" spans="1:23" ht="12.75" customHeight="1">
      <c r="A9" s="7"/>
      <c r="C9" s="201" t="str">
        <f>Project_inputs!C87</f>
        <v>Cumulative labour escalation from 2017</v>
      </c>
      <c r="D9" s="98"/>
      <c r="E9" s="98"/>
      <c r="F9" s="98"/>
      <c r="G9" s="98"/>
      <c r="H9" s="99"/>
      <c r="I9" s="99"/>
      <c r="J9" s="99">
        <f>Project_inputs!K87</f>
        <v>1</v>
      </c>
      <c r="K9" s="99">
        <f>Project_inputs!L87</f>
        <v>1.0282108770048577</v>
      </c>
      <c r="L9" s="99">
        <f>Project_inputs!M87</f>
        <v>1.0583419529766005</v>
      </c>
      <c r="M9" s="99">
        <f>Project_inputs!N87</f>
        <v>1.0897717601253658</v>
      </c>
      <c r="N9" s="8"/>
    </row>
    <row r="10" spans="1:23" ht="12.75" customHeight="1">
      <c r="A10" s="7"/>
      <c r="C10" s="201"/>
      <c r="D10" s="98"/>
      <c r="E10" s="98"/>
      <c r="F10" s="98"/>
      <c r="G10" s="98"/>
      <c r="H10" s="99"/>
      <c r="I10" s="99"/>
      <c r="J10" s="99"/>
      <c r="K10" s="99"/>
      <c r="L10" s="99"/>
      <c r="M10" s="99"/>
      <c r="N10" s="8"/>
    </row>
    <row r="11" spans="1:23" ht="12.75" customHeight="1">
      <c r="A11" s="7"/>
      <c r="B11" s="7"/>
      <c r="C11" s="7"/>
      <c r="D11" s="7"/>
      <c r="E11" s="7"/>
      <c r="F11" s="7"/>
      <c r="G11" s="7"/>
      <c r="H11" s="8"/>
    </row>
    <row r="12" spans="1:23" ht="12.75" customHeight="1">
      <c r="A12" s="7"/>
      <c r="B12" s="249"/>
      <c r="C12" s="7"/>
      <c r="D12" s="7"/>
      <c r="E12" s="7"/>
      <c r="F12" s="7"/>
      <c r="G12" s="7"/>
      <c r="H12" s="8"/>
    </row>
    <row r="13" spans="1:23" ht="12.75" customHeight="1">
      <c r="A13" s="14"/>
      <c r="B13" s="249"/>
      <c r="C13" s="261" t="s">
        <v>176</v>
      </c>
      <c r="D13" s="262"/>
      <c r="E13" s="262"/>
      <c r="F13" s="265"/>
      <c r="G13" s="266"/>
      <c r="H13" s="267"/>
      <c r="I13" s="267">
        <v>2016</v>
      </c>
      <c r="J13" s="267">
        <v>2017</v>
      </c>
      <c r="K13" s="267">
        <v>2018</v>
      </c>
      <c r="L13" s="267">
        <v>2019</v>
      </c>
      <c r="M13" s="267">
        <v>2020</v>
      </c>
      <c r="O13" s="10"/>
      <c r="P13" s="10"/>
      <c r="Q13" s="10"/>
    </row>
    <row r="14" spans="1:23">
      <c r="A14" s="14"/>
      <c r="B14" s="14"/>
      <c r="C14" s="14" t="s">
        <v>127</v>
      </c>
      <c r="E14" t="s">
        <v>152</v>
      </c>
      <c r="G14" s="35"/>
      <c r="H14" s="35"/>
      <c r="I14" s="50"/>
      <c r="J14" s="252">
        <f>COUNTIF(Project_inputs!$M$94:$M$99, "&lt;"&amp;J$13)/COUNTA(Project_inputs!$C$94:$C$99)*Project_inputs!$I47/1000000</f>
        <v>0</v>
      </c>
      <c r="K14" s="252">
        <f>COUNTIF(Project_inputs!$M$94:$M$99, "&lt;"&amp;K$13)/COUNTA(Project_inputs!$C$94:$C$99)*Project_inputs!$I47/1000000</f>
        <v>0</v>
      </c>
      <c r="L14" s="252">
        <f>COUNTIF(Project_inputs!$M$94:$M$99, "&lt;"&amp;L$13)/COUNTA(Project_inputs!$C$94:$C$99)*Project_inputs!$I47/1000000</f>
        <v>4.4999999999999998E-2</v>
      </c>
      <c r="M14" s="252">
        <f>COUNTIF(Project_inputs!$M$94:$M$99, "&lt;"&amp;M$13)/COUNTA(Project_inputs!$C$94:$C$99)*Project_inputs!$I47/1000000</f>
        <v>0.09</v>
      </c>
    </row>
    <row r="15" spans="1:23">
      <c r="A15" s="14"/>
      <c r="B15" s="14"/>
      <c r="C15" s="14" t="s">
        <v>125</v>
      </c>
      <c r="E15" t="s">
        <v>152</v>
      </c>
      <c r="G15" s="35"/>
      <c r="H15" s="35"/>
      <c r="I15" s="50"/>
      <c r="J15" s="252">
        <f>(SUMIF(Project_inputs!$M$94:$M$99, "&lt;"&amp;J$13, Project_inputs!$I$53:$I$58)*Project_inputs!$I49+COUNTIF(Project_inputs!$M$94:$M$99, "&lt;"&amp;J$13)/COUNTA(Project_inputs!$C$94:$C$99)*Project_inputs!$I48)/1000000</f>
        <v>0</v>
      </c>
      <c r="K15" s="252">
        <f>(SUMIF(Project_inputs!$M$94:$M$99, "&lt;"&amp;K$13, Project_inputs!$I$53:$I$58)*Project_inputs!$I49+COUNTIF(Project_inputs!$M$94:$M$99, "&lt;"&amp;K$13)/COUNTA(Project_inputs!$C$94:$C$99)*Project_inputs!$I48)/1000000</f>
        <v>0</v>
      </c>
      <c r="L15" s="252">
        <f>(SUMIF(Project_inputs!$M$94:$M$99, "&lt;"&amp;L$13, Project_inputs!$I$53:$I$58)*Project_inputs!$I49+COUNTIF(Project_inputs!$M$94:$M$99, "&lt;"&amp;L$13)/COUNTA(Project_inputs!$C$94:$C$99)*Project_inputs!$I48)/1000000</f>
        <v>0.13725000000000001</v>
      </c>
      <c r="M15" s="252">
        <f>(SUMIF(Project_inputs!$M$94:$M$99, "&lt;"&amp;M$13, Project_inputs!$I$53:$I$58)*Project_inputs!$I49+COUNTIF(Project_inputs!$M$94:$M$99, "&lt;"&amp;M$13)/COUNTA(Project_inputs!$C$94:$C$99)*Project_inputs!$I48)/1000000</f>
        <v>0.27450000000000002</v>
      </c>
    </row>
    <row r="16" spans="1:23">
      <c r="A16" s="14"/>
      <c r="B16" s="14"/>
      <c r="C16" s="14" t="s">
        <v>126</v>
      </c>
      <c r="E16" t="s">
        <v>152</v>
      </c>
      <c r="G16" s="35"/>
      <c r="H16" s="35"/>
      <c r="I16" s="50"/>
      <c r="J16" s="252">
        <f>SUMIF(Project_inputs!$M$94:$M$99, "&lt;"&amp;J$13, Project_inputs!$I$53:$I$58)*Project_inputs!$I50/1000000</f>
        <v>0</v>
      </c>
      <c r="K16" s="252">
        <f>SUMIF(Project_inputs!$M$94:$M$99, "&lt;"&amp;K$13, Project_inputs!$I$53:$I$58)*Project_inputs!$I50/1000000</f>
        <v>0</v>
      </c>
      <c r="L16" s="252">
        <f>SUMIF(Project_inputs!$M$94:$M$99, "&lt;"&amp;L$13, Project_inputs!$I$53:$I$58)*Project_inputs!$I50/1000000</f>
        <v>0.15640000000000001</v>
      </c>
      <c r="M16" s="252">
        <f>SUMIF(Project_inputs!$M$94:$M$99, "&lt;"&amp;M$13, Project_inputs!$I$53:$I$58)*Project_inputs!$I50/1000000</f>
        <v>0.31280000000000002</v>
      </c>
    </row>
    <row r="17" spans="1:19">
      <c r="A17" s="14"/>
      <c r="B17" s="14"/>
      <c r="C17" s="274" t="s">
        <v>5</v>
      </c>
      <c r="D17" s="275"/>
      <c r="E17" s="277" t="s">
        <v>152</v>
      </c>
      <c r="F17" s="276"/>
      <c r="G17" s="276"/>
      <c r="H17" s="276"/>
      <c r="I17" s="277"/>
      <c r="J17" s="278">
        <f>SUM(J14:J16)</f>
        <v>0</v>
      </c>
      <c r="K17" s="278">
        <f>SUM(K14:K16)</f>
        <v>0</v>
      </c>
      <c r="L17" s="278">
        <f>SUM(L14:L16)</f>
        <v>0.33865000000000001</v>
      </c>
      <c r="M17" s="278">
        <f>SUM(M14:M16)</f>
        <v>0.67730000000000001</v>
      </c>
    </row>
    <row r="18" spans="1:19">
      <c r="A18" s="14"/>
      <c r="B18" s="14"/>
      <c r="C18" s="104"/>
      <c r="D18" s="46"/>
      <c r="E18" s="39"/>
      <c r="F18" s="105"/>
      <c r="G18" s="105"/>
      <c r="H18" s="105"/>
      <c r="I18" s="39"/>
      <c r="J18" s="268"/>
      <c r="K18" s="268"/>
      <c r="L18" s="268"/>
      <c r="M18" s="268"/>
    </row>
    <row r="19" spans="1:19" ht="15">
      <c r="A19" s="14"/>
      <c r="B19" s="14"/>
      <c r="C19" s="261" t="s">
        <v>177</v>
      </c>
      <c r="D19" s="262"/>
      <c r="E19" s="262"/>
      <c r="F19" s="262"/>
      <c r="G19" s="262"/>
      <c r="H19" s="262"/>
      <c r="I19" s="267">
        <v>2016</v>
      </c>
      <c r="J19" s="267">
        <v>2017</v>
      </c>
      <c r="K19" s="267">
        <v>2018</v>
      </c>
      <c r="L19" s="267">
        <v>2019</v>
      </c>
      <c r="M19" s="267">
        <v>2020</v>
      </c>
      <c r="N19" s="14"/>
      <c r="O19" s="14"/>
    </row>
    <row r="20" spans="1:19">
      <c r="A20" s="14"/>
      <c r="B20" s="14"/>
      <c r="C20" s="14" t="s">
        <v>127</v>
      </c>
      <c r="E20" t="s">
        <v>149</v>
      </c>
      <c r="F20" s="14"/>
      <c r="G20" s="14"/>
      <c r="H20" s="14"/>
      <c r="I20" s="14"/>
      <c r="J20" s="252">
        <f t="shared" ref="J20:M22" si="0">J14*J$9</f>
        <v>0</v>
      </c>
      <c r="K20" s="252">
        <f t="shared" si="0"/>
        <v>0</v>
      </c>
      <c r="L20" s="252">
        <f t="shared" si="0"/>
        <v>4.7625387883947018E-2</v>
      </c>
      <c r="M20" s="252">
        <f t="shared" si="0"/>
        <v>9.8079458411282919E-2</v>
      </c>
      <c r="N20" s="14"/>
      <c r="O20" s="14"/>
    </row>
    <row r="21" spans="1:19">
      <c r="A21" s="14"/>
      <c r="B21" s="14"/>
      <c r="C21" s="14" t="s">
        <v>125</v>
      </c>
      <c r="E21" t="s">
        <v>149</v>
      </c>
      <c r="F21" s="14"/>
      <c r="G21" s="14"/>
      <c r="H21" s="14"/>
      <c r="I21" s="14"/>
      <c r="J21" s="252">
        <f t="shared" si="0"/>
        <v>0</v>
      </c>
      <c r="K21" s="252">
        <f t="shared" si="0"/>
        <v>0</v>
      </c>
      <c r="L21" s="252">
        <f t="shared" si="0"/>
        <v>0.14525743304603844</v>
      </c>
      <c r="M21" s="252">
        <f t="shared" si="0"/>
        <v>0.29914234815441293</v>
      </c>
      <c r="N21" s="14"/>
      <c r="O21" s="14"/>
    </row>
    <row r="22" spans="1:19">
      <c r="A22" s="14"/>
      <c r="B22" s="14"/>
      <c r="C22" s="14" t="s">
        <v>126</v>
      </c>
      <c r="E22" t="s">
        <v>149</v>
      </c>
      <c r="F22" s="14"/>
      <c r="G22" s="14"/>
      <c r="H22" s="14"/>
      <c r="I22" s="14"/>
      <c r="J22" s="252">
        <f t="shared" si="0"/>
        <v>0</v>
      </c>
      <c r="K22" s="252">
        <f t="shared" si="0"/>
        <v>0</v>
      </c>
      <c r="L22" s="252">
        <f t="shared" si="0"/>
        <v>0.16552468144554033</v>
      </c>
      <c r="M22" s="252">
        <f t="shared" si="0"/>
        <v>0.34088060656721447</v>
      </c>
      <c r="N22" s="14"/>
      <c r="O22" s="14"/>
    </row>
    <row r="23" spans="1:19">
      <c r="A23" s="14"/>
      <c r="B23" s="14"/>
      <c r="C23" s="274" t="s">
        <v>5</v>
      </c>
      <c r="D23" s="275"/>
      <c r="E23" s="277" t="s">
        <v>149</v>
      </c>
      <c r="F23" s="276"/>
      <c r="G23" s="276"/>
      <c r="H23" s="276"/>
      <c r="I23" s="277"/>
      <c r="J23" s="278">
        <f>SUM(J20:J22)</f>
        <v>0</v>
      </c>
      <c r="K23" s="278">
        <f>SUM(K20:K22)</f>
        <v>0</v>
      </c>
      <c r="L23" s="278">
        <f>SUM(L20:L22)</f>
        <v>0.35840750237552577</v>
      </c>
      <c r="M23" s="278">
        <f>SUM(M20:M22)</f>
        <v>0.73810241313291036</v>
      </c>
    </row>
    <row r="24" spans="1:19" s="2" customFormat="1">
      <c r="A24"/>
      <c r="B24"/>
      <c r="C24" s="162"/>
      <c r="D24"/>
      <c r="E24"/>
      <c r="F24"/>
      <c r="G24"/>
      <c r="H24"/>
      <c r="I24"/>
      <c r="J24" s="162"/>
      <c r="K24" s="162"/>
      <c r="L24" s="162"/>
      <c r="M24" s="162"/>
      <c r="N24"/>
      <c r="O24"/>
      <c r="P24"/>
      <c r="Q24"/>
      <c r="R24"/>
      <c r="S24"/>
    </row>
    <row r="25" spans="1:19">
      <c r="A25" s="3"/>
      <c r="C25" s="162"/>
      <c r="J25" s="162"/>
      <c r="K25" s="162"/>
      <c r="L25" s="162"/>
      <c r="M25" s="162"/>
    </row>
    <row r="26" spans="1:19" ht="15">
      <c r="A26" s="3"/>
      <c r="C26" s="261" t="s">
        <v>171</v>
      </c>
      <c r="D26" s="262"/>
      <c r="E26" s="262"/>
      <c r="F26" s="265"/>
      <c r="G26" s="266"/>
      <c r="H26" s="267"/>
      <c r="I26" s="267">
        <v>2016</v>
      </c>
      <c r="J26" s="267">
        <v>2017</v>
      </c>
      <c r="K26" s="267">
        <v>2018</v>
      </c>
      <c r="L26" s="267">
        <v>2019</v>
      </c>
      <c r="M26" s="267">
        <v>2020</v>
      </c>
    </row>
    <row r="27" spans="1:19">
      <c r="A27" s="3"/>
      <c r="C27" s="14" t="s">
        <v>62</v>
      </c>
      <c r="E27" t="s">
        <v>149</v>
      </c>
      <c r="G27" s="35"/>
      <c r="H27" s="35"/>
      <c r="I27" s="50"/>
      <c r="J27" s="252">
        <f ca="1">SUMIF(Tot_cost!$B$14:$B$63, $C27, Tot_cost!U$14:U$63)/1000000</f>
        <v>2.1799650000000002</v>
      </c>
      <c r="K27" s="252">
        <f ca="1">SUMIF(Tot_cost!$B$14:$B$63, $C27, Tot_cost!V$14:V$63)/1000000</f>
        <v>2.2306073270197255</v>
      </c>
      <c r="L27" s="252">
        <f>SUMIF(Tot_cost!$B$14:$B$63, $C27, Tot_cost!W$14:W$63)/1000000</f>
        <v>0</v>
      </c>
      <c r="M27" s="252">
        <f>SUMIF(Tot_cost!$B$14:$B$63, $C27, Tot_cost!X$14:X$63)/1000000</f>
        <v>0</v>
      </c>
    </row>
    <row r="28" spans="1:19">
      <c r="A28" s="3"/>
      <c r="C28" s="14" t="s">
        <v>178</v>
      </c>
      <c r="E28" t="s">
        <v>149</v>
      </c>
      <c r="G28" s="35"/>
      <c r="H28" s="35"/>
      <c r="I28" s="50"/>
      <c r="J28" s="252">
        <f>J23</f>
        <v>0</v>
      </c>
      <c r="K28" s="252">
        <f t="shared" ref="K28:M28" si="1">K23</f>
        <v>0</v>
      </c>
      <c r="L28" s="252">
        <f t="shared" si="1"/>
        <v>0.35840750237552577</v>
      </c>
      <c r="M28" s="252">
        <f t="shared" si="1"/>
        <v>0.73810241313291036</v>
      </c>
    </row>
    <row r="29" spans="1:19">
      <c r="A29" s="3"/>
      <c r="C29" s="274" t="s">
        <v>150</v>
      </c>
      <c r="D29" s="277"/>
      <c r="E29" s="277" t="s">
        <v>149</v>
      </c>
      <c r="F29" s="277"/>
      <c r="G29" s="277"/>
      <c r="H29" s="277"/>
      <c r="I29" s="277"/>
      <c r="J29" s="278">
        <f ca="1">SUM(J27:J28)</f>
        <v>2.1799650000000002</v>
      </c>
      <c r="K29" s="278">
        <f ca="1">SUM(K27:K28)</f>
        <v>2.2306073270197255</v>
      </c>
      <c r="L29" s="278">
        <f>SUM(L27:L28)</f>
        <v>0.35840750237552577</v>
      </c>
      <c r="M29" s="278">
        <f>SUM(M27:M28)</f>
        <v>0.73810241313291036</v>
      </c>
    </row>
    <row r="30" spans="1:19">
      <c r="A30" s="3"/>
      <c r="C30" s="274" t="s">
        <v>150</v>
      </c>
      <c r="D30" s="277"/>
      <c r="E30" s="277" t="s">
        <v>151</v>
      </c>
      <c r="F30" s="277"/>
      <c r="G30" s="277"/>
      <c r="H30" s="277"/>
      <c r="I30" s="277"/>
      <c r="J30" s="278">
        <f ca="1">J29/J$8</f>
        <v>2.1061491139359623</v>
      </c>
      <c r="K30" s="278">
        <f t="shared" ref="K30:M30" ca="1" si="2">K29/K$8</f>
        <v>2.1061491139359623</v>
      </c>
      <c r="L30" s="278">
        <f t="shared" si="2"/>
        <v>0.33072686925434763</v>
      </c>
      <c r="M30" s="278">
        <f t="shared" si="2"/>
        <v>0.66563386552436976</v>
      </c>
    </row>
    <row r="31" spans="1:19">
      <c r="A31" s="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9" s="2" customFormat="1">
      <c r="A32"/>
      <c r="B32" s="104"/>
      <c r="C32" s="46"/>
      <c r="D32" s="104"/>
      <c r="E32" s="105"/>
      <c r="F32" s="105"/>
      <c r="G32" s="105"/>
      <c r="H32" s="39"/>
      <c r="I32" s="39"/>
      <c r="J32" s="196"/>
      <c r="K32" s="196"/>
      <c r="L32" s="196"/>
      <c r="M32" s="196"/>
    </row>
    <row r="33" spans="1:17" s="2" customFormat="1">
      <c r="A33"/>
      <c r="B33" s="104"/>
      <c r="C33" s="46"/>
      <c r="D33" s="104"/>
      <c r="E33" s="105"/>
      <c r="F33" s="105"/>
      <c r="G33" s="105"/>
      <c r="H33" s="39"/>
      <c r="I33" s="39"/>
      <c r="J33" s="196"/>
      <c r="K33" s="196"/>
      <c r="L33" s="196"/>
      <c r="M33" s="196"/>
    </row>
    <row r="35" spans="1:17" s="2" customFormat="1" ht="15">
      <c r="A35" s="250" t="s">
        <v>88</v>
      </c>
      <c r="B35" s="226"/>
      <c r="C35" s="226"/>
      <c r="D35" s="226"/>
      <c r="E35" s="226"/>
      <c r="F35" s="227"/>
      <c r="G35" s="227"/>
      <c r="H35" s="227"/>
      <c r="I35" s="228"/>
      <c r="J35" s="228"/>
      <c r="K35" s="228"/>
      <c r="L35" s="228"/>
      <c r="M35" s="228"/>
      <c r="N35"/>
      <c r="O35"/>
      <c r="P35"/>
    </row>
    <row r="36" spans="1:17">
      <c r="A36" s="3"/>
      <c r="C36" s="162"/>
      <c r="J36" s="162"/>
      <c r="K36" s="162"/>
      <c r="L36" s="162"/>
      <c r="M36" s="162"/>
    </row>
    <row r="37" spans="1:17">
      <c r="A37" s="3"/>
      <c r="C37" s="162"/>
      <c r="J37" s="162"/>
      <c r="K37" s="162"/>
      <c r="L37" s="162"/>
      <c r="M37" s="162"/>
    </row>
    <row r="38" spans="1:17" ht="15">
      <c r="A38" s="3"/>
      <c r="C38" s="261" t="s">
        <v>153</v>
      </c>
      <c r="D38" s="262"/>
      <c r="E38" s="262"/>
      <c r="F38" s="265" t="s">
        <v>181</v>
      </c>
      <c r="G38" s="266"/>
      <c r="H38" s="267"/>
      <c r="I38" s="267">
        <v>2016</v>
      </c>
      <c r="J38" s="267">
        <v>2017</v>
      </c>
      <c r="K38" s="267">
        <v>2018</v>
      </c>
      <c r="L38" s="267">
        <v>2019</v>
      </c>
      <c r="M38" s="267">
        <v>2020</v>
      </c>
    </row>
    <row r="39" spans="1:17">
      <c r="A39" s="3"/>
      <c r="C39" t="s">
        <v>83</v>
      </c>
      <c r="E39" t="s">
        <v>149</v>
      </c>
      <c r="F39" s="158" t="s">
        <v>81</v>
      </c>
      <c r="I39" s="251"/>
      <c r="J39" s="252">
        <f ca="1">SUMIF(Asset_groups!$G$7:$G$53, $F39,Tot_cost!AB$14:AB$63)/1000000</f>
        <v>44.03206079444444</v>
      </c>
      <c r="K39" s="252">
        <f ca="1">SUMIF(Asset_groups!$G$7:$G$53, $F39,Tot_cost!AC$14:AC$63)/1000000</f>
        <v>33.507110192895802</v>
      </c>
      <c r="L39" s="252">
        <f>SUMIF(Asset_groups!$G$7:$G$53, $F39,Tot_cost!AD$14:AD$63)/1000000</f>
        <v>0</v>
      </c>
      <c r="M39" s="252">
        <f>SUMIF(Asset_groups!$G$7:$G$53, $F39,Tot_cost!AE$14:AE$63)/1000000</f>
        <v>0</v>
      </c>
    </row>
    <row r="40" spans="1:17">
      <c r="A40" s="3"/>
      <c r="C40" t="s">
        <v>93</v>
      </c>
      <c r="E40" t="s">
        <v>149</v>
      </c>
      <c r="F40" s="158" t="s">
        <v>82</v>
      </c>
      <c r="I40" s="50"/>
      <c r="J40" s="252">
        <f ca="1">SUMIF(Asset_groups!$G$7:$G$53, $F40,Tot_cost!AB$14:AB$63)/1000000</f>
        <v>6.9143319999999999</v>
      </c>
      <c r="K40" s="252">
        <f ca="1">SUMIF(Asset_groups!$G$7:$G$53, $F40,Tot_cost!AC$14:AC$63)/1000000</f>
        <v>6.5606005227503355</v>
      </c>
      <c r="L40" s="252">
        <f>SUMIF(Asset_groups!$G$7:$G$53, $F40,Tot_cost!AD$14:AD$63)/1000000</f>
        <v>0</v>
      </c>
      <c r="M40" s="252">
        <f>SUMIF(Asset_groups!$G$7:$G$53, $F40,Tot_cost!AE$14:AE$63)/1000000</f>
        <v>0</v>
      </c>
    </row>
    <row r="41" spans="1:17">
      <c r="A41" s="3"/>
      <c r="C41" s="274" t="s">
        <v>154</v>
      </c>
      <c r="D41" s="277"/>
      <c r="E41" s="277" t="s">
        <v>149</v>
      </c>
      <c r="F41" s="277"/>
      <c r="G41" s="277"/>
      <c r="H41" s="277"/>
      <c r="I41" s="277"/>
      <c r="J41" s="278">
        <f ca="1">SUM(J39:J40)</f>
        <v>50.946392794444442</v>
      </c>
      <c r="K41" s="278">
        <f ca="1">SUM(K39:K40)</f>
        <v>40.067710715646136</v>
      </c>
      <c r="L41" s="278">
        <f>SUM(L39:L40)</f>
        <v>0</v>
      </c>
      <c r="M41" s="278">
        <f>SUM(M39:M40)</f>
        <v>0</v>
      </c>
    </row>
    <row r="42" spans="1:17">
      <c r="A42" s="3"/>
      <c r="C42" s="169" t="s">
        <v>70</v>
      </c>
      <c r="D42" s="170"/>
      <c r="E42" s="170"/>
      <c r="F42" s="170"/>
      <c r="G42" s="170"/>
      <c r="H42" s="170"/>
      <c r="I42" s="170"/>
      <c r="J42" s="253">
        <f ca="1">ROUND(SUM(Tot_cost!AB$14:AB$63)/1000000-J41,0)</f>
        <v>51</v>
      </c>
      <c r="K42" s="253">
        <f ca="1">ROUND(SUM(Tot_cost!AC$14:AC$63)/1000000-K41,0)</f>
        <v>40</v>
      </c>
      <c r="L42" s="253">
        <f>ROUND(SUM(Tot_cost!AD$14:AD$63)/1000000-L41,0)</f>
        <v>0</v>
      </c>
      <c r="M42" s="253">
        <f>ROUND(SUM(Tot_cost!AE$14:AE$63)/1000000-M41,0)</f>
        <v>0</v>
      </c>
    </row>
    <row r="43" spans="1:17">
      <c r="A43" s="3"/>
      <c r="C43" s="162"/>
      <c r="J43" s="162"/>
      <c r="K43" s="162"/>
      <c r="L43" s="162"/>
      <c r="M43" s="162"/>
    </row>
    <row r="44" spans="1:17" ht="12.75" customHeight="1">
      <c r="A44" s="7"/>
      <c r="B44" s="7"/>
      <c r="C44" s="7"/>
      <c r="D44" s="7"/>
      <c r="E44" s="7"/>
      <c r="F44" s="7"/>
      <c r="G44" s="7"/>
      <c r="H44" s="8"/>
    </row>
    <row r="45" spans="1:17" ht="12.75" customHeight="1">
      <c r="A45" s="14"/>
      <c r="C45" s="261" t="s">
        <v>180</v>
      </c>
      <c r="D45" s="262"/>
      <c r="E45" s="262"/>
      <c r="F45" s="265"/>
      <c r="G45" s="266"/>
      <c r="H45" s="267"/>
      <c r="I45" s="267">
        <v>2016</v>
      </c>
      <c r="J45" s="267">
        <v>2017</v>
      </c>
      <c r="K45" s="267">
        <v>2018</v>
      </c>
      <c r="L45" s="267">
        <v>2019</v>
      </c>
      <c r="M45" s="267">
        <v>2020</v>
      </c>
      <c r="Q45" s="10"/>
    </row>
    <row r="46" spans="1:17">
      <c r="A46" s="14"/>
      <c r="B46" s="14"/>
      <c r="C46" s="14" t="s">
        <v>64</v>
      </c>
      <c r="E46" s="34" t="s">
        <v>156</v>
      </c>
      <c r="G46" s="35"/>
      <c r="H46" s="35"/>
      <c r="I46" s="50"/>
      <c r="J46" s="279">
        <f ca="1">IF(J$41=0,0, SUMIF(Asset_groups!$H$7:$H$53,$C46, Tot_cost!U$14:U$63)/J$39)/1000000</f>
        <v>0.76857122337859118</v>
      </c>
      <c r="K46" s="279">
        <f ca="1">IF(K$41=0,0, SUMIF(Asset_groups!$H$7:$H$53,$C46, Tot_cost!V$14:V$63)/K$39)/1000000</f>
        <v>0.66182083592502439</v>
      </c>
      <c r="L46" s="279">
        <f>IF(L$41=0,0, SUMIF(Asset_groups!$H$7:$H$53,$C46, Tot_cost!W$14:W$63)/L$39)/1000000</f>
        <v>0</v>
      </c>
      <c r="M46" s="279">
        <f>IF(M$41=0,0, SUMIF(Asset_groups!$H$7:$H$53,$C46, Tot_cost!X$14:X$63)/M$39)/1000000</f>
        <v>0</v>
      </c>
    </row>
    <row r="47" spans="1:17">
      <c r="A47" s="14"/>
      <c r="B47" s="14"/>
      <c r="C47" s="14" t="s">
        <v>67</v>
      </c>
      <c r="E47" s="34" t="s">
        <v>156</v>
      </c>
      <c r="G47" s="35"/>
      <c r="H47" s="35"/>
      <c r="I47" s="50"/>
      <c r="J47" s="279">
        <f ca="1">IF(J$41=0,0, SUMIF(Asset_groups!$H$7:$H$53,$C47, Tot_cost!U$14:U$63)/J$39)/1000000</f>
        <v>0.23142877662140884</v>
      </c>
      <c r="K47" s="279">
        <f ca="1">IF(K$41=0,0, SUMIF(Asset_groups!$H$7:$H$53,$C47, Tot_cost!V$14:V$63)/K$39)/1000000</f>
        <v>0.33817916407497578</v>
      </c>
      <c r="L47" s="279">
        <f>IF(L$41=0,0, SUMIF(Asset_groups!$H$7:$H$53,$C47, Tot_cost!W$14:W$63)/L$39)/1000000</f>
        <v>0</v>
      </c>
      <c r="M47" s="279">
        <f>IF(M$41=0,0, SUMIF(Asset_groups!$H$7:$H$53,$C47, Tot_cost!X$14:X$63)/M$39)/1000000</f>
        <v>0</v>
      </c>
    </row>
    <row r="48" spans="1:17">
      <c r="A48" s="14"/>
      <c r="B48" s="2"/>
      <c r="C48" s="274" t="s">
        <v>140</v>
      </c>
      <c r="D48" s="275"/>
      <c r="E48" s="281" t="s">
        <v>156</v>
      </c>
      <c r="F48" s="276"/>
      <c r="G48" s="276"/>
      <c r="H48" s="276"/>
      <c r="I48" s="280"/>
      <c r="J48" s="280">
        <f ca="1">SUM(J46:J47)</f>
        <v>1</v>
      </c>
      <c r="K48" s="280">
        <f ca="1">SUM(K46:K47)</f>
        <v>1.0000000000000002</v>
      </c>
      <c r="L48" s="280">
        <f>SUM(L46:L47)</f>
        <v>0</v>
      </c>
      <c r="M48" s="280">
        <f>SUM(M46:M47)</f>
        <v>0</v>
      </c>
      <c r="N48" s="2"/>
      <c r="O48" s="2"/>
    </row>
    <row r="49" spans="1:16" ht="15">
      <c r="A49" s="14"/>
      <c r="B49" s="142"/>
      <c r="C49" s="46"/>
      <c r="D49" s="46"/>
      <c r="E49" s="104"/>
      <c r="F49" s="105"/>
      <c r="G49" s="105"/>
      <c r="H49" s="105"/>
      <c r="I49" s="39"/>
      <c r="J49" s="168"/>
      <c r="K49" s="168"/>
      <c r="L49" s="168"/>
      <c r="M49" s="168"/>
    </row>
    <row r="50" spans="1:16">
      <c r="A50" s="14"/>
      <c r="B50" s="14"/>
      <c r="D50" s="46"/>
      <c r="E50" s="104"/>
      <c r="F50" s="105"/>
      <c r="G50" s="105"/>
      <c r="H50" s="105"/>
      <c r="I50" s="39"/>
      <c r="J50" s="39"/>
      <c r="K50" s="39"/>
      <c r="L50" s="39"/>
      <c r="M50" s="39"/>
    </row>
    <row r="51" spans="1:16" s="2" customFormat="1" ht="15">
      <c r="A51"/>
      <c r="B51"/>
      <c r="C51" s="261" t="s">
        <v>179</v>
      </c>
      <c r="D51" s="262"/>
      <c r="E51" s="262"/>
      <c r="F51" s="265"/>
      <c r="G51" s="266"/>
      <c r="H51" s="267"/>
      <c r="I51" s="267">
        <v>2016</v>
      </c>
      <c r="J51" s="267">
        <v>2017</v>
      </c>
      <c r="K51" s="267">
        <v>2018</v>
      </c>
      <c r="L51" s="267">
        <v>2019</v>
      </c>
      <c r="M51" s="267">
        <v>2020</v>
      </c>
      <c r="N51"/>
      <c r="O51"/>
      <c r="P51"/>
    </row>
    <row r="52" spans="1:16" s="2" customFormat="1">
      <c r="A52"/>
      <c r="B52" s="14"/>
      <c r="C52" s="14" t="s">
        <v>64</v>
      </c>
      <c r="D52"/>
      <c r="E52" t="s">
        <v>149</v>
      </c>
      <c r="F52"/>
      <c r="G52" s="35"/>
      <c r="H52" s="35"/>
      <c r="I52" s="251"/>
      <c r="J52" s="252">
        <f t="shared" ref="J52:M53" ca="1" si="3">J$41*J46</f>
        <v>39.155931436752411</v>
      </c>
      <c r="K52" s="252">
        <f t="shared" ca="1" si="3"/>
        <v>26.517645799430984</v>
      </c>
      <c r="L52" s="252">
        <f t="shared" si="3"/>
        <v>0</v>
      </c>
      <c r="M52" s="252">
        <f t="shared" si="3"/>
        <v>0</v>
      </c>
      <c r="N52"/>
      <c r="O52"/>
      <c r="P52"/>
    </row>
    <row r="53" spans="1:16" s="2" customFormat="1">
      <c r="A53"/>
      <c r="B53" s="14"/>
      <c r="C53" s="14" t="s">
        <v>67</v>
      </c>
      <c r="D53"/>
      <c r="E53" t="s">
        <v>149</v>
      </c>
      <c r="F53"/>
      <c r="G53" s="35"/>
      <c r="H53" s="35"/>
      <c r="I53" s="50"/>
      <c r="J53" s="252">
        <f t="shared" ca="1" si="3"/>
        <v>11.790461357692037</v>
      </c>
      <c r="K53" s="252">
        <f t="shared" ca="1" si="3"/>
        <v>13.55006491621516</v>
      </c>
      <c r="L53" s="252">
        <f t="shared" si="3"/>
        <v>0</v>
      </c>
      <c r="M53" s="252">
        <f t="shared" si="3"/>
        <v>0</v>
      </c>
      <c r="N53"/>
      <c r="O53"/>
      <c r="P53"/>
    </row>
    <row r="54" spans="1:16" s="2" customFormat="1">
      <c r="A54"/>
      <c r="C54" s="274" t="s">
        <v>155</v>
      </c>
      <c r="D54" s="277"/>
      <c r="E54" s="277" t="s">
        <v>149</v>
      </c>
      <c r="F54" s="277"/>
      <c r="G54" s="277"/>
      <c r="H54" s="277"/>
      <c r="I54" s="277"/>
      <c r="J54" s="278">
        <f ca="1">SUM(J52:J53)</f>
        <v>50.946392794444449</v>
      </c>
      <c r="K54" s="278">
        <f ca="1">SUM(K52:K53)</f>
        <v>40.067710715646143</v>
      </c>
      <c r="L54" s="278">
        <f>SUM(L52:L53)</f>
        <v>0</v>
      </c>
      <c r="M54" s="278">
        <f>SUM(M52:M53)</f>
        <v>0</v>
      </c>
      <c r="N54"/>
      <c r="O54"/>
      <c r="P54"/>
    </row>
    <row r="55" spans="1:16" s="2" customFormat="1" ht="15">
      <c r="A55"/>
      <c r="B55" s="14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</row>
    <row r="56" spans="1:16" s="2" customFormat="1">
      <c r="A56"/>
      <c r="B56"/>
      <c r="C56"/>
      <c r="D56"/>
      <c r="E56"/>
      <c r="F56" s="21"/>
      <c r="G56" s="21"/>
      <c r="H56" s="21"/>
    </row>
    <row r="57" spans="1:16" s="2" customFormat="1" ht="15">
      <c r="A57"/>
      <c r="B57"/>
      <c r="C57" s="269" t="s">
        <v>139</v>
      </c>
      <c r="D57" s="270"/>
      <c r="E57" s="270"/>
      <c r="F57" s="271"/>
      <c r="G57" s="272"/>
      <c r="H57" s="273"/>
      <c r="I57" s="273">
        <v>2016</v>
      </c>
      <c r="J57" s="273">
        <v>2017</v>
      </c>
      <c r="K57" s="273">
        <v>2018</v>
      </c>
      <c r="L57" s="273">
        <v>2019</v>
      </c>
      <c r="M57" s="273">
        <v>2020</v>
      </c>
      <c r="N57"/>
      <c r="O57"/>
      <c r="P57"/>
    </row>
    <row r="58" spans="1:16" s="2" customFormat="1">
      <c r="A58"/>
      <c r="B58" s="14"/>
      <c r="C58" s="14" t="s">
        <v>64</v>
      </c>
      <c r="D58"/>
      <c r="E58" t="s">
        <v>151</v>
      </c>
      <c r="F58"/>
      <c r="G58" s="35"/>
      <c r="H58" s="35"/>
      <c r="I58" s="251"/>
      <c r="J58" s="252">
        <f t="shared" ref="J58:M59" ca="1" si="4">J52/J$8</f>
        <v>37.83007080428051</v>
      </c>
      <c r="K58" s="252">
        <f t="shared" ca="1" si="4"/>
        <v>25.038076190110786</v>
      </c>
      <c r="L58" s="252">
        <f t="shared" si="4"/>
        <v>0</v>
      </c>
      <c r="M58" s="252">
        <f t="shared" si="4"/>
        <v>0</v>
      </c>
      <c r="N58"/>
      <c r="O58"/>
      <c r="P58"/>
    </row>
    <row r="59" spans="1:16" s="2" customFormat="1">
      <c r="A59"/>
      <c r="B59" s="14"/>
      <c r="C59" s="14" t="s">
        <v>67</v>
      </c>
      <c r="D59"/>
      <c r="E59" t="s">
        <v>151</v>
      </c>
      <c r="F59"/>
      <c r="G59" s="35"/>
      <c r="H59" s="35"/>
      <c r="I59" s="50"/>
      <c r="J59" s="252">
        <f t="shared" ca="1" si="4"/>
        <v>11.391224052404182</v>
      </c>
      <c r="K59" s="252">
        <f t="shared" ca="1" si="4"/>
        <v>12.794030070362517</v>
      </c>
      <c r="L59" s="252">
        <f t="shared" si="4"/>
        <v>0</v>
      </c>
      <c r="M59" s="252">
        <f t="shared" si="4"/>
        <v>0</v>
      </c>
      <c r="N59"/>
      <c r="O59"/>
      <c r="P59"/>
    </row>
    <row r="60" spans="1:16" s="2" customFormat="1">
      <c r="A60"/>
      <c r="C60" s="274" t="s">
        <v>154</v>
      </c>
      <c r="D60" s="277"/>
      <c r="E60" s="277" t="s">
        <v>151</v>
      </c>
      <c r="F60" s="277"/>
      <c r="G60" s="277"/>
      <c r="H60" s="277"/>
      <c r="I60" s="277"/>
      <c r="J60" s="278">
        <f ca="1">SUM(J58:J59)</f>
        <v>49.221294856684693</v>
      </c>
      <c r="K60" s="278">
        <f ca="1">SUM(K58:K59)</f>
        <v>37.832106260473303</v>
      </c>
      <c r="L60" s="278">
        <f>SUM(L59:L59)</f>
        <v>0</v>
      </c>
      <c r="M60" s="278">
        <f>SUM(M59:M59)</f>
        <v>0</v>
      </c>
      <c r="N60"/>
      <c r="O60"/>
      <c r="P60"/>
    </row>
    <row r="61" spans="1:16" s="2" customFormat="1" ht="15">
      <c r="A61"/>
      <c r="B61" s="14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6" s="2" customFormat="1" ht="15">
      <c r="A62"/>
      <c r="B62" s="14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6" s="2" customFormat="1">
      <c r="A63"/>
      <c r="B63"/>
      <c r="C63"/>
      <c r="D63"/>
      <c r="E63"/>
      <c r="F63" s="21"/>
      <c r="G63" s="21"/>
      <c r="H63" s="21"/>
    </row>
    <row r="64" spans="1:16" s="2" customFormat="1">
      <c r="A64"/>
      <c r="B64"/>
      <c r="C64"/>
      <c r="D64"/>
      <c r="E64"/>
      <c r="F64" s="21"/>
      <c r="G64" s="21"/>
      <c r="H64" s="21"/>
    </row>
    <row r="65" spans="1:8" s="2" customFormat="1">
      <c r="A65"/>
      <c r="B65"/>
      <c r="C65"/>
      <c r="D65"/>
      <c r="E65"/>
      <c r="F65" s="21"/>
      <c r="G65" s="21"/>
      <c r="H65" s="21"/>
    </row>
    <row r="66" spans="1:8" s="2" customFormat="1">
      <c r="A66"/>
      <c r="B66"/>
      <c r="C66"/>
      <c r="D66"/>
      <c r="E66"/>
      <c r="F66" s="21"/>
      <c r="G66" s="21"/>
      <c r="H66" s="21"/>
    </row>
    <row r="67" spans="1:8" s="2" customFormat="1">
      <c r="A67"/>
      <c r="B67"/>
      <c r="C67"/>
      <c r="D67"/>
      <c r="E67"/>
      <c r="F67" s="21"/>
      <c r="G67" s="21"/>
      <c r="H67" s="21"/>
    </row>
    <row r="68" spans="1:8" s="2" customFormat="1">
      <c r="A68"/>
      <c r="B68"/>
      <c r="C68"/>
      <c r="D68"/>
      <c r="E68"/>
      <c r="F68" s="21"/>
      <c r="G68" s="21"/>
      <c r="H68" s="21"/>
    </row>
    <row r="69" spans="1:8" s="2" customFormat="1">
      <c r="A69"/>
      <c r="B69"/>
      <c r="C69"/>
      <c r="D69"/>
      <c r="E69"/>
      <c r="F69" s="21"/>
      <c r="G69" s="21"/>
      <c r="H69" s="21"/>
    </row>
    <row r="70" spans="1:8" s="2" customFormat="1">
      <c r="A70"/>
      <c r="B70"/>
      <c r="C70"/>
      <c r="D70"/>
      <c r="E70"/>
      <c r="F70" s="21"/>
      <c r="G70" s="21"/>
      <c r="H70" s="21"/>
    </row>
    <row r="71" spans="1:8" s="2" customFormat="1">
      <c r="A71"/>
      <c r="B71"/>
      <c r="C71"/>
      <c r="D71"/>
      <c r="E71"/>
      <c r="F71" s="21"/>
      <c r="G71" s="21"/>
      <c r="H71" s="21"/>
    </row>
    <row r="72" spans="1:8" s="2" customFormat="1">
      <c r="A72"/>
      <c r="B72"/>
      <c r="C72"/>
      <c r="D72"/>
      <c r="E72"/>
      <c r="F72" s="21"/>
      <c r="G72" s="21"/>
      <c r="H72" s="21"/>
    </row>
  </sheetData>
  <conditionalFormatting sqref="F39:F40">
    <cfRule type="expression" dxfId="27" priority="3">
      <formula>#REF!="Opex"</formula>
    </cfRule>
  </conditionalFormatting>
  <conditionalFormatting sqref="H2">
    <cfRule type="containsText" dxfId="26" priority="1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XEO115"/>
  <sheetViews>
    <sheetView showGridLines="0" zoomScale="85" zoomScaleNormal="85" workbookViewId="0">
      <pane xSplit="5" ySplit="7" topLeftCell="F8" activePane="bottomRight" state="frozen"/>
      <selection activeCell="L44" sqref="L44:P44"/>
      <selection pane="topRight" activeCell="L44" sqref="L44:P44"/>
      <selection pane="bottomLeft" activeCell="L44" sqref="L44:P44"/>
      <selection pane="bottomRight"/>
    </sheetView>
  </sheetViews>
  <sheetFormatPr defaultRowHeight="12.75"/>
  <cols>
    <col min="1" max="1" width="2.28515625" customWidth="1"/>
    <col min="2" max="2" width="1.42578125" customWidth="1"/>
    <col min="3" max="3" width="1.5703125" customWidth="1"/>
    <col min="4" max="4" width="33.7109375" customWidth="1"/>
    <col min="5" max="5" width="1.140625" style="68" customWidth="1"/>
    <col min="6" max="6" width="13.7109375" customWidth="1"/>
    <col min="7" max="7" width="4.42578125" customWidth="1"/>
    <col min="8" max="13" width="10" customWidth="1"/>
    <col min="14" max="14" width="1.140625" customWidth="1"/>
    <col min="15" max="15" width="11.28515625" style="11" customWidth="1"/>
  </cols>
  <sheetData>
    <row r="1" spans="1:15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ht="21">
      <c r="A2" s="223" t="s">
        <v>135</v>
      </c>
      <c r="B2" s="222"/>
      <c r="C2" s="222"/>
      <c r="D2" s="222"/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</row>
    <row r="3" spans="1:15">
      <c r="A3" s="225" t="s">
        <v>164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5" ht="14.25" customHeight="1">
      <c r="A4" s="178"/>
      <c r="B4" s="179"/>
      <c r="C4" s="179"/>
      <c r="D4" s="179"/>
      <c r="K4" s="66"/>
    </row>
    <row r="5" spans="1:15">
      <c r="B5" s="163"/>
      <c r="C5" s="18"/>
      <c r="D5" s="163"/>
      <c r="E5" s="199"/>
      <c r="F5" s="200"/>
      <c r="G5" s="32"/>
      <c r="H5" s="43"/>
      <c r="I5" s="43"/>
      <c r="J5" s="43"/>
      <c r="K5" s="43"/>
      <c r="L5" s="43"/>
      <c r="M5" s="43"/>
    </row>
    <row r="6" spans="1:15" s="5" customFormat="1" ht="15">
      <c r="A6" s="60"/>
      <c r="B6" s="61"/>
      <c r="C6" s="61"/>
      <c r="D6" s="61"/>
      <c r="E6" s="77"/>
      <c r="F6" s="77"/>
      <c r="G6" s="61"/>
      <c r="H6" s="63" t="s">
        <v>189</v>
      </c>
      <c r="I6" s="62"/>
      <c r="J6" s="62"/>
      <c r="K6" s="62"/>
      <c r="L6" s="62"/>
      <c r="M6" s="62"/>
      <c r="N6"/>
      <c r="O6" s="177"/>
    </row>
    <row r="7" spans="1:15" s="9" customFormat="1" ht="15">
      <c r="A7" s="58"/>
      <c r="B7" s="58"/>
      <c r="C7" s="58"/>
      <c r="D7" s="58"/>
      <c r="E7" s="65"/>
      <c r="F7" s="65"/>
      <c r="G7" s="164"/>
      <c r="H7" s="58" t="s">
        <v>0</v>
      </c>
      <c r="I7" s="58" t="s">
        <v>1</v>
      </c>
      <c r="J7" s="58" t="s">
        <v>2</v>
      </c>
      <c r="K7" s="58" t="s">
        <v>3</v>
      </c>
      <c r="L7" s="58" t="s">
        <v>4</v>
      </c>
      <c r="M7" s="58" t="s">
        <v>97</v>
      </c>
      <c r="N7"/>
      <c r="O7" s="58" t="s">
        <v>5</v>
      </c>
    </row>
    <row r="8" spans="1:15">
      <c r="D8" s="41"/>
      <c r="E8" s="78"/>
      <c r="F8" s="42"/>
      <c r="G8" s="32"/>
      <c r="H8" s="43"/>
      <c r="I8" s="43"/>
      <c r="J8" s="43"/>
      <c r="K8" s="43"/>
      <c r="L8" s="43"/>
      <c r="M8" s="43"/>
    </row>
    <row r="9" spans="1:15">
      <c r="D9" s="41"/>
      <c r="E9" s="78"/>
      <c r="F9" s="42"/>
      <c r="G9" s="32"/>
      <c r="H9" s="64"/>
      <c r="I9" s="64"/>
      <c r="J9" s="64"/>
      <c r="K9" s="64"/>
      <c r="L9" s="64"/>
      <c r="M9" s="43"/>
    </row>
    <row r="10" spans="1:15" ht="15">
      <c r="B10" s="10" t="s">
        <v>8</v>
      </c>
    </row>
    <row r="11" spans="1:15">
      <c r="D11" s="184" t="s">
        <v>8</v>
      </c>
      <c r="E11" s="185"/>
      <c r="F11" s="184"/>
      <c r="G11" s="184"/>
      <c r="H11" s="181">
        <f ca="1">(SUM(CDN_cost!$U15:$X15))/1000</f>
        <v>522.37499999999989</v>
      </c>
      <c r="I11" s="181">
        <f ca="1">(SUM(CLC_cost!$U15:$X15))/1000</f>
        <v>600.73124999999993</v>
      </c>
      <c r="J11" s="181">
        <f ca="1">(SUM(CMN_cost!$U15:$X15))/1000</f>
        <v>463.17249999999996</v>
      </c>
      <c r="K11" s="181">
        <f ca="1">(SUM(MRO_cost!$U15:$X15))/1000</f>
        <v>463.17249999999996</v>
      </c>
      <c r="L11" s="181">
        <f ca="1">(SUM(WIN_cost!$U15:$X15))/1000</f>
        <v>475.36124999999993</v>
      </c>
      <c r="M11" s="181">
        <f ca="1">(SUM(EHK_cost!$U15:$X15))/1000</f>
        <v>769.28424999999993</v>
      </c>
      <c r="O11" s="183">
        <f ca="1">SUM(H11:M11)</f>
        <v>3294.0967499999997</v>
      </c>
    </row>
    <row r="12" spans="1:15">
      <c r="C12" s="54"/>
      <c r="D12" s="55"/>
      <c r="E12" s="67"/>
      <c r="F12" s="56"/>
      <c r="G12" s="54"/>
      <c r="H12" s="57"/>
      <c r="I12" s="57"/>
      <c r="J12" s="57"/>
      <c r="K12" s="57"/>
      <c r="L12" s="57"/>
      <c r="M12" s="57"/>
      <c r="O12" s="70"/>
    </row>
    <row r="13" spans="1:15" ht="15">
      <c r="B13" s="10" t="s">
        <v>71</v>
      </c>
    </row>
    <row r="14" spans="1:15">
      <c r="D14" s="184" t="str">
        <f>Project_inputs!D11</f>
        <v>Surge arrestor sites (single phase)</v>
      </c>
      <c r="E14" s="185"/>
      <c r="F14" s="184"/>
      <c r="G14" s="184"/>
      <c r="H14" s="181">
        <f ca="1">(SUM(CDN_cost!$U18:$X18))/1000</f>
        <v>487.95947199999995</v>
      </c>
      <c r="I14" s="181">
        <f ca="1">(SUM(CLC_cost!$U18:$X18))/1000</f>
        <v>960.83137488888883</v>
      </c>
      <c r="J14" s="181">
        <f ca="1">(SUM(CMN_cost!$U18:$X18))/1000</f>
        <v>1041.8504993333331</v>
      </c>
      <c r="K14" s="181">
        <f ca="1">(SUM(MRO_cost!$U18:$X18))/1000</f>
        <v>676.02929557056461</v>
      </c>
      <c r="L14" s="181">
        <f ca="1">(SUM(WIN_cost!$U18:$X18))/1000</f>
        <v>328.9036297113405</v>
      </c>
      <c r="M14" s="181">
        <f ca="1">(SUM(EHK_cost!$U18:$X18))/1000</f>
        <v>1021.3216393704557</v>
      </c>
      <c r="O14" s="183">
        <f t="shared" ref="O14:O27" ca="1" si="0">SUM(H14:M14)</f>
        <v>4516.895910874583</v>
      </c>
    </row>
    <row r="15" spans="1:15">
      <c r="D15" s="184" t="str">
        <f>Project_inputs!D12</f>
        <v>Surge arrestor sites (three phase)</v>
      </c>
      <c r="E15" s="185"/>
      <c r="F15" s="184"/>
      <c r="G15" s="184"/>
      <c r="H15" s="181">
        <f ca="1">(SUM(CDN_cost!$U19:$X19))/1000</f>
        <v>558.74260699999991</v>
      </c>
      <c r="I15" s="181">
        <f ca="1">(SUM(CLC_cost!$U19:$X19))/1000</f>
        <v>1062.436616</v>
      </c>
      <c r="J15" s="181">
        <f ca="1">(SUM(CMN_cost!$U19:$X19))/1000</f>
        <v>676.5133166666667</v>
      </c>
      <c r="K15" s="181">
        <f ca="1">(SUM(MRO_cost!$U19:$X19))/1000</f>
        <v>553.62206531569689</v>
      </c>
      <c r="L15" s="181">
        <f ca="1">(SUM(WIN_cost!$U19:$X19))/1000</f>
        <v>174.04501552053043</v>
      </c>
      <c r="M15" s="181">
        <f ca="1">(SUM(EHK_cost!$U19:$X19))/1000</f>
        <v>1041.6596355669642</v>
      </c>
      <c r="O15" s="183">
        <f t="shared" ca="1" si="0"/>
        <v>4067.0192560698579</v>
      </c>
    </row>
    <row r="16" spans="1:15">
      <c r="D16" s="184" t="str">
        <f>Project_inputs!D13</f>
        <v>ACRs</v>
      </c>
      <c r="E16" s="185"/>
      <c r="F16" s="184"/>
      <c r="G16" s="184"/>
      <c r="H16" s="181">
        <f ca="1">(SUM(CDN_cost!$U20:$X20))/1000</f>
        <v>211.16155733333332</v>
      </c>
      <c r="I16" s="181">
        <f ca="1">(SUM(CLC_cost!$U20:$X20))/1000</f>
        <v>211.16155733333332</v>
      </c>
      <c r="J16" s="181">
        <f ca="1">(SUM(CMN_cost!$U20:$X20))/1000</f>
        <v>50.961271999999994</v>
      </c>
      <c r="K16" s="181">
        <f ca="1">(SUM(MRO_cost!$U20:$X20))/1000</f>
        <v>52.2734361907711</v>
      </c>
      <c r="L16" s="181">
        <f ca="1">(SUM(WIN_cost!$U20:$X20))/1000</f>
        <v>0</v>
      </c>
      <c r="M16" s="181">
        <f ca="1">(SUM(EHK_cost!$U20:$X20))/1000</f>
        <v>156.82030857231328</v>
      </c>
      <c r="O16" s="183">
        <f t="shared" ca="1" si="0"/>
        <v>682.37813142975097</v>
      </c>
    </row>
    <row r="17" spans="1:15">
      <c r="D17" s="184" t="str">
        <f>Project_inputs!D14</f>
        <v>ACR/gas switch control box replacement</v>
      </c>
      <c r="E17" s="185"/>
      <c r="F17" s="184"/>
      <c r="G17" s="184"/>
      <c r="H17" s="181">
        <f ca="1">(SUM(CDN_cost!$U21:$X21))/1000</f>
        <v>26.742717333333335</v>
      </c>
      <c r="I17" s="181">
        <f ca="1">(SUM(CLC_cost!$U21:$X21))/1000</f>
        <v>227.31309733333333</v>
      </c>
      <c r="J17" s="181">
        <f ca="1">(SUM(CMN_cost!$U21:$X21))/1000</f>
        <v>39.064931999999999</v>
      </c>
      <c r="K17" s="181">
        <f ca="1">(SUM(MRO_cost!$U21:$X21))/1000</f>
        <v>80.149165259630735</v>
      </c>
      <c r="L17" s="181">
        <f ca="1">(SUM(WIN_cost!$U21:$X21))/1000</f>
        <v>0</v>
      </c>
      <c r="M17" s="181">
        <f ca="1">(SUM(EHK_cost!$U21:$X21))/1000</f>
        <v>40.074582629815367</v>
      </c>
      <c r="O17" s="183">
        <f t="shared" ca="1" si="0"/>
        <v>413.34449455611275</v>
      </c>
    </row>
    <row r="18" spans="1:15">
      <c r="D18" s="184" t="str">
        <f>Project_inputs!D15</f>
        <v>Admittance balancing units (single phase)</v>
      </c>
      <c r="E18" s="185"/>
      <c r="F18" s="184"/>
      <c r="G18" s="184"/>
      <c r="H18" s="181">
        <f ca="1">(SUM(CDN_cost!$U22:$X22))/1000</f>
        <v>53.474001333333334</v>
      </c>
      <c r="I18" s="181">
        <f ca="1">(SUM(CLC_cost!$U22:$X22))/1000</f>
        <v>240.63300599999999</v>
      </c>
      <c r="J18" s="181">
        <f ca="1">(SUM(CMN_cost!$U22:$X22))/1000</f>
        <v>208.21797866666665</v>
      </c>
      <c r="K18" s="181">
        <f ca="1">(SUM(MRO_cost!$U22:$X22))/1000</f>
        <v>80.062633909573307</v>
      </c>
      <c r="L18" s="181">
        <f ca="1">(SUM(WIN_cost!$U22:$X22))/1000</f>
        <v>329.0078488061788</v>
      </c>
      <c r="M18" s="181">
        <f ca="1">(SUM(EHK_cost!$U22:$X22))/1000</f>
        <v>213.50035709219551</v>
      </c>
      <c r="O18" s="183">
        <f t="shared" ca="1" si="0"/>
        <v>1124.8958258079476</v>
      </c>
    </row>
    <row r="19" spans="1:15">
      <c r="D19" s="184" t="str">
        <f>Project_inputs!D16</f>
        <v>Admittance balancing units (three phase)</v>
      </c>
      <c r="E19" s="185"/>
      <c r="F19" s="184"/>
      <c r="G19" s="184"/>
      <c r="H19" s="181">
        <f ca="1">(SUM(CDN_cost!$U23:$X23))/1000</f>
        <v>1463.6346095555555</v>
      </c>
      <c r="I19" s="181">
        <f ca="1">(SUM(CLC_cost!$U23:$X23))/1000</f>
        <v>1499.3330146666667</v>
      </c>
      <c r="J19" s="181">
        <f ca="1">(SUM(CMN_cost!$U23:$X23))/1000</f>
        <v>1046.6312600000001</v>
      </c>
      <c r="K19" s="181">
        <f ca="1">(SUM(MRO_cost!$U23:$X23))/1000</f>
        <v>1180.0592675545774</v>
      </c>
      <c r="L19" s="181">
        <f ca="1">(SUM(WIN_cost!$U23:$X23))/1000</f>
        <v>475.70820240066564</v>
      </c>
      <c r="M19" s="181">
        <f ca="1">(SUM(EHK_cost!$U23:$X23))/1000</f>
        <v>1108.5405240664213</v>
      </c>
      <c r="O19" s="183">
        <f t="shared" ca="1" si="0"/>
        <v>6773.9068782438871</v>
      </c>
    </row>
    <row r="20" spans="1:15">
      <c r="D20" s="184" t="str">
        <f>Project_inputs!D17</f>
        <v>Re-phasing</v>
      </c>
      <c r="E20" s="185"/>
      <c r="F20" s="184"/>
      <c r="G20" s="184"/>
      <c r="H20" s="181">
        <f ca="1">(SUM(CDN_cost!$U24:$X24))/1000</f>
        <v>99.59191622222221</v>
      </c>
      <c r="I20" s="181">
        <f ca="1">(SUM(CLC_cost!$U24:$X24))/1000</f>
        <v>109.06811877777777</v>
      </c>
      <c r="J20" s="181">
        <f ca="1">(SUM(CMN_cost!$U24:$X24))/1000</f>
        <v>74.363466666666653</v>
      </c>
      <c r="K20" s="181">
        <f ca="1">(SUM(MRO_cost!$U24:$X24))/1000</f>
        <v>87.52230080176912</v>
      </c>
      <c r="L20" s="181">
        <f ca="1">(SUM(WIN_cost!$U24:$X24))/1000</f>
        <v>34.181968865317934</v>
      </c>
      <c r="M20" s="181">
        <f ca="1">(SUM(EHK_cost!$U24:$X24))/1000</f>
        <v>80.829652652369774</v>
      </c>
      <c r="O20" s="183">
        <f t="shared" ca="1" si="0"/>
        <v>485.55742398612347</v>
      </c>
    </row>
    <row r="21" spans="1:15">
      <c r="D21" s="184" t="str">
        <f>Project_inputs!D18</f>
        <v>Fusesavers</v>
      </c>
      <c r="E21" s="185"/>
      <c r="F21" s="184"/>
      <c r="G21" s="184"/>
      <c r="H21" s="181">
        <f ca="1">(SUM(CDN_cost!$U25:$X25))/1000</f>
        <v>650.00075866666668</v>
      </c>
      <c r="I21" s="181">
        <f ca="1">(SUM(CLC_cost!$U25:$X25))/1000</f>
        <v>758.33421844444445</v>
      </c>
      <c r="J21" s="181">
        <f ca="1">(SUM(CMN_cost!$U25:$X25))/1000</f>
        <v>535.23435333333327</v>
      </c>
      <c r="K21" s="181">
        <f ca="1">(SUM(MRO_cost!$U25:$X25))/1000</f>
        <v>575.49794132534203</v>
      </c>
      <c r="L21" s="181">
        <f ca="1">(SUM(WIN_cost!$U25:$X25))/1000</f>
        <v>443.70039974835669</v>
      </c>
      <c r="M21" s="181">
        <f ca="1">(SUM(EHK_cost!$U25:$X25))/1000</f>
        <v>356.29351128772458</v>
      </c>
      <c r="O21" s="183">
        <f t="shared" ca="1" si="0"/>
        <v>3319.0611828058672</v>
      </c>
    </row>
    <row r="22" spans="1:15">
      <c r="D22" s="184" t="str">
        <f>Project_inputs!D19</f>
        <v>HV Regulators upgrade (control box)</v>
      </c>
      <c r="E22" s="185"/>
      <c r="F22" s="184"/>
      <c r="G22" s="184"/>
      <c r="H22" s="181">
        <f ca="1">(SUM(CDN_cost!$U26:$X26))/1000</f>
        <v>44.915847111111113</v>
      </c>
      <c r="I22" s="181">
        <f ca="1">(SUM(CLC_cost!$U26:$X26))/1000</f>
        <v>44.915847111111113</v>
      </c>
      <c r="J22" s="181">
        <f ca="1">(SUM(CMN_cost!$U26:$X26))/1000</f>
        <v>0</v>
      </c>
      <c r="K22" s="181">
        <f ca="1">(SUM(MRO_cost!$U26:$X26))/1000</f>
        <v>22.642044165129022</v>
      </c>
      <c r="L22" s="181">
        <f ca="1">(SUM(WIN_cost!$U26:$X26))/1000</f>
        <v>0</v>
      </c>
      <c r="M22" s="181">
        <f ca="1">(SUM(EHK_cost!$U26:$X26))/1000</f>
        <v>22.642044165129022</v>
      </c>
      <c r="O22" s="183">
        <f t="shared" ca="1" si="0"/>
        <v>135.11578255248025</v>
      </c>
    </row>
    <row r="23" spans="1:15">
      <c r="D23" s="184" t="str">
        <f>Project_inputs!D20</f>
        <v>HV Regulators upgrade (close delta)</v>
      </c>
      <c r="E23" s="185"/>
      <c r="F23" s="184"/>
      <c r="G23" s="184"/>
      <c r="H23" s="181">
        <f ca="1">(SUM(CDN_cost!$U27:$X27))/1000</f>
        <v>0</v>
      </c>
      <c r="I23" s="181">
        <f ca="1">(SUM(CLC_cost!$U27:$X27))/1000</f>
        <v>377.60437333333334</v>
      </c>
      <c r="J23" s="181">
        <f ca="1">(SUM(CMN_cost!$U27:$X27))/1000</f>
        <v>558.42962399999999</v>
      </c>
      <c r="K23" s="181">
        <f ca="1">(SUM(MRO_cost!$U27:$X27))/1000</f>
        <v>381.28695052780722</v>
      </c>
      <c r="L23" s="181">
        <f ca="1">(SUM(WIN_cost!$U27:$X27))/1000</f>
        <v>0</v>
      </c>
      <c r="M23" s="181">
        <f ca="1">(SUM(EHK_cost!$U27:$X27))/1000</f>
        <v>190.64347526390361</v>
      </c>
      <c r="O23" s="183">
        <f t="shared" ca="1" si="0"/>
        <v>1507.9644231250443</v>
      </c>
    </row>
    <row r="24" spans="1:15">
      <c r="D24" s="184" t="str">
        <f>Project_inputs!D21</f>
        <v>Distribution switchgear (installed)</v>
      </c>
      <c r="E24" s="185"/>
      <c r="F24" s="184"/>
      <c r="G24" s="184"/>
      <c r="H24" s="181">
        <f ca="1">(SUM(CDN_cost!$U28:$X28))/1000</f>
        <v>0</v>
      </c>
      <c r="I24" s="181">
        <f ca="1">(SUM(CLC_cost!$U28:$X28))/1000</f>
        <v>400</v>
      </c>
      <c r="J24" s="181">
        <f ca="1">(SUM(CMN_cost!$U28:$X28))/1000</f>
        <v>200</v>
      </c>
      <c r="K24" s="181">
        <f ca="1">(SUM(MRO_cost!$U28:$X28))/1000</f>
        <v>0</v>
      </c>
      <c r="L24" s="181">
        <f ca="1">(SUM(WIN_cost!$U28:$X28))/1000</f>
        <v>0</v>
      </c>
      <c r="M24" s="181">
        <f ca="1">(SUM(EHK_cost!$U28:$X28))/1000</f>
        <v>306.96923946298114</v>
      </c>
      <c r="O24" s="183">
        <f t="shared" ca="1" si="0"/>
        <v>906.96923946298114</v>
      </c>
    </row>
    <row r="25" spans="1:15">
      <c r="D25" s="184" t="str">
        <f>Project_inputs!D22</f>
        <v>ABC replacement</v>
      </c>
      <c r="E25" s="185"/>
      <c r="F25" s="184"/>
      <c r="G25" s="184"/>
      <c r="H25" s="181">
        <f ca="1">(SUM(CDN_cost!$U29:$X29))/1000</f>
        <v>21.5</v>
      </c>
      <c r="I25" s="181">
        <f ca="1">(SUM(CLC_cost!$U29:$X29))/1000</f>
        <v>319</v>
      </c>
      <c r="J25" s="181">
        <f ca="1">(SUM(CMN_cost!$U29:$X29))/1000</f>
        <v>0</v>
      </c>
      <c r="K25" s="181">
        <f ca="1">(SUM(MRO_cost!$U29:$X29))/1000</f>
        <v>0</v>
      </c>
      <c r="L25" s="181">
        <f ca="1">(SUM(WIN_cost!$U29:$X29))/1000</f>
        <v>0</v>
      </c>
      <c r="M25" s="181">
        <f ca="1">(SUM(EHK_cost!$U29:$X29))/1000</f>
        <v>0</v>
      </c>
      <c r="O25" s="183">
        <f t="shared" ca="1" si="0"/>
        <v>340.5</v>
      </c>
    </row>
    <row r="26" spans="1:15">
      <c r="D26" s="184" t="str">
        <f>Project_inputs!D23</f>
        <v>UG cable replacement</v>
      </c>
      <c r="E26" s="185"/>
      <c r="F26" s="184"/>
      <c r="G26" s="184"/>
      <c r="H26" s="181">
        <f ca="1">(SUM(CDN_cost!$U30:$X30))/1000</f>
        <v>48.75</v>
      </c>
      <c r="I26" s="181">
        <f ca="1">(SUM(CLC_cost!$U30:$X30))/1000</f>
        <v>1182</v>
      </c>
      <c r="J26" s="181">
        <f ca="1">(SUM(CMN_cost!$U30:$X30))/1000</f>
        <v>469.5</v>
      </c>
      <c r="K26" s="181">
        <f ca="1">(SUM(MRO_cost!$U30:$X30))/1000</f>
        <v>125.08996508116482</v>
      </c>
      <c r="L26" s="181">
        <f ca="1">(SUM(WIN_cost!$U30:$X30))/1000</f>
        <v>270.1329307274234</v>
      </c>
      <c r="M26" s="181">
        <f ca="1">(SUM(EHK_cost!$U30:$X30))/1000</f>
        <v>971.55764290033528</v>
      </c>
      <c r="O26" s="183">
        <f t="shared" ca="1" si="0"/>
        <v>3067.0305387089234</v>
      </c>
    </row>
    <row r="27" spans="1:15">
      <c r="D27" s="184" t="str">
        <f>Project_inputs!D24</f>
        <v>Capacitance reducing isolation substation (2 MVA)</v>
      </c>
      <c r="E27" s="185"/>
      <c r="F27" s="184"/>
      <c r="G27" s="184"/>
      <c r="H27" s="181">
        <f ca="1">(SUM(CDN_cost!$U31:$X31))/1000</f>
        <v>0</v>
      </c>
      <c r="I27" s="181">
        <f ca="1">(SUM(CLC_cost!$U31:$X31))/1000</f>
        <v>0</v>
      </c>
      <c r="J27" s="181">
        <f ca="1">(SUM(CMN_cost!$U31:$X31))/1000</f>
        <v>0</v>
      </c>
      <c r="K27" s="181">
        <f ca="1">(SUM(MRO_cost!$U31:$X31))/1000</f>
        <v>0</v>
      </c>
      <c r="L27" s="181">
        <f ca="1">(SUM(WIN_cost!$U31:$X31))/1000</f>
        <v>1684.2378938535567</v>
      </c>
      <c r="M27" s="181">
        <f ca="1">(SUM(EHK_cost!$U31:$X31))/1000</f>
        <v>0</v>
      </c>
      <c r="O27" s="183">
        <f t="shared" ca="1" si="0"/>
        <v>1684.2378938535567</v>
      </c>
    </row>
    <row r="28" spans="1:15">
      <c r="D28" s="184" t="str">
        <f>Project_inputs!D25</f>
        <v>HV customers isolation substation (2 MVA)</v>
      </c>
      <c r="E28" s="185"/>
      <c r="F28" s="184"/>
      <c r="G28" s="184"/>
      <c r="H28" s="181">
        <f ca="1">(SUM(CDN_cost!$U32:$X32))/1000</f>
        <v>823</v>
      </c>
      <c r="I28" s="181">
        <f ca="1">(SUM(CLC_cost!$U32:$X32))/1000</f>
        <v>4115</v>
      </c>
      <c r="J28" s="181">
        <f ca="1">(SUM(CMN_cost!$U32:$X32))/1000</f>
        <v>3292</v>
      </c>
      <c r="K28" s="181">
        <f ca="1">(SUM(MRO_cost!$U32:$X32))/1000</f>
        <v>0</v>
      </c>
      <c r="L28" s="181">
        <f ca="1">(SUM(WIN_cost!$U32:$X32))/1000</f>
        <v>0</v>
      </c>
      <c r="M28" s="181">
        <f ca="1">(SUM(EHK_cost!$U32:$X32))/1000</f>
        <v>5052.7136815606691</v>
      </c>
      <c r="O28" s="183">
        <f ca="1">SUM(H28:M28)</f>
        <v>13282.713681560668</v>
      </c>
    </row>
    <row r="29" spans="1:15">
      <c r="D29" s="184" t="str">
        <f>Project_inputs!D26</f>
        <v>HV customers isolation substation (5 MVA)</v>
      </c>
      <c r="E29" s="185"/>
      <c r="F29" s="184"/>
      <c r="G29" s="184"/>
      <c r="H29" s="181">
        <f ca="1">(SUM(CDN_cost!$U33:$X33))/1000</f>
        <v>0</v>
      </c>
      <c r="I29" s="181">
        <f ca="1">(SUM(CLC_cost!$U33:$X33))/1000</f>
        <v>3628</v>
      </c>
      <c r="J29" s="181">
        <f ca="1">(SUM(CMN_cost!$U33:$X33))/1000</f>
        <v>0</v>
      </c>
      <c r="K29" s="181">
        <f ca="1">(SUM(MRO_cost!$U33:$X33))/1000</f>
        <v>0</v>
      </c>
      <c r="L29" s="181">
        <f ca="1">(SUM(WIN_cost!$U33:$X33))/1000</f>
        <v>0</v>
      </c>
      <c r="M29" s="181">
        <f ca="1">(SUM(EHK_cost!$U33:$X33))/1000</f>
        <v>2784.211001929239</v>
      </c>
      <c r="O29" s="183">
        <f ca="1">SUM(H29:M29)</f>
        <v>6412.2110019292395</v>
      </c>
    </row>
    <row r="30" spans="1:15">
      <c r="D30" s="184" t="str">
        <f>Project_inputs!D27</f>
        <v>HV customers isolation substation (10 MVA)</v>
      </c>
      <c r="E30" s="185"/>
      <c r="F30" s="184"/>
      <c r="G30" s="184"/>
      <c r="H30" s="181">
        <f ca="1">(SUM(CDN_cost!$U34:$X34))/1000</f>
        <v>962</v>
      </c>
      <c r="I30" s="182">
        <f ca="1">(SUM(CLC_cost!$U34:$X34))/1000</f>
        <v>0</v>
      </c>
      <c r="J30" s="182">
        <f ca="1">(SUM(CMN_cost!$U34:$X34))/1000</f>
        <v>962</v>
      </c>
      <c r="K30" s="182">
        <f ca="1">(SUM(MRO_cost!$U34:$X34))/1000</f>
        <v>0</v>
      </c>
      <c r="L30" s="182">
        <f ca="1">(SUM(WIN_cost!$U34:$X34))/1000</f>
        <v>0</v>
      </c>
      <c r="M30" s="182">
        <f ca="1">(SUM(EHK_cost!$U34:$X34))/1000</f>
        <v>0</v>
      </c>
      <c r="O30" s="183">
        <f ca="1">SUM(H30:M30)</f>
        <v>1924</v>
      </c>
    </row>
    <row r="31" spans="1:15">
      <c r="C31" s="54"/>
      <c r="D31" s="55"/>
      <c r="E31" s="67"/>
      <c r="F31" s="56"/>
      <c r="G31" s="54"/>
      <c r="H31" s="57"/>
      <c r="I31" s="57"/>
      <c r="J31" s="57"/>
      <c r="K31" s="57"/>
      <c r="L31" s="57"/>
      <c r="M31" s="57"/>
      <c r="O31" s="70"/>
    </row>
    <row r="32" spans="1:15" ht="15">
      <c r="A32" s="19"/>
      <c r="B32" s="10" t="s">
        <v>16</v>
      </c>
      <c r="C32" s="19"/>
      <c r="D32" s="19"/>
      <c r="E32" s="69"/>
    </row>
    <row r="33" spans="3:28">
      <c r="C33" s="11" t="s">
        <v>17</v>
      </c>
    </row>
    <row r="34" spans="3:28">
      <c r="D34" s="184" t="str">
        <f>Project_inputs!D31</f>
        <v>GFN</v>
      </c>
      <c r="E34" s="185"/>
      <c r="F34" s="184"/>
      <c r="G34" s="184"/>
      <c r="H34" s="181">
        <f ca="1">(SUM(CDN_cost!$U38:$X38))/1000</f>
        <v>1392.2042573333333</v>
      </c>
      <c r="I34" s="181">
        <f ca="1">(SUM(CLC_cost!$U38:$X38))/1000</f>
        <v>2591.3282333333332</v>
      </c>
      <c r="J34" s="181">
        <f ca="1">(SUM(CMN_cost!$U38:$X38))/1000</f>
        <v>1379.739642</v>
      </c>
      <c r="K34" s="181">
        <f ca="1">(SUM(MRO_cost!$U38:$X38))/1000</f>
        <v>1356.753275488478</v>
      </c>
      <c r="L34" s="181">
        <f ca="1">(SUM(WIN_cost!$U38:$X38))/1000</f>
        <v>2675.1921816902318</v>
      </c>
      <c r="M34" s="181">
        <f ca="1">(SUM(EHK_cost!$U38:$X38))/1000</f>
        <v>2636.4679532672271</v>
      </c>
      <c r="O34" s="183">
        <f t="shared" ref="O34:O45" ca="1" si="1">SUM(H34:M34)</f>
        <v>12031.685543112604</v>
      </c>
    </row>
    <row r="35" spans="3:28">
      <c r="D35" s="184" t="str">
        <f>Project_inputs!D32</f>
        <v>GFN enclosure</v>
      </c>
      <c r="E35" s="185"/>
      <c r="F35" s="184"/>
      <c r="G35" s="184"/>
      <c r="H35" s="181">
        <f ca="1">(SUM(CDN_cost!$U39:$X39))/1000</f>
        <v>58.3</v>
      </c>
      <c r="I35" s="181">
        <f ca="1">(SUM(CLC_cost!$U39:$X39))/1000</f>
        <v>0</v>
      </c>
      <c r="J35" s="181">
        <f ca="1">(SUM(CMN_cost!$U39:$X39))/1000</f>
        <v>58.3</v>
      </c>
      <c r="K35" s="181">
        <f ca="1">(SUM(MRO_cost!$U39:$X39))/1000</f>
        <v>59.654355535639333</v>
      </c>
      <c r="L35" s="181">
        <f ca="1">(SUM(WIN_cost!$U39:$X39))/1000</f>
        <v>0</v>
      </c>
      <c r="M35" s="181">
        <f ca="1">(SUM(EHK_cost!$U39:$X39))/1000</f>
        <v>59.654355535639333</v>
      </c>
      <c r="O35" s="183">
        <f t="shared" ca="1" si="1"/>
        <v>235.90871107127865</v>
      </c>
    </row>
    <row r="36" spans="3:28">
      <c r="D36" s="184" t="str">
        <f>Project_inputs!D33</f>
        <v>Indoor switch room (incl GFN enclosure)</v>
      </c>
      <c r="E36" s="185"/>
      <c r="F36" s="184"/>
      <c r="G36" s="184"/>
      <c r="H36" s="181">
        <f ca="1">(SUM(CDN_cost!$U40:$X40))/1000</f>
        <v>0</v>
      </c>
      <c r="I36" s="181">
        <f ca="1">(SUM(CLC_cost!$U40:$X40))/1000</f>
        <v>485</v>
      </c>
      <c r="J36" s="181">
        <f ca="1">(SUM(CMN_cost!$U40:$X40))/1000</f>
        <v>0</v>
      </c>
      <c r="K36" s="181">
        <f ca="1">(SUM(MRO_cost!$U40:$X40))/1000</f>
        <v>0</v>
      </c>
      <c r="L36" s="181">
        <f ca="1">(SUM(WIN_cost!$U40:$X40))/1000</f>
        <v>496.26693713181947</v>
      </c>
      <c r="M36" s="181">
        <f ca="1">(SUM(EHK_cost!$U40:$X40))/1000</f>
        <v>0</v>
      </c>
      <c r="O36" s="183">
        <f t="shared" ca="1" si="1"/>
        <v>981.26693713181953</v>
      </c>
    </row>
    <row r="37" spans="3:28">
      <c r="D37" s="184" t="str">
        <f>Project_inputs!D34</f>
        <v>RMU</v>
      </c>
      <c r="E37" s="185"/>
      <c r="F37" s="184"/>
      <c r="G37" s="184"/>
      <c r="H37" s="181">
        <f ca="1">(SUM(CDN_cost!$U41:$X41))/1000</f>
        <v>69.150000000000006</v>
      </c>
      <c r="I37" s="181">
        <f ca="1">(SUM(CLC_cost!$U41:$X41))/1000</f>
        <v>138.30000000000001</v>
      </c>
      <c r="J37" s="181">
        <f ca="1">(SUM(CMN_cost!$U41:$X41))/1000</f>
        <v>69.150000000000006</v>
      </c>
      <c r="K37" s="181">
        <f ca="1">(SUM(MRO_cost!$U41:$X41))/1000</f>
        <v>70.756409696217148</v>
      </c>
      <c r="L37" s="181">
        <f ca="1">(SUM(WIN_cost!$U41:$X41))/1000</f>
        <v>141.5128193924343</v>
      </c>
      <c r="M37" s="181">
        <f ca="1">(SUM(EHK_cost!$U41:$X41))/1000</f>
        <v>141.5128193924343</v>
      </c>
      <c r="O37" s="183">
        <f t="shared" ca="1" si="1"/>
        <v>630.38204848108569</v>
      </c>
    </row>
    <row r="38" spans="3:28">
      <c r="D38" s="184" t="str">
        <f>Project_inputs!D35</f>
        <v>Station service transformer (500kVA)</v>
      </c>
      <c r="E38" s="185"/>
      <c r="F38" s="184"/>
      <c r="G38" s="184"/>
      <c r="H38" s="181">
        <f ca="1">(SUM(CDN_cost!$U42:$X42))/1000</f>
        <v>40.28</v>
      </c>
      <c r="I38" s="181">
        <f ca="1">(SUM(CLC_cost!$U42:$X42))/1000</f>
        <v>0</v>
      </c>
      <c r="J38" s="181">
        <f ca="1">(SUM(CMN_cost!$U42:$X42))/1000</f>
        <v>80.56</v>
      </c>
      <c r="K38" s="181">
        <f ca="1">(SUM(MRO_cost!$U42:$X42))/1000</f>
        <v>41.215736551896271</v>
      </c>
      <c r="L38" s="181">
        <f ca="1">(SUM(WIN_cost!$U42:$X42))/1000</f>
        <v>0</v>
      </c>
      <c r="M38" s="181">
        <f ca="1">(SUM(EHK_cost!$U42:$X42))/1000</f>
        <v>0</v>
      </c>
      <c r="O38" s="183">
        <f t="shared" ca="1" si="1"/>
        <v>162.05573655189627</v>
      </c>
    </row>
    <row r="39" spans="3:28">
      <c r="D39" s="184" t="str">
        <f>Project_inputs!D36</f>
        <v>Station service transformer (750kVA)</v>
      </c>
      <c r="E39" s="185"/>
      <c r="F39" s="184"/>
      <c r="G39" s="184"/>
      <c r="H39" s="181">
        <f ca="1">(SUM(CDN_cost!$U43:$X43))/1000</f>
        <v>0</v>
      </c>
      <c r="I39" s="181">
        <f ca="1">(SUM(CLC_cost!$U43:$X43))/1000</f>
        <v>100.7</v>
      </c>
      <c r="J39" s="181">
        <f ca="1">(SUM(CMN_cost!$U43:$X43))/1000</f>
        <v>0</v>
      </c>
      <c r="K39" s="181">
        <f ca="1">(SUM(MRO_cost!$U43:$X43))/1000</f>
        <v>0</v>
      </c>
      <c r="L39" s="181">
        <f ca="1">(SUM(WIN_cost!$U43:$X43))/1000</f>
        <v>103.03934137974066</v>
      </c>
      <c r="M39" s="181">
        <f ca="1">(SUM(EHK_cost!$U43:$X43))/1000</f>
        <v>103.03934137974066</v>
      </c>
      <c r="O39" s="183">
        <f t="shared" ca="1" si="1"/>
        <v>306.77868275948134</v>
      </c>
    </row>
    <row r="40" spans="3:28">
      <c r="D40" s="184" t="str">
        <f>Project_inputs!D37</f>
        <v>Cap bank</v>
      </c>
      <c r="E40" s="185"/>
      <c r="F40" s="184"/>
      <c r="G40" s="184"/>
      <c r="H40" s="181">
        <f ca="1">(SUM(CDN_cost!$U44:$X44))/1000</f>
        <v>320.01299999999998</v>
      </c>
      <c r="I40" s="181">
        <f ca="1">(SUM(CLC_cost!$U44:$X44))/1000</f>
        <v>320.01299999999998</v>
      </c>
      <c r="J40" s="181">
        <f ca="1">(SUM(CMN_cost!$U44:$X44))/1000</f>
        <v>0</v>
      </c>
      <c r="K40" s="181">
        <f ca="1">(SUM(MRO_cost!$U44:$X44))/1000</f>
        <v>0</v>
      </c>
      <c r="L40" s="181">
        <f ca="1">(SUM(WIN_cost!$U44:$X44))/1000</f>
        <v>0</v>
      </c>
      <c r="M40" s="181">
        <f ca="1">(SUM(EHK_cost!$U44:$X44))/1000</f>
        <v>327.44715742755659</v>
      </c>
      <c r="O40" s="183">
        <f t="shared" ca="1" si="1"/>
        <v>967.47315742755654</v>
      </c>
    </row>
    <row r="41" spans="3:28">
      <c r="D41" s="184" t="str">
        <f>Project_inputs!D38</f>
        <v>AC board (Including change over)</v>
      </c>
      <c r="E41" s="185"/>
      <c r="F41" s="184"/>
      <c r="G41" s="184"/>
      <c r="H41" s="181">
        <f ca="1">(SUM(CDN_cost!$U45:$X45))/1000</f>
        <v>41.34</v>
      </c>
      <c r="I41" s="181">
        <f ca="1">(SUM(CLC_cost!$U45:$X45))/1000</f>
        <v>41.34</v>
      </c>
      <c r="J41" s="181">
        <f ca="1">(SUM(CMN_cost!$U45:$X45))/1000</f>
        <v>41.34</v>
      </c>
      <c r="K41" s="181">
        <f ca="1">(SUM(MRO_cost!$U45:$X45))/1000</f>
        <v>42.300361197998797</v>
      </c>
      <c r="L41" s="181">
        <f ca="1">(SUM(WIN_cost!$U45:$X45))/1000</f>
        <v>42.300361197998797</v>
      </c>
      <c r="M41" s="181">
        <f ca="1">(SUM(EHK_cost!$U45:$X45))/1000</f>
        <v>42.300361197998797</v>
      </c>
      <c r="O41" s="183">
        <f t="shared" ca="1" si="1"/>
        <v>250.9210835939964</v>
      </c>
    </row>
    <row r="42" spans="3:28">
      <c r="D42" s="184" t="str">
        <f>Project_inputs!D39</f>
        <v>Indoor switchboard</v>
      </c>
      <c r="E42" s="185"/>
      <c r="F42" s="184"/>
      <c r="G42" s="184"/>
      <c r="H42" s="181">
        <f ca="1">(SUM(CDN_cost!$U46:$X46))/1000</f>
        <v>0</v>
      </c>
      <c r="I42" s="181">
        <f ca="1">(SUM(CLC_cost!$U46:$X46))/1000</f>
        <v>371</v>
      </c>
      <c r="J42" s="181">
        <f ca="1">(SUM(CMN_cost!$U46:$X46))/1000</f>
        <v>0</v>
      </c>
      <c r="K42" s="181">
        <f ca="1">(SUM(MRO_cost!$U46:$X46))/1000</f>
        <v>0</v>
      </c>
      <c r="L42" s="181">
        <f ca="1">(SUM(WIN_cost!$U46:$X46))/1000</f>
        <v>379.61862613588664</v>
      </c>
      <c r="M42" s="181">
        <f ca="1">(SUM(EHK_cost!$U46:$X46))/1000</f>
        <v>0</v>
      </c>
      <c r="O42" s="183">
        <f t="shared" ca="1" si="1"/>
        <v>750.61862613588664</v>
      </c>
    </row>
    <row r="43" spans="3:28">
      <c r="D43" s="184" t="str">
        <f>Project_inputs!D40</f>
        <v>22kV circuit breaker (outdoor)</v>
      </c>
      <c r="E43" s="185"/>
      <c r="F43" s="184"/>
      <c r="G43" s="184"/>
      <c r="H43" s="181">
        <f ca="1">(SUM(CDN_cost!$U47:$X47))/1000</f>
        <v>71.02</v>
      </c>
      <c r="I43" s="181">
        <f ca="1">(SUM(CLC_cost!$U47:$X47))/1000</f>
        <v>71.02</v>
      </c>
      <c r="J43" s="181">
        <f ca="1">(SUM(CMN_cost!$U47:$X47))/1000</f>
        <v>0</v>
      </c>
      <c r="K43" s="181">
        <f ca="1">(SUM(MRO_cost!$U47:$X47))/1000</f>
        <v>0</v>
      </c>
      <c r="L43" s="181">
        <f ca="1">(SUM(WIN_cost!$U47:$X47))/1000</f>
        <v>0</v>
      </c>
      <c r="M43" s="181">
        <f ca="1">(SUM(EHK_cost!$U47:$X47))/1000</f>
        <v>145.33970257773947</v>
      </c>
      <c r="O43" s="183">
        <f t="shared" ca="1" si="1"/>
        <v>287.37970257773947</v>
      </c>
    </row>
    <row r="44" spans="3:28">
      <c r="D44" s="184" t="str">
        <f>Project_inputs!D41</f>
        <v>Voltage transformer</v>
      </c>
      <c r="E44" s="185"/>
      <c r="F44" s="184"/>
      <c r="G44" s="184"/>
      <c r="H44" s="181">
        <f ca="1">(SUM(CDN_cost!$U48:$X48))/1000</f>
        <v>17.100000000000001</v>
      </c>
      <c r="I44" s="181">
        <f ca="1">(SUM(CLC_cost!$U48:$X48))/1000</f>
        <v>34.200000000000003</v>
      </c>
      <c r="J44" s="181">
        <f ca="1">(SUM(CMN_cost!$U48:$X48))/1000</f>
        <v>0</v>
      </c>
      <c r="K44" s="181">
        <f ca="1">(SUM(MRO_cost!$U48:$X48))/1000</f>
        <v>17.497246649389925</v>
      </c>
      <c r="L44" s="181">
        <f ca="1">(SUM(WIN_cost!$U48:$X48))/1000</f>
        <v>0</v>
      </c>
      <c r="M44" s="181">
        <f ca="1">(SUM(EHK_cost!$U48:$X48))/1000</f>
        <v>34.994493298779851</v>
      </c>
      <c r="O44" s="183">
        <f t="shared" ca="1" si="1"/>
        <v>103.79173994816978</v>
      </c>
    </row>
    <row r="45" spans="3:28">
      <c r="C45">
        <f>CDN_cost!C49</f>
        <v>0</v>
      </c>
      <c r="D45" s="184" t="str">
        <f>Project_inputs!D42</f>
        <v>Other</v>
      </c>
      <c r="E45" s="185"/>
      <c r="F45" s="184"/>
      <c r="G45" s="184"/>
      <c r="H45" s="181">
        <f ca="1">(SUM(CDN_cost!$U49:$X49))/1000</f>
        <v>75.616</v>
      </c>
      <c r="I45" s="181">
        <f ca="1">(SUM(CLC_cost!$U49:$X49))/1000</f>
        <v>132.26499999999999</v>
      </c>
      <c r="J45" s="181">
        <f ca="1">(SUM(CMN_cost!$U49:$X49))/1000</f>
        <v>113.369</v>
      </c>
      <c r="K45" s="181">
        <f ca="1">(SUM(MRO_cost!$U49:$X49))/1000</f>
        <v>95.222881312214952</v>
      </c>
      <c r="L45" s="181">
        <f ca="1">(SUM(WIN_cost!$U49:$X49))/1000</f>
        <v>73.926378709071528</v>
      </c>
      <c r="M45" s="181">
        <f ca="1">(SUM(EHK_cost!$U49:$X49))/1000</f>
        <v>231.66559209951902</v>
      </c>
      <c r="O45" s="183">
        <f t="shared" ca="1" si="1"/>
        <v>722.06485212080543</v>
      </c>
    </row>
    <row r="46" spans="3:28">
      <c r="C46">
        <f>CDN_cost!C50</f>
        <v>0</v>
      </c>
      <c r="H46" s="189"/>
      <c r="I46" s="181"/>
      <c r="J46" s="181"/>
      <c r="K46" s="181"/>
      <c r="L46" s="181"/>
      <c r="M46" s="181"/>
      <c r="O46" s="183"/>
    </row>
    <row r="47" spans="3:28">
      <c r="C47" s="190" t="s">
        <v>157</v>
      </c>
      <c r="D47" s="184"/>
      <c r="E47" s="185"/>
      <c r="F47" s="184"/>
      <c r="G47" s="184"/>
      <c r="H47" s="181">
        <f ca="1">(SUM(CDN_cost!$U51:$X51))/1000</f>
        <v>897.36317111111111</v>
      </c>
      <c r="I47" s="181">
        <f ca="1">(SUM(CLC_cost!$U51:$X51))/1000</f>
        <v>997.3505822222221</v>
      </c>
      <c r="J47" s="181">
        <f ca="1">(SUM(CMN_cost!$U51:$X51))/1000</f>
        <v>988.73074533333329</v>
      </c>
      <c r="K47" s="181">
        <f ca="1">(SUM(MRO_cost!$U51:$X51))/1000</f>
        <v>908.09424877478375</v>
      </c>
      <c r="L47" s="181">
        <f ca="1">(SUM(WIN_cost!$U51:$X51))/1000</f>
        <v>1277.9736662998091</v>
      </c>
      <c r="M47" s="181">
        <f ca="1">(SUM(EHK_cost!$U51:$X51))/1000</f>
        <v>1101.4333377196479</v>
      </c>
      <c r="O47" s="183">
        <f ca="1">SUM(H47:M47)</f>
        <v>6170.9457514609076</v>
      </c>
    </row>
    <row r="48" spans="3:28">
      <c r="C48" s="190" t="s">
        <v>27</v>
      </c>
      <c r="D48" s="184"/>
      <c r="E48" s="185"/>
      <c r="F48" s="184"/>
      <c r="G48" s="184"/>
      <c r="H48" s="181">
        <f ca="1">(SUM(CDN_cost!$U52:$X52))/1000</f>
        <v>463.70100000000002</v>
      </c>
      <c r="I48" s="181">
        <f ca="1">(SUM(CLC_cost!$U52:$X52))/1000</f>
        <v>649.18200000000002</v>
      </c>
      <c r="J48" s="181">
        <f ca="1">(SUM(CMN_cost!$U52:$X52))/1000</f>
        <v>463.70100000000002</v>
      </c>
      <c r="K48" s="181">
        <f ca="1">(SUM(MRO_cost!$U52:$X52))/1000</f>
        <v>572.13868861146</v>
      </c>
      <c r="L48" s="181">
        <f ca="1">(SUM(WIN_cost!$U52:$X52))/1000</f>
        <v>286.06985841116852</v>
      </c>
      <c r="M48" s="181">
        <f ca="1">(SUM(EHK_cost!$U52:$X52))/1000</f>
        <v>762.85227028919803</v>
      </c>
      <c r="O48" s="183">
        <f ca="1">SUM(H48:M48)</f>
        <v>3197.644817311826</v>
      </c>
      <c r="Q48" s="26"/>
      <c r="AB48" s="12"/>
    </row>
    <row r="49" spans="1:16369" s="151" customFormat="1">
      <c r="A49" s="18"/>
      <c r="B49" s="18"/>
      <c r="C49" s="191" t="s">
        <v>98</v>
      </c>
      <c r="D49" s="192"/>
      <c r="E49" s="185"/>
      <c r="F49" s="193"/>
      <c r="G49" s="193"/>
      <c r="H49" s="181">
        <f ca="1">(SUM(CDN_cost!$U53:$X53))/1000</f>
        <v>679.17499999999995</v>
      </c>
      <c r="I49" s="181">
        <f ca="1">(SUM(CLC_cost!$U53:$X53))/1000</f>
        <v>991.68399999999997</v>
      </c>
      <c r="J49" s="181">
        <f ca="1">(SUM(CMN_cost!$U53:$X53))/1000</f>
        <v>856.99</v>
      </c>
      <c r="K49" s="181">
        <f ca="1">(SUM(MRO_cost!$U53:$X53))/1000</f>
        <v>703.43196370708733</v>
      </c>
      <c r="L49" s="181">
        <f ca="1">(SUM(WIN_cost!$U53:$X53))/1000</f>
        <v>602.82255760303894</v>
      </c>
      <c r="M49" s="181">
        <f ca="1">(SUM(EHK_cost!$U53:$X53))/1000</f>
        <v>1013.0663589974531</v>
      </c>
      <c r="N49"/>
      <c r="O49" s="183">
        <f ca="1">SUM(H49:M49)</f>
        <v>4847.1698803075797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</row>
    <row r="50" spans="1:16369">
      <c r="D50" s="5"/>
      <c r="F50" s="74"/>
      <c r="G50" s="75"/>
      <c r="H50" s="72"/>
      <c r="I50" s="72"/>
      <c r="J50" s="72"/>
      <c r="K50" s="72"/>
      <c r="L50" s="72"/>
      <c r="M50" s="72"/>
      <c r="O50" s="73"/>
      <c r="Q50" s="26"/>
      <c r="AB50" s="12"/>
    </row>
    <row r="51" spans="1:16369">
      <c r="C51" s="11" t="s">
        <v>24</v>
      </c>
      <c r="D51" s="5"/>
      <c r="F51" s="74"/>
      <c r="G51" s="75"/>
      <c r="H51" s="72"/>
      <c r="I51" s="72"/>
      <c r="J51" s="72"/>
      <c r="K51" s="72"/>
      <c r="L51" s="72"/>
      <c r="M51" s="72"/>
      <c r="O51" s="73"/>
      <c r="Q51" s="26"/>
      <c r="AB51" s="12"/>
    </row>
    <row r="52" spans="1:16369">
      <c r="B52" s="19"/>
      <c r="C52">
        <f>CDN_cost!C56</f>
        <v>0</v>
      </c>
      <c r="D52" s="184" t="str">
        <f>CDN_cost!D56</f>
        <v>Traffic control</v>
      </c>
      <c r="E52" s="185"/>
      <c r="F52" s="184"/>
      <c r="G52" s="184"/>
      <c r="H52" s="181">
        <f ca="1">(SUM(CDN_cost!$U56:$X56))/1000</f>
        <v>201.25</v>
      </c>
      <c r="I52" s="181">
        <f ca="1">(SUM(CLC_cost!$U56:$X56))/1000</f>
        <v>368</v>
      </c>
      <c r="J52" s="181">
        <f ca="1">(SUM(CMN_cost!$U56:$X56))/1000</f>
        <v>332.58</v>
      </c>
      <c r="K52" s="181">
        <f ca="1">(SUM(MRO_cost!$U56:$X56))/1000</f>
        <v>244.2861207646404</v>
      </c>
      <c r="L52" s="181">
        <f ca="1">(SUM(WIN_cost!$U56:$X56))/1000</f>
        <v>102.84492752808077</v>
      </c>
      <c r="M52" s="181">
        <f ca="1">(SUM(EHK_cost!$U56:$X56))/1000</f>
        <v>381.02045232943431</v>
      </c>
      <c r="O52" s="183">
        <f ca="1">SUM(H52:M52)</f>
        <v>1629.9815006221552</v>
      </c>
    </row>
    <row r="53" spans="1:16369">
      <c r="B53" s="19"/>
      <c r="C53">
        <f>CDN_cost!C57</f>
        <v>0</v>
      </c>
      <c r="D53" s="184" t="str">
        <f>CDN_cost!D57</f>
        <v>Line survey</v>
      </c>
      <c r="E53" s="185"/>
      <c r="F53" s="184"/>
      <c r="G53" s="184"/>
      <c r="H53" s="181">
        <f ca="1">(SUM(CDN_cost!$U57:$X57))/1000</f>
        <v>129.30199999999999</v>
      </c>
      <c r="I53" s="181">
        <f ca="1">(SUM(CLC_cost!$U57:$X57))/1000</f>
        <v>180.113</v>
      </c>
      <c r="J53" s="181">
        <f ca="1">(SUM(CMN_cost!$U57:$X57))/1000</f>
        <v>71.453999999999994</v>
      </c>
      <c r="K53" s="181">
        <f ca="1">(SUM(MRO_cost!$U57:$X57))/1000</f>
        <v>74.502457648463732</v>
      </c>
      <c r="L53" s="181">
        <f ca="1">(SUM(WIN_cost!$U57:$X57))/1000</f>
        <v>46.04538591944717</v>
      </c>
      <c r="M53" s="181">
        <f ca="1">(SUM(EHK_cost!$U57:$X57))/1000</f>
        <v>153.48461973149057</v>
      </c>
      <c r="O53" s="183">
        <f t="shared" ref="O53:O55" ca="1" si="2">SUM(H53:M53)</f>
        <v>654.90146329940148</v>
      </c>
    </row>
    <row r="54" spans="1:16369">
      <c r="B54" s="19"/>
      <c r="C54">
        <f>CDN_cost!C58</f>
        <v>0</v>
      </c>
      <c r="D54" s="184" t="s">
        <v>28</v>
      </c>
      <c r="E54" s="185"/>
      <c r="F54" s="184"/>
      <c r="G54" s="184"/>
      <c r="H54" s="181">
        <f ca="1">(SUM(CDN_cost!$U58:$X58))/1000</f>
        <v>289.14999999999998</v>
      </c>
      <c r="I54" s="181">
        <f ca="1">(SUM(CLC_cost!$U58:$X58))/1000</f>
        <v>623.85</v>
      </c>
      <c r="J54" s="181">
        <f ca="1">(SUM(CMN_cost!$U58:$X58))/1000</f>
        <v>464.2</v>
      </c>
      <c r="K54" s="181">
        <f ca="1">(SUM(MRO_cost!$U58:$X58))/1000</f>
        <v>323.80138609353457</v>
      </c>
      <c r="L54" s="181">
        <f ca="1">(SUM(WIN_cost!$U58:$X58))/1000</f>
        <v>535.76364594272297</v>
      </c>
      <c r="M54" s="181">
        <f ca="1">(SUM(EHK_cost!$U58:$X58))/1000</f>
        <v>604.98520944162533</v>
      </c>
      <c r="O54" s="183">
        <f t="shared" ca="1" si="2"/>
        <v>2841.7502414778828</v>
      </c>
    </row>
    <row r="55" spans="1:16369">
      <c r="D55" s="184" t="s">
        <v>37</v>
      </c>
      <c r="E55" s="185"/>
      <c r="F55" s="184"/>
      <c r="G55" s="184"/>
      <c r="H55" s="181">
        <f ca="1">(SUM(CDN_cost!$U59:$X59))/1000</f>
        <v>50</v>
      </c>
      <c r="I55" s="181">
        <f ca="1">(SUM(CLC_cost!$U59:$X59))/1000</f>
        <v>50</v>
      </c>
      <c r="J55" s="181">
        <f ca="1">(SUM(CMN_cost!$U59:$X59))/1000</f>
        <v>50</v>
      </c>
      <c r="K55" s="181">
        <f ca="1">(SUM(MRO_cost!$U59:$X59))/1000</f>
        <v>51.161539910496856</v>
      </c>
      <c r="L55" s="181">
        <f ca="1">(SUM(WIN_cost!$U59:$X59))/1000</f>
        <v>51.161539910496856</v>
      </c>
      <c r="M55" s="181">
        <f ca="1">(SUM(EHK_cost!$U59:$X59))/1000</f>
        <v>51.161539910496856</v>
      </c>
      <c r="O55" s="183">
        <f t="shared" ca="1" si="2"/>
        <v>303.48461973149057</v>
      </c>
    </row>
    <row r="56" spans="1:16369">
      <c r="C56" s="54"/>
      <c r="D56" s="55"/>
      <c r="E56" s="67"/>
      <c r="F56" s="56"/>
      <c r="G56" s="54"/>
      <c r="H56" s="57"/>
      <c r="I56" s="57"/>
      <c r="J56" s="57"/>
      <c r="K56" s="57"/>
      <c r="L56" s="57"/>
      <c r="M56" s="57"/>
      <c r="O56" s="70"/>
      <c r="Q56" s="26"/>
      <c r="AB56" s="12"/>
    </row>
    <row r="57" spans="1:16369" ht="15">
      <c r="B57" s="171" t="s">
        <v>182</v>
      </c>
      <c r="C57" s="172"/>
      <c r="D57" s="173"/>
      <c r="E57" s="174"/>
      <c r="F57" s="175"/>
      <c r="G57" s="172"/>
      <c r="H57" s="176">
        <f t="shared" ref="H57:M57" ca="1" si="3">SUM(H11:H55)</f>
        <v>10768.812914999997</v>
      </c>
      <c r="I57" s="176">
        <f t="shared" ca="1" si="3"/>
        <v>23881.708289444447</v>
      </c>
      <c r="J57" s="176">
        <f t="shared" ca="1" si="3"/>
        <v>14588.053590000001</v>
      </c>
      <c r="K57" s="176">
        <f t="shared" ca="1" si="3"/>
        <v>8838.2242376443264</v>
      </c>
      <c r="L57" s="176">
        <f t="shared" ca="1" si="3"/>
        <v>11029.817366885318</v>
      </c>
      <c r="M57" s="176">
        <f t="shared" ca="1" si="3"/>
        <v>21907.487111116494</v>
      </c>
      <c r="O57" s="176">
        <f ca="1">SUM(O11:O55)</f>
        <v>91014.103510090601</v>
      </c>
      <c r="Q57" s="26"/>
      <c r="AB57" s="12"/>
    </row>
    <row r="58" spans="1:16369" ht="15">
      <c r="B58" s="10"/>
      <c r="C58" s="19"/>
      <c r="D58" s="153"/>
      <c r="E58" s="69"/>
      <c r="F58" s="135"/>
      <c r="G58" s="19"/>
      <c r="H58" s="154"/>
      <c r="I58" s="154"/>
      <c r="J58" s="154"/>
      <c r="K58" s="154"/>
      <c r="L58" s="154"/>
      <c r="M58" s="154"/>
      <c r="O58" s="49"/>
      <c r="Q58" s="26"/>
      <c r="AB58" s="12"/>
    </row>
    <row r="59" spans="1:16369" s="2" customFormat="1">
      <c r="A59"/>
      <c r="B59" s="186" t="s">
        <v>183</v>
      </c>
      <c r="C59" s="187"/>
      <c r="D59" s="187"/>
      <c r="E59" s="187"/>
      <c r="F59" s="187"/>
      <c r="G59" s="188"/>
      <c r="H59" s="181">
        <f ca="1">Tot_cost!$Z$63/1000*H57/Cost_Summary!$O$57</f>
        <v>521.86008987591379</v>
      </c>
      <c r="I59" s="181">
        <f ca="1">Tot_cost!$Z$63/1000*I57/Cost_Summary!$O$57</f>
        <v>1157.3151593115813</v>
      </c>
      <c r="J59" s="181">
        <f ca="1">Tot_cost!$Z$63/1000*J57/Cost_Summary!$O$57</f>
        <v>706.94170450188847</v>
      </c>
      <c r="K59" s="181">
        <f ca="1">Tot_cost!$Z$63/1000*K57/Cost_Summary!$O$57</f>
        <v>428.30315016207607</v>
      </c>
      <c r="L59" s="181">
        <f ca="1">Tot_cost!$Z$63/1000*L57/Cost_Summary!$O$57</f>
        <v>534.50844840846491</v>
      </c>
      <c r="M59" s="181">
        <f ca="1">Tot_cost!$Z$63/1000*M57/Cost_Summary!$O$57</f>
        <v>1061.6437747597995</v>
      </c>
      <c r="N59"/>
      <c r="O59" s="183">
        <f ca="1">SUM(H59:M59)</f>
        <v>4410.5723270197241</v>
      </c>
      <c r="P59"/>
      <c r="Q59" s="26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</row>
    <row r="60" spans="1:16369" s="2" customFormat="1">
      <c r="A60"/>
      <c r="B60"/>
      <c r="C60" s="5"/>
      <c r="D60" s="37"/>
      <c r="E60" s="68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/>
      <c r="Q60" s="26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</row>
    <row r="61" spans="1:16369" s="2" customFormat="1" ht="15">
      <c r="A61"/>
      <c r="B61" s="171" t="s">
        <v>35</v>
      </c>
      <c r="C61" s="172"/>
      <c r="D61" s="173"/>
      <c r="E61" s="174"/>
      <c r="F61" s="175"/>
      <c r="G61" s="172"/>
      <c r="H61" s="176">
        <f t="shared" ref="H61:M61" ca="1" si="4">SUM(H57:H59)</f>
        <v>11290.673004875911</v>
      </c>
      <c r="I61" s="176">
        <f t="shared" ca="1" si="4"/>
        <v>25039.023448756026</v>
      </c>
      <c r="J61" s="176">
        <f t="shared" ca="1" si="4"/>
        <v>15294.99529450189</v>
      </c>
      <c r="K61" s="176">
        <f t="shared" ca="1" si="4"/>
        <v>9266.5273878064017</v>
      </c>
      <c r="L61" s="176">
        <f t="shared" ca="1" si="4"/>
        <v>11564.325815293783</v>
      </c>
      <c r="M61" s="176">
        <f t="shared" ca="1" si="4"/>
        <v>22969.130885876293</v>
      </c>
      <c r="N61"/>
      <c r="O61" s="176">
        <f ca="1">SUM(O57:O59)</f>
        <v>95424.675837110321</v>
      </c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</row>
    <row r="62" spans="1:16369" s="2" customFormat="1">
      <c r="A62"/>
      <c r="B62"/>
      <c r="C62" s="5"/>
      <c r="D62" s="37"/>
      <c r="E62" s="68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/>
      <c r="Q62" s="26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  <c r="AMM62"/>
      <c r="AMN62"/>
      <c r="AMO62"/>
      <c r="AMP62"/>
      <c r="AMQ62"/>
      <c r="AMR62"/>
      <c r="AMS62"/>
      <c r="AMT62"/>
      <c r="AMU62"/>
      <c r="AMV62"/>
      <c r="AMW62"/>
      <c r="AMX62"/>
      <c r="AMY62"/>
      <c r="AMZ62"/>
      <c r="ANA62"/>
      <c r="ANB62"/>
      <c r="ANC62"/>
      <c r="AND62"/>
      <c r="ANE62"/>
      <c r="ANF62"/>
      <c r="ANG62"/>
      <c r="ANH62"/>
      <c r="ANI62"/>
      <c r="ANJ62"/>
      <c r="ANK62"/>
      <c r="ANL62"/>
      <c r="ANM62"/>
      <c r="ANN62"/>
      <c r="ANO62"/>
      <c r="ANP62"/>
      <c r="ANQ62"/>
      <c r="ANR62"/>
      <c r="ANS62"/>
      <c r="ANT62"/>
      <c r="ANU62"/>
      <c r="ANV62"/>
      <c r="ANW62"/>
      <c r="ANX62"/>
      <c r="ANY62"/>
      <c r="ANZ62"/>
      <c r="AOA62"/>
      <c r="AOB62"/>
      <c r="AOC62"/>
      <c r="AOD62"/>
      <c r="AOE62"/>
      <c r="AOF62"/>
      <c r="AOG62"/>
      <c r="AOH62"/>
      <c r="AOI62"/>
      <c r="AOJ62"/>
      <c r="AOK62"/>
      <c r="AOL62"/>
      <c r="AOM62"/>
      <c r="AON62"/>
      <c r="AOO62"/>
      <c r="AOP62"/>
      <c r="AOQ62"/>
      <c r="AOR62"/>
      <c r="AOS62"/>
      <c r="AOT62"/>
      <c r="AOU62"/>
      <c r="AOV62"/>
      <c r="AOW62"/>
      <c r="AOX62"/>
      <c r="AOY62"/>
      <c r="AOZ62"/>
      <c r="APA62"/>
      <c r="APB62"/>
      <c r="APC62"/>
      <c r="APD62"/>
      <c r="APE62"/>
      <c r="APF62"/>
      <c r="APG62"/>
      <c r="APH62"/>
      <c r="API62"/>
      <c r="APJ62"/>
      <c r="APK62"/>
      <c r="APL62"/>
      <c r="APM62"/>
      <c r="APN62"/>
      <c r="APO62"/>
      <c r="APP62"/>
      <c r="APQ62"/>
      <c r="APR62"/>
      <c r="APS62"/>
      <c r="APT62"/>
      <c r="APU62"/>
      <c r="APV62"/>
      <c r="APW62"/>
      <c r="APX62"/>
      <c r="APY62"/>
      <c r="APZ62"/>
      <c r="AQA62"/>
      <c r="AQB62"/>
      <c r="AQC62"/>
      <c r="AQD62"/>
      <c r="AQE62"/>
      <c r="AQF62"/>
      <c r="AQG62"/>
      <c r="AQH62"/>
      <c r="AQI62"/>
      <c r="AQJ62"/>
      <c r="AQK62"/>
      <c r="AQL62"/>
      <c r="AQM62"/>
      <c r="AQN62"/>
      <c r="AQO62"/>
      <c r="AQP62"/>
      <c r="AQQ62"/>
      <c r="AQR62"/>
      <c r="AQS62"/>
      <c r="AQT62"/>
      <c r="AQU62"/>
      <c r="AQV62"/>
      <c r="AQW62"/>
      <c r="AQX62"/>
      <c r="AQY62"/>
      <c r="AQZ62"/>
      <c r="ARA62"/>
      <c r="ARB62"/>
      <c r="ARC62"/>
      <c r="ARD62"/>
      <c r="ARE62"/>
      <c r="ARF62"/>
      <c r="ARG62"/>
      <c r="ARH62"/>
      <c r="ARI62"/>
      <c r="ARJ62"/>
      <c r="ARK62"/>
      <c r="ARL62"/>
      <c r="ARM62"/>
      <c r="ARN62"/>
      <c r="ARO62"/>
      <c r="ARP62"/>
      <c r="ARQ62"/>
      <c r="ARR62"/>
      <c r="ARS62"/>
      <c r="ART62"/>
      <c r="ARU62"/>
      <c r="ARV62"/>
      <c r="ARW62"/>
      <c r="ARX62"/>
      <c r="ARY62"/>
      <c r="ARZ62"/>
      <c r="ASA62"/>
      <c r="ASB62"/>
      <c r="ASC62"/>
      <c r="ASD62"/>
      <c r="ASE62"/>
      <c r="ASF62"/>
      <c r="ASG62"/>
      <c r="ASH62"/>
      <c r="ASI62"/>
      <c r="ASJ62"/>
      <c r="ASK62"/>
      <c r="ASL62"/>
      <c r="ASM62"/>
      <c r="ASN62"/>
      <c r="ASO62"/>
      <c r="ASP62"/>
      <c r="ASQ62"/>
      <c r="ASR62"/>
      <c r="ASS62"/>
      <c r="AST62"/>
      <c r="ASU62"/>
      <c r="ASV62"/>
      <c r="ASW62"/>
      <c r="ASX62"/>
      <c r="ASY62"/>
      <c r="ASZ62"/>
      <c r="ATA62"/>
      <c r="ATB62"/>
      <c r="ATC62"/>
      <c r="ATD62"/>
      <c r="ATE62"/>
      <c r="ATF62"/>
      <c r="ATG62"/>
      <c r="ATH62"/>
      <c r="ATI62"/>
      <c r="ATJ62"/>
      <c r="ATK62"/>
      <c r="ATL62"/>
      <c r="ATM62"/>
      <c r="ATN62"/>
      <c r="ATO62"/>
      <c r="ATP62"/>
      <c r="ATQ62"/>
      <c r="ATR62"/>
      <c r="ATS62"/>
      <c r="ATT62"/>
      <c r="ATU62"/>
      <c r="ATV62"/>
      <c r="ATW62"/>
      <c r="ATX62"/>
      <c r="ATY62"/>
      <c r="ATZ62"/>
      <c r="AUA62"/>
      <c r="AUB62"/>
      <c r="AUC62"/>
      <c r="AUD62"/>
      <c r="AUE62"/>
      <c r="AUF62"/>
      <c r="AUG62"/>
      <c r="AUH62"/>
      <c r="AUI62"/>
      <c r="AUJ62"/>
      <c r="AUK62"/>
      <c r="AUL62"/>
      <c r="AUM62"/>
      <c r="AUN62"/>
      <c r="AUO62"/>
      <c r="AUP62"/>
      <c r="AUQ62"/>
      <c r="AUR62"/>
      <c r="AUS62"/>
      <c r="AUT62"/>
      <c r="AUU62"/>
      <c r="AUV62"/>
      <c r="AUW62"/>
      <c r="AUX62"/>
      <c r="AUY62"/>
      <c r="AUZ62"/>
      <c r="AVA62"/>
      <c r="AVB62"/>
      <c r="AVC62"/>
      <c r="AVD62"/>
      <c r="AVE62"/>
      <c r="AVF62"/>
      <c r="AVG62"/>
      <c r="AVH62"/>
      <c r="AVI62"/>
      <c r="AVJ62"/>
      <c r="AVK62"/>
      <c r="AVL62"/>
      <c r="AVM62"/>
      <c r="AVN62"/>
      <c r="AVO62"/>
      <c r="AVP62"/>
      <c r="AVQ62"/>
      <c r="AVR62"/>
      <c r="AVS62"/>
      <c r="AVT62"/>
      <c r="AVU62"/>
      <c r="AVV62"/>
      <c r="AVW62"/>
      <c r="AVX62"/>
      <c r="AVY62"/>
      <c r="AVZ62"/>
      <c r="AWA62"/>
      <c r="AWB62"/>
      <c r="AWC62"/>
      <c r="AWD62"/>
      <c r="AWE62"/>
      <c r="AWF62"/>
      <c r="AWG62"/>
      <c r="AWH62"/>
      <c r="AWI62"/>
      <c r="AWJ62"/>
      <c r="AWK62"/>
      <c r="AWL62"/>
      <c r="AWM62"/>
      <c r="AWN62"/>
      <c r="AWO62"/>
      <c r="AWP62"/>
      <c r="AWQ62"/>
      <c r="AWR62"/>
      <c r="AWS62"/>
      <c r="AWT62"/>
      <c r="AWU62"/>
      <c r="AWV62"/>
      <c r="AWW62"/>
      <c r="AWX62"/>
      <c r="AWY62"/>
      <c r="AWZ62"/>
      <c r="AXA62"/>
      <c r="AXB62"/>
      <c r="AXC62"/>
      <c r="AXD62"/>
      <c r="AXE62"/>
      <c r="AXF62"/>
      <c r="AXG62"/>
      <c r="AXH62"/>
      <c r="AXI62"/>
      <c r="AXJ62"/>
      <c r="AXK62"/>
      <c r="AXL62"/>
      <c r="AXM62"/>
      <c r="AXN62"/>
      <c r="AXO62"/>
      <c r="AXP62"/>
      <c r="AXQ62"/>
      <c r="AXR62"/>
      <c r="AXS62"/>
      <c r="AXT62"/>
      <c r="AXU62"/>
      <c r="AXV62"/>
      <c r="AXW62"/>
      <c r="AXX62"/>
      <c r="AXY62"/>
      <c r="AXZ62"/>
      <c r="AYA62"/>
      <c r="AYB62"/>
      <c r="AYC62"/>
      <c r="AYD62"/>
      <c r="AYE62"/>
      <c r="AYF62"/>
      <c r="AYG62"/>
      <c r="AYH62"/>
      <c r="AYI62"/>
      <c r="AYJ62"/>
      <c r="AYK62"/>
      <c r="AYL62"/>
      <c r="AYM62"/>
      <c r="AYN62"/>
      <c r="AYO62"/>
      <c r="AYP62"/>
      <c r="AYQ62"/>
      <c r="AYR62"/>
      <c r="AYS62"/>
      <c r="AYT62"/>
      <c r="AYU62"/>
      <c r="AYV62"/>
      <c r="AYW62"/>
      <c r="AYX62"/>
      <c r="AYY62"/>
      <c r="AYZ62"/>
      <c r="AZA62"/>
      <c r="AZB62"/>
      <c r="AZC62"/>
      <c r="AZD62"/>
      <c r="AZE62"/>
      <c r="AZF62"/>
      <c r="AZG62"/>
      <c r="AZH62"/>
      <c r="AZI62"/>
      <c r="AZJ62"/>
      <c r="AZK62"/>
      <c r="AZL62"/>
      <c r="AZM62"/>
      <c r="AZN62"/>
      <c r="AZO62"/>
      <c r="AZP62"/>
      <c r="AZQ62"/>
      <c r="AZR62"/>
      <c r="AZS62"/>
      <c r="AZT62"/>
      <c r="AZU62"/>
      <c r="AZV62"/>
      <c r="AZW62"/>
      <c r="AZX62"/>
      <c r="AZY62"/>
      <c r="AZZ62"/>
      <c r="BAA62"/>
      <c r="BAB62"/>
      <c r="BAC62"/>
      <c r="BAD62"/>
      <c r="BAE62"/>
      <c r="BAF62"/>
      <c r="BAG62"/>
      <c r="BAH62"/>
      <c r="BAI62"/>
      <c r="BAJ62"/>
      <c r="BAK62"/>
      <c r="BAL62"/>
      <c r="BAM62"/>
      <c r="BAN62"/>
      <c r="BAO62"/>
      <c r="BAP62"/>
      <c r="BAQ62"/>
      <c r="BAR62"/>
      <c r="BAS62"/>
      <c r="BAT62"/>
      <c r="BAU62"/>
      <c r="BAV62"/>
      <c r="BAW62"/>
      <c r="BAX62"/>
      <c r="BAY62"/>
      <c r="BAZ62"/>
      <c r="BBA62"/>
      <c r="BBB62"/>
      <c r="BBC62"/>
      <c r="BBD62"/>
      <c r="BBE62"/>
      <c r="BBF62"/>
      <c r="BBG62"/>
      <c r="BBH62"/>
      <c r="BBI62"/>
      <c r="BBJ62"/>
      <c r="BBK62"/>
      <c r="BBL62"/>
      <c r="BBM62"/>
      <c r="BBN62"/>
      <c r="BBO62"/>
      <c r="BBP62"/>
      <c r="BBQ62"/>
      <c r="BBR62"/>
      <c r="BBS62"/>
      <c r="BBT62"/>
      <c r="BBU62"/>
      <c r="BBV62"/>
      <c r="BBW62"/>
      <c r="BBX62"/>
      <c r="BBY62"/>
      <c r="BBZ62"/>
      <c r="BCA62"/>
      <c r="BCB62"/>
      <c r="BCC62"/>
      <c r="BCD62"/>
      <c r="BCE62"/>
      <c r="BCF62"/>
      <c r="BCG62"/>
      <c r="BCH62"/>
      <c r="BCI62"/>
      <c r="BCJ62"/>
      <c r="BCK62"/>
      <c r="BCL62"/>
      <c r="BCM62"/>
      <c r="BCN62"/>
      <c r="BCO62"/>
      <c r="BCP62"/>
      <c r="BCQ62"/>
      <c r="BCR62"/>
      <c r="BCS62"/>
      <c r="BCT62"/>
      <c r="BCU62"/>
      <c r="BCV62"/>
      <c r="BCW62"/>
      <c r="BCX62"/>
      <c r="BCY62"/>
      <c r="BCZ62"/>
      <c r="BDA62"/>
      <c r="BDB62"/>
      <c r="BDC62"/>
      <c r="BDD62"/>
      <c r="BDE62"/>
      <c r="BDF62"/>
      <c r="BDG62"/>
      <c r="BDH62"/>
      <c r="BDI62"/>
      <c r="BDJ62"/>
      <c r="BDK62"/>
      <c r="BDL62"/>
      <c r="BDM62"/>
      <c r="BDN62"/>
      <c r="BDO62"/>
      <c r="BDP62"/>
      <c r="BDQ62"/>
      <c r="BDR62"/>
      <c r="BDS62"/>
      <c r="BDT62"/>
      <c r="BDU62"/>
      <c r="BDV62"/>
      <c r="BDW62"/>
      <c r="BDX62"/>
      <c r="BDY62"/>
      <c r="BDZ62"/>
      <c r="BEA62"/>
      <c r="BEB62"/>
      <c r="BEC62"/>
      <c r="BED62"/>
      <c r="BEE62"/>
      <c r="BEF62"/>
      <c r="BEG62"/>
      <c r="BEH62"/>
      <c r="BEI62"/>
      <c r="BEJ62"/>
      <c r="BEK62"/>
      <c r="BEL62"/>
      <c r="BEM62"/>
      <c r="BEN62"/>
      <c r="BEO62"/>
      <c r="BEP62"/>
      <c r="BEQ62"/>
      <c r="BER62"/>
      <c r="BES62"/>
      <c r="BET62"/>
      <c r="BEU62"/>
      <c r="BEV62"/>
      <c r="BEW62"/>
      <c r="BEX62"/>
      <c r="BEY62"/>
      <c r="BEZ62"/>
      <c r="BFA62"/>
      <c r="BFB62"/>
      <c r="BFC62"/>
      <c r="BFD62"/>
      <c r="BFE62"/>
      <c r="BFF62"/>
      <c r="BFG62"/>
      <c r="BFH62"/>
      <c r="BFI62"/>
      <c r="BFJ62"/>
      <c r="BFK62"/>
      <c r="BFL62"/>
      <c r="BFM62"/>
      <c r="BFN62"/>
      <c r="BFO62"/>
      <c r="BFP62"/>
      <c r="BFQ62"/>
      <c r="BFR62"/>
      <c r="BFS62"/>
      <c r="BFT62"/>
      <c r="BFU62"/>
      <c r="BFV62"/>
      <c r="BFW62"/>
      <c r="BFX62"/>
      <c r="BFY62"/>
      <c r="BFZ62"/>
      <c r="BGA62"/>
      <c r="BGB62"/>
      <c r="BGC62"/>
      <c r="BGD62"/>
      <c r="BGE62"/>
      <c r="BGF62"/>
      <c r="BGG62"/>
      <c r="BGH62"/>
      <c r="BGI62"/>
      <c r="BGJ62"/>
      <c r="BGK62"/>
      <c r="BGL62"/>
      <c r="BGM62"/>
      <c r="BGN62"/>
      <c r="BGO62"/>
      <c r="BGP62"/>
      <c r="BGQ62"/>
      <c r="BGR62"/>
      <c r="BGS62"/>
      <c r="BGT62"/>
      <c r="BGU62"/>
      <c r="BGV62"/>
      <c r="BGW62"/>
      <c r="BGX62"/>
      <c r="BGY62"/>
      <c r="BGZ62"/>
      <c r="BHA62"/>
      <c r="BHB62"/>
      <c r="BHC62"/>
      <c r="BHD62"/>
      <c r="BHE62"/>
      <c r="BHF62"/>
      <c r="BHG62"/>
      <c r="BHH62"/>
      <c r="BHI62"/>
      <c r="BHJ62"/>
      <c r="BHK62"/>
      <c r="BHL62"/>
      <c r="BHM62"/>
      <c r="BHN62"/>
      <c r="BHO62"/>
      <c r="BHP62"/>
      <c r="BHQ62"/>
      <c r="BHR62"/>
      <c r="BHS62"/>
      <c r="BHT62"/>
      <c r="BHU62"/>
      <c r="BHV62"/>
      <c r="BHW62"/>
      <c r="BHX62"/>
      <c r="BHY62"/>
      <c r="BHZ62"/>
      <c r="BIA62"/>
      <c r="BIB62"/>
      <c r="BIC62"/>
      <c r="BID62"/>
      <c r="BIE62"/>
      <c r="BIF62"/>
      <c r="BIG62"/>
      <c r="BIH62"/>
      <c r="BII62"/>
      <c r="BIJ62"/>
      <c r="BIK62"/>
      <c r="BIL62"/>
      <c r="BIM62"/>
      <c r="BIN62"/>
      <c r="BIO62"/>
      <c r="BIP62"/>
      <c r="BIQ62"/>
      <c r="BIR62"/>
      <c r="BIS62"/>
      <c r="BIT62"/>
      <c r="BIU62"/>
      <c r="BIV62"/>
      <c r="BIW62"/>
      <c r="BIX62"/>
      <c r="BIY62"/>
      <c r="BIZ62"/>
      <c r="BJA62"/>
      <c r="BJB62"/>
      <c r="BJC62"/>
      <c r="BJD62"/>
      <c r="BJE62"/>
      <c r="BJF62"/>
      <c r="BJG62"/>
      <c r="BJH62"/>
      <c r="BJI62"/>
      <c r="BJJ62"/>
      <c r="BJK62"/>
      <c r="BJL62"/>
      <c r="BJM62"/>
      <c r="BJN62"/>
      <c r="BJO62"/>
      <c r="BJP62"/>
      <c r="BJQ62"/>
      <c r="BJR62"/>
      <c r="BJS62"/>
      <c r="BJT62"/>
      <c r="BJU62"/>
      <c r="BJV62"/>
      <c r="BJW62"/>
      <c r="BJX62"/>
      <c r="BJY62"/>
      <c r="BJZ62"/>
      <c r="BKA62"/>
      <c r="BKB62"/>
      <c r="BKC62"/>
      <c r="BKD62"/>
      <c r="BKE62"/>
      <c r="BKF62"/>
      <c r="BKG62"/>
      <c r="BKH62"/>
      <c r="BKI62"/>
      <c r="BKJ62"/>
      <c r="BKK62"/>
      <c r="BKL62"/>
      <c r="BKM62"/>
      <c r="BKN62"/>
      <c r="BKO62"/>
      <c r="BKP62"/>
      <c r="BKQ62"/>
      <c r="BKR62"/>
      <c r="BKS62"/>
      <c r="BKT62"/>
      <c r="BKU62"/>
      <c r="BKV62"/>
      <c r="BKW62"/>
      <c r="BKX62"/>
      <c r="BKY62"/>
      <c r="BKZ62"/>
      <c r="BLA62"/>
      <c r="BLB62"/>
      <c r="BLC62"/>
      <c r="BLD62"/>
      <c r="BLE62"/>
      <c r="BLF62"/>
      <c r="BLG62"/>
      <c r="BLH62"/>
      <c r="BLI62"/>
      <c r="BLJ62"/>
      <c r="BLK62"/>
      <c r="BLL62"/>
      <c r="BLM62"/>
      <c r="BLN62"/>
      <c r="BLO62"/>
      <c r="BLP62"/>
      <c r="BLQ62"/>
      <c r="BLR62"/>
      <c r="BLS62"/>
      <c r="BLT62"/>
      <c r="BLU62"/>
      <c r="BLV62"/>
      <c r="BLW62"/>
      <c r="BLX62"/>
      <c r="BLY62"/>
      <c r="BLZ62"/>
      <c r="BMA62"/>
      <c r="BMB62"/>
      <c r="BMC62"/>
      <c r="BMD62"/>
      <c r="BME62"/>
      <c r="BMF62"/>
      <c r="BMG62"/>
      <c r="BMH62"/>
      <c r="BMI62"/>
      <c r="BMJ62"/>
      <c r="BMK62"/>
      <c r="BML62"/>
      <c r="BMM62"/>
      <c r="BMN62"/>
      <c r="BMO62"/>
      <c r="BMP62"/>
      <c r="BMQ62"/>
      <c r="BMR62"/>
      <c r="BMS62"/>
      <c r="BMT62"/>
      <c r="BMU62"/>
      <c r="BMV62"/>
      <c r="BMW62"/>
      <c r="BMX62"/>
      <c r="BMY62"/>
      <c r="BMZ62"/>
      <c r="BNA62"/>
      <c r="BNB62"/>
      <c r="BNC62"/>
      <c r="BND62"/>
      <c r="BNE62"/>
      <c r="BNF62"/>
      <c r="BNG62"/>
      <c r="BNH62"/>
      <c r="BNI62"/>
      <c r="BNJ62"/>
      <c r="BNK62"/>
      <c r="BNL62"/>
      <c r="BNM62"/>
      <c r="BNN62"/>
      <c r="BNO62"/>
      <c r="BNP62"/>
      <c r="BNQ62"/>
      <c r="BNR62"/>
      <c r="BNS62"/>
      <c r="BNT62"/>
      <c r="BNU62"/>
      <c r="BNV62"/>
      <c r="BNW62"/>
      <c r="BNX62"/>
      <c r="BNY62"/>
      <c r="BNZ62"/>
      <c r="BOA62"/>
      <c r="BOB62"/>
      <c r="BOC62"/>
      <c r="BOD62"/>
      <c r="BOE62"/>
      <c r="BOF62"/>
      <c r="BOG62"/>
      <c r="BOH62"/>
      <c r="BOI62"/>
      <c r="BOJ62"/>
      <c r="BOK62"/>
      <c r="BOL62"/>
      <c r="BOM62"/>
      <c r="BON62"/>
      <c r="BOO62"/>
      <c r="BOP62"/>
      <c r="BOQ62"/>
      <c r="BOR62"/>
      <c r="BOS62"/>
      <c r="BOT62"/>
      <c r="BOU62"/>
      <c r="BOV62"/>
      <c r="BOW62"/>
      <c r="BOX62"/>
      <c r="BOY62"/>
      <c r="BOZ62"/>
      <c r="BPA62"/>
      <c r="BPB62"/>
      <c r="BPC62"/>
      <c r="BPD62"/>
      <c r="BPE62"/>
      <c r="BPF62"/>
      <c r="BPG62"/>
      <c r="BPH62"/>
      <c r="BPI62"/>
      <c r="BPJ62"/>
      <c r="BPK62"/>
      <c r="BPL62"/>
      <c r="BPM62"/>
      <c r="BPN62"/>
      <c r="BPO62"/>
      <c r="BPP62"/>
      <c r="BPQ62"/>
      <c r="BPR62"/>
      <c r="BPS62"/>
      <c r="BPT62"/>
      <c r="BPU62"/>
      <c r="BPV62"/>
      <c r="BPW62"/>
      <c r="BPX62"/>
      <c r="BPY62"/>
      <c r="BPZ62"/>
      <c r="BQA62"/>
      <c r="BQB62"/>
      <c r="BQC62"/>
      <c r="BQD62"/>
      <c r="BQE62"/>
      <c r="BQF62"/>
      <c r="BQG62"/>
      <c r="BQH62"/>
      <c r="BQI62"/>
      <c r="BQJ62"/>
      <c r="BQK62"/>
      <c r="BQL62"/>
      <c r="BQM62"/>
      <c r="BQN62"/>
      <c r="BQO62"/>
      <c r="BQP62"/>
      <c r="BQQ62"/>
      <c r="BQR62"/>
      <c r="BQS62"/>
      <c r="BQT62"/>
      <c r="BQU62"/>
      <c r="BQV62"/>
      <c r="BQW62"/>
      <c r="BQX62"/>
      <c r="BQY62"/>
      <c r="BQZ62"/>
      <c r="BRA62"/>
      <c r="BRB62"/>
      <c r="BRC62"/>
      <c r="BRD62"/>
      <c r="BRE62"/>
      <c r="BRF62"/>
      <c r="BRG62"/>
      <c r="BRH62"/>
      <c r="BRI62"/>
      <c r="BRJ62"/>
      <c r="BRK62"/>
      <c r="BRL62"/>
      <c r="BRM62"/>
      <c r="BRN62"/>
      <c r="BRO62"/>
      <c r="BRP62"/>
      <c r="BRQ62"/>
      <c r="BRR62"/>
      <c r="BRS62"/>
      <c r="BRT62"/>
      <c r="BRU62"/>
      <c r="BRV62"/>
      <c r="BRW62"/>
      <c r="BRX62"/>
      <c r="BRY62"/>
      <c r="BRZ62"/>
      <c r="BSA62"/>
      <c r="BSB62"/>
      <c r="BSC62"/>
      <c r="BSD62"/>
      <c r="BSE62"/>
      <c r="BSF62"/>
      <c r="BSG62"/>
      <c r="BSH62"/>
      <c r="BSI62"/>
      <c r="BSJ62"/>
      <c r="BSK62"/>
      <c r="BSL62"/>
      <c r="BSM62"/>
      <c r="BSN62"/>
      <c r="BSO62"/>
      <c r="BSP62"/>
      <c r="BSQ62"/>
      <c r="BSR62"/>
      <c r="BSS62"/>
      <c r="BST62"/>
      <c r="BSU62"/>
      <c r="BSV62"/>
      <c r="BSW62"/>
      <c r="BSX62"/>
      <c r="BSY62"/>
      <c r="BSZ62"/>
      <c r="BTA62"/>
      <c r="BTB62"/>
      <c r="BTC62"/>
      <c r="BTD62"/>
      <c r="BTE62"/>
      <c r="BTF62"/>
      <c r="BTG62"/>
      <c r="BTH62"/>
      <c r="BTI62"/>
      <c r="BTJ62"/>
      <c r="BTK62"/>
      <c r="BTL62"/>
      <c r="BTM62"/>
      <c r="BTN62"/>
      <c r="BTO62"/>
      <c r="BTP62"/>
      <c r="BTQ62"/>
      <c r="BTR62"/>
      <c r="BTS62"/>
      <c r="BTT62"/>
      <c r="BTU62"/>
      <c r="BTV62"/>
      <c r="BTW62"/>
      <c r="BTX62"/>
      <c r="BTY62"/>
      <c r="BTZ62"/>
      <c r="BUA62"/>
      <c r="BUB62"/>
      <c r="BUC62"/>
      <c r="BUD62"/>
      <c r="BUE62"/>
      <c r="BUF62"/>
      <c r="BUG62"/>
      <c r="BUH62"/>
      <c r="BUI62"/>
      <c r="BUJ62"/>
      <c r="BUK62"/>
      <c r="BUL62"/>
      <c r="BUM62"/>
      <c r="BUN62"/>
      <c r="BUO62"/>
      <c r="BUP62"/>
      <c r="BUQ62"/>
      <c r="BUR62"/>
      <c r="BUS62"/>
      <c r="BUT62"/>
      <c r="BUU62"/>
      <c r="BUV62"/>
      <c r="BUW62"/>
      <c r="BUX62"/>
      <c r="BUY62"/>
      <c r="BUZ62"/>
      <c r="BVA62"/>
      <c r="BVB62"/>
      <c r="BVC62"/>
      <c r="BVD62"/>
      <c r="BVE62"/>
      <c r="BVF62"/>
      <c r="BVG62"/>
      <c r="BVH62"/>
      <c r="BVI62"/>
      <c r="BVJ62"/>
      <c r="BVK62"/>
      <c r="BVL62"/>
      <c r="BVM62"/>
      <c r="BVN62"/>
      <c r="BVO62"/>
      <c r="BVP62"/>
      <c r="BVQ62"/>
      <c r="BVR62"/>
      <c r="BVS62"/>
      <c r="BVT62"/>
      <c r="BVU62"/>
      <c r="BVV62"/>
      <c r="BVW62"/>
      <c r="BVX62"/>
      <c r="BVY62"/>
      <c r="BVZ62"/>
      <c r="BWA62"/>
      <c r="BWB62"/>
      <c r="BWC62"/>
      <c r="BWD62"/>
      <c r="BWE62"/>
      <c r="BWF62"/>
      <c r="BWG62"/>
      <c r="BWH62"/>
      <c r="BWI62"/>
      <c r="BWJ62"/>
      <c r="BWK62"/>
      <c r="BWL62"/>
      <c r="BWM62"/>
      <c r="BWN62"/>
      <c r="BWO62"/>
      <c r="BWP62"/>
      <c r="BWQ62"/>
      <c r="BWR62"/>
      <c r="BWS62"/>
      <c r="BWT62"/>
      <c r="BWU62"/>
      <c r="BWV62"/>
      <c r="BWW62"/>
      <c r="BWX62"/>
      <c r="BWY62"/>
      <c r="BWZ62"/>
      <c r="BXA62"/>
      <c r="BXB62"/>
      <c r="BXC62"/>
      <c r="BXD62"/>
      <c r="BXE62"/>
      <c r="BXF62"/>
      <c r="BXG62"/>
      <c r="BXH62"/>
      <c r="BXI62"/>
      <c r="BXJ62"/>
      <c r="BXK62"/>
      <c r="BXL62"/>
      <c r="BXM62"/>
      <c r="BXN62"/>
      <c r="BXO62"/>
      <c r="BXP62"/>
      <c r="BXQ62"/>
      <c r="BXR62"/>
      <c r="BXS62"/>
      <c r="BXT62"/>
      <c r="BXU62"/>
      <c r="BXV62"/>
      <c r="BXW62"/>
      <c r="BXX62"/>
      <c r="BXY62"/>
      <c r="BXZ62"/>
      <c r="BYA62"/>
      <c r="BYB62"/>
      <c r="BYC62"/>
      <c r="BYD62"/>
      <c r="BYE62"/>
      <c r="BYF62"/>
      <c r="BYG62"/>
      <c r="BYH62"/>
      <c r="BYI62"/>
      <c r="BYJ62"/>
      <c r="BYK62"/>
      <c r="BYL62"/>
      <c r="BYM62"/>
      <c r="BYN62"/>
      <c r="BYO62"/>
      <c r="BYP62"/>
      <c r="BYQ62"/>
      <c r="BYR62"/>
      <c r="BYS62"/>
      <c r="BYT62"/>
      <c r="BYU62"/>
      <c r="BYV62"/>
      <c r="BYW62"/>
      <c r="BYX62"/>
      <c r="BYY62"/>
      <c r="BYZ62"/>
      <c r="BZA62"/>
      <c r="BZB62"/>
      <c r="BZC62"/>
      <c r="BZD62"/>
      <c r="BZE62"/>
      <c r="BZF62"/>
      <c r="BZG62"/>
      <c r="BZH62"/>
      <c r="BZI62"/>
      <c r="BZJ62"/>
      <c r="BZK62"/>
      <c r="BZL62"/>
      <c r="BZM62"/>
      <c r="BZN62"/>
      <c r="BZO62"/>
      <c r="BZP62"/>
      <c r="BZQ62"/>
      <c r="BZR62"/>
      <c r="BZS62"/>
      <c r="BZT62"/>
      <c r="BZU62"/>
      <c r="BZV62"/>
      <c r="BZW62"/>
      <c r="BZX62"/>
      <c r="BZY62"/>
      <c r="BZZ62"/>
      <c r="CAA62"/>
      <c r="CAB62"/>
      <c r="CAC62"/>
      <c r="CAD62"/>
      <c r="CAE62"/>
      <c r="CAF62"/>
      <c r="CAG62"/>
      <c r="CAH62"/>
      <c r="CAI62"/>
      <c r="CAJ62"/>
      <c r="CAK62"/>
      <c r="CAL62"/>
      <c r="CAM62"/>
      <c r="CAN62"/>
      <c r="CAO62"/>
      <c r="CAP62"/>
      <c r="CAQ62"/>
      <c r="CAR62"/>
      <c r="CAS62"/>
      <c r="CAT62"/>
      <c r="CAU62"/>
      <c r="CAV62"/>
      <c r="CAW62"/>
      <c r="CAX62"/>
      <c r="CAY62"/>
      <c r="CAZ62"/>
      <c r="CBA62"/>
      <c r="CBB62"/>
      <c r="CBC62"/>
      <c r="CBD62"/>
      <c r="CBE62"/>
      <c r="CBF62"/>
      <c r="CBG62"/>
      <c r="CBH62"/>
      <c r="CBI62"/>
      <c r="CBJ62"/>
      <c r="CBK62"/>
      <c r="CBL62"/>
      <c r="CBM62"/>
      <c r="CBN62"/>
      <c r="CBO62"/>
      <c r="CBP62"/>
      <c r="CBQ62"/>
      <c r="CBR62"/>
      <c r="CBS62"/>
      <c r="CBT62"/>
      <c r="CBU62"/>
      <c r="CBV62"/>
      <c r="CBW62"/>
      <c r="CBX62"/>
      <c r="CBY62"/>
      <c r="CBZ62"/>
      <c r="CCA62"/>
      <c r="CCB62"/>
      <c r="CCC62"/>
      <c r="CCD62"/>
      <c r="CCE62"/>
      <c r="CCF62"/>
      <c r="CCG62"/>
      <c r="CCH62"/>
      <c r="CCI62"/>
      <c r="CCJ62"/>
      <c r="CCK62"/>
      <c r="CCL62"/>
      <c r="CCM62"/>
      <c r="CCN62"/>
      <c r="CCO62"/>
      <c r="CCP62"/>
      <c r="CCQ62"/>
      <c r="CCR62"/>
      <c r="CCS62"/>
      <c r="CCT62"/>
      <c r="CCU62"/>
      <c r="CCV62"/>
      <c r="CCW62"/>
      <c r="CCX62"/>
      <c r="CCY62"/>
      <c r="CCZ62"/>
      <c r="CDA62"/>
      <c r="CDB62"/>
      <c r="CDC62"/>
      <c r="CDD62"/>
      <c r="CDE62"/>
      <c r="CDF62"/>
      <c r="CDG62"/>
      <c r="CDH62"/>
      <c r="CDI62"/>
      <c r="CDJ62"/>
      <c r="CDK62"/>
      <c r="CDL62"/>
      <c r="CDM62"/>
      <c r="CDN62"/>
      <c r="CDO62"/>
      <c r="CDP62"/>
      <c r="CDQ62"/>
      <c r="CDR62"/>
      <c r="CDS62"/>
      <c r="CDT62"/>
      <c r="CDU62"/>
      <c r="CDV62"/>
      <c r="CDW62"/>
      <c r="CDX62"/>
      <c r="CDY62"/>
      <c r="CDZ62"/>
      <c r="CEA62"/>
      <c r="CEB62"/>
      <c r="CEC62"/>
      <c r="CED62"/>
      <c r="CEE62"/>
      <c r="CEF62"/>
      <c r="CEG62"/>
      <c r="CEH62"/>
      <c r="CEI62"/>
      <c r="CEJ62"/>
      <c r="CEK62"/>
      <c r="CEL62"/>
      <c r="CEM62"/>
      <c r="CEN62"/>
      <c r="CEO62"/>
      <c r="CEP62"/>
      <c r="CEQ62"/>
      <c r="CER62"/>
      <c r="CES62"/>
      <c r="CET62"/>
      <c r="CEU62"/>
      <c r="CEV62"/>
      <c r="CEW62"/>
      <c r="CEX62"/>
      <c r="CEY62"/>
      <c r="CEZ62"/>
      <c r="CFA62"/>
      <c r="CFB62"/>
      <c r="CFC62"/>
      <c r="CFD62"/>
      <c r="CFE62"/>
      <c r="CFF62"/>
      <c r="CFG62"/>
      <c r="CFH62"/>
      <c r="CFI62"/>
      <c r="CFJ62"/>
      <c r="CFK62"/>
      <c r="CFL62"/>
      <c r="CFM62"/>
      <c r="CFN62"/>
      <c r="CFO62"/>
      <c r="CFP62"/>
      <c r="CFQ62"/>
      <c r="CFR62"/>
      <c r="CFS62"/>
      <c r="CFT62"/>
      <c r="CFU62"/>
      <c r="CFV62"/>
      <c r="CFW62"/>
      <c r="CFX62"/>
      <c r="CFY62"/>
      <c r="CFZ62"/>
      <c r="CGA62"/>
      <c r="CGB62"/>
      <c r="CGC62"/>
      <c r="CGD62"/>
      <c r="CGE62"/>
      <c r="CGF62"/>
      <c r="CGG62"/>
      <c r="CGH62"/>
      <c r="CGI62"/>
      <c r="CGJ62"/>
      <c r="CGK62"/>
      <c r="CGL62"/>
      <c r="CGM62"/>
      <c r="CGN62"/>
      <c r="CGO62"/>
      <c r="CGP62"/>
      <c r="CGQ62"/>
      <c r="CGR62"/>
      <c r="CGS62"/>
      <c r="CGT62"/>
      <c r="CGU62"/>
      <c r="CGV62"/>
      <c r="CGW62"/>
      <c r="CGX62"/>
      <c r="CGY62"/>
      <c r="CGZ62"/>
      <c r="CHA62"/>
      <c r="CHB62"/>
      <c r="CHC62"/>
      <c r="CHD62"/>
      <c r="CHE62"/>
      <c r="CHF62"/>
      <c r="CHG62"/>
      <c r="CHH62"/>
      <c r="CHI62"/>
      <c r="CHJ62"/>
      <c r="CHK62"/>
      <c r="CHL62"/>
      <c r="CHM62"/>
      <c r="CHN62"/>
      <c r="CHO62"/>
      <c r="CHP62"/>
      <c r="CHQ62"/>
      <c r="CHR62"/>
      <c r="CHS62"/>
      <c r="CHT62"/>
      <c r="CHU62"/>
      <c r="CHV62"/>
      <c r="CHW62"/>
      <c r="CHX62"/>
      <c r="CHY62"/>
      <c r="CHZ62"/>
      <c r="CIA62"/>
      <c r="CIB62"/>
      <c r="CIC62"/>
      <c r="CID62"/>
      <c r="CIE62"/>
      <c r="CIF62"/>
      <c r="CIG62"/>
      <c r="CIH62"/>
      <c r="CII62"/>
      <c r="CIJ62"/>
      <c r="CIK62"/>
      <c r="CIL62"/>
      <c r="CIM62"/>
      <c r="CIN62"/>
      <c r="CIO62"/>
      <c r="CIP62"/>
      <c r="CIQ62"/>
      <c r="CIR62"/>
      <c r="CIS62"/>
      <c r="CIT62"/>
      <c r="CIU62"/>
      <c r="CIV62"/>
      <c r="CIW62"/>
      <c r="CIX62"/>
      <c r="CIY62"/>
      <c r="CIZ62"/>
      <c r="CJA62"/>
      <c r="CJB62"/>
      <c r="CJC62"/>
      <c r="CJD62"/>
      <c r="CJE62"/>
      <c r="CJF62"/>
      <c r="CJG62"/>
      <c r="CJH62"/>
      <c r="CJI62"/>
      <c r="CJJ62"/>
      <c r="CJK62"/>
      <c r="CJL62"/>
      <c r="CJM62"/>
      <c r="CJN62"/>
      <c r="CJO62"/>
      <c r="CJP62"/>
      <c r="CJQ62"/>
      <c r="CJR62"/>
      <c r="CJS62"/>
      <c r="CJT62"/>
      <c r="CJU62"/>
      <c r="CJV62"/>
      <c r="CJW62"/>
      <c r="CJX62"/>
      <c r="CJY62"/>
      <c r="CJZ62"/>
      <c r="CKA62"/>
      <c r="CKB62"/>
      <c r="CKC62"/>
      <c r="CKD62"/>
      <c r="CKE62"/>
      <c r="CKF62"/>
      <c r="CKG62"/>
      <c r="CKH62"/>
      <c r="CKI62"/>
      <c r="CKJ62"/>
      <c r="CKK62"/>
      <c r="CKL62"/>
      <c r="CKM62"/>
      <c r="CKN62"/>
      <c r="CKO62"/>
      <c r="CKP62"/>
      <c r="CKQ62"/>
      <c r="CKR62"/>
      <c r="CKS62"/>
      <c r="CKT62"/>
      <c r="CKU62"/>
      <c r="CKV62"/>
      <c r="CKW62"/>
      <c r="CKX62"/>
      <c r="CKY62"/>
      <c r="CKZ62"/>
      <c r="CLA62"/>
      <c r="CLB62"/>
      <c r="CLC62"/>
      <c r="CLD62"/>
      <c r="CLE62"/>
      <c r="CLF62"/>
      <c r="CLG62"/>
      <c r="CLH62"/>
      <c r="CLI62"/>
      <c r="CLJ62"/>
      <c r="CLK62"/>
      <c r="CLL62"/>
      <c r="CLM62"/>
      <c r="CLN62"/>
      <c r="CLO62"/>
      <c r="CLP62"/>
      <c r="CLQ62"/>
      <c r="CLR62"/>
      <c r="CLS62"/>
      <c r="CLT62"/>
      <c r="CLU62"/>
      <c r="CLV62"/>
      <c r="CLW62"/>
      <c r="CLX62"/>
      <c r="CLY62"/>
      <c r="CLZ62"/>
      <c r="CMA62"/>
      <c r="CMB62"/>
      <c r="CMC62"/>
      <c r="CMD62"/>
      <c r="CME62"/>
      <c r="CMF62"/>
      <c r="CMG62"/>
      <c r="CMH62"/>
      <c r="CMI62"/>
      <c r="CMJ62"/>
      <c r="CMK62"/>
      <c r="CML62"/>
      <c r="CMM62"/>
      <c r="CMN62"/>
      <c r="CMO62"/>
      <c r="CMP62"/>
      <c r="CMQ62"/>
      <c r="CMR62"/>
      <c r="CMS62"/>
      <c r="CMT62"/>
      <c r="CMU62"/>
      <c r="CMV62"/>
      <c r="CMW62"/>
      <c r="CMX62"/>
      <c r="CMY62"/>
      <c r="CMZ62"/>
      <c r="CNA62"/>
      <c r="CNB62"/>
      <c r="CNC62"/>
      <c r="CND62"/>
      <c r="CNE62"/>
      <c r="CNF62"/>
      <c r="CNG62"/>
      <c r="CNH62"/>
      <c r="CNI62"/>
      <c r="CNJ62"/>
      <c r="CNK62"/>
      <c r="CNL62"/>
      <c r="CNM62"/>
      <c r="CNN62"/>
      <c r="CNO62"/>
      <c r="CNP62"/>
      <c r="CNQ62"/>
      <c r="CNR62"/>
      <c r="CNS62"/>
      <c r="CNT62"/>
      <c r="CNU62"/>
      <c r="CNV62"/>
      <c r="CNW62"/>
      <c r="CNX62"/>
      <c r="CNY62"/>
      <c r="CNZ62"/>
      <c r="COA62"/>
      <c r="COB62"/>
      <c r="COC62"/>
      <c r="COD62"/>
      <c r="COE62"/>
      <c r="COF62"/>
      <c r="COG62"/>
      <c r="COH62"/>
      <c r="COI62"/>
      <c r="COJ62"/>
      <c r="COK62"/>
      <c r="COL62"/>
      <c r="COM62"/>
      <c r="CON62"/>
      <c r="COO62"/>
      <c r="COP62"/>
      <c r="COQ62"/>
      <c r="COR62"/>
      <c r="COS62"/>
      <c r="COT62"/>
      <c r="COU62"/>
      <c r="COV62"/>
      <c r="COW62"/>
      <c r="COX62"/>
      <c r="COY62"/>
      <c r="COZ62"/>
      <c r="CPA62"/>
      <c r="CPB62"/>
      <c r="CPC62"/>
      <c r="CPD62"/>
      <c r="CPE62"/>
      <c r="CPF62"/>
      <c r="CPG62"/>
      <c r="CPH62"/>
      <c r="CPI62"/>
      <c r="CPJ62"/>
      <c r="CPK62"/>
      <c r="CPL62"/>
      <c r="CPM62"/>
      <c r="CPN62"/>
      <c r="CPO62"/>
      <c r="CPP62"/>
      <c r="CPQ62"/>
      <c r="CPR62"/>
      <c r="CPS62"/>
      <c r="CPT62"/>
      <c r="CPU62"/>
      <c r="CPV62"/>
      <c r="CPW62"/>
      <c r="CPX62"/>
      <c r="CPY62"/>
      <c r="CPZ62"/>
      <c r="CQA62"/>
      <c r="CQB62"/>
      <c r="CQC62"/>
      <c r="CQD62"/>
      <c r="CQE62"/>
      <c r="CQF62"/>
      <c r="CQG62"/>
      <c r="CQH62"/>
      <c r="CQI62"/>
      <c r="CQJ62"/>
      <c r="CQK62"/>
      <c r="CQL62"/>
      <c r="CQM62"/>
      <c r="CQN62"/>
      <c r="CQO62"/>
      <c r="CQP62"/>
      <c r="CQQ62"/>
      <c r="CQR62"/>
      <c r="CQS62"/>
      <c r="CQT62"/>
      <c r="CQU62"/>
      <c r="CQV62"/>
      <c r="CQW62"/>
      <c r="CQX62"/>
      <c r="CQY62"/>
      <c r="CQZ62"/>
      <c r="CRA62"/>
      <c r="CRB62"/>
      <c r="CRC62"/>
      <c r="CRD62"/>
      <c r="CRE62"/>
      <c r="CRF62"/>
      <c r="CRG62"/>
      <c r="CRH62"/>
      <c r="CRI62"/>
      <c r="CRJ62"/>
      <c r="CRK62"/>
      <c r="CRL62"/>
      <c r="CRM62"/>
      <c r="CRN62"/>
      <c r="CRO62"/>
      <c r="CRP62"/>
      <c r="CRQ62"/>
      <c r="CRR62"/>
      <c r="CRS62"/>
      <c r="CRT62"/>
      <c r="CRU62"/>
      <c r="CRV62"/>
      <c r="CRW62"/>
      <c r="CRX62"/>
      <c r="CRY62"/>
      <c r="CRZ62"/>
      <c r="CSA62"/>
      <c r="CSB62"/>
      <c r="CSC62"/>
      <c r="CSD62"/>
      <c r="CSE62"/>
      <c r="CSF62"/>
      <c r="CSG62"/>
      <c r="CSH62"/>
      <c r="CSI62"/>
      <c r="CSJ62"/>
      <c r="CSK62"/>
      <c r="CSL62"/>
      <c r="CSM62"/>
      <c r="CSN62"/>
      <c r="CSO62"/>
      <c r="CSP62"/>
      <c r="CSQ62"/>
      <c r="CSR62"/>
      <c r="CSS62"/>
      <c r="CST62"/>
      <c r="CSU62"/>
      <c r="CSV62"/>
      <c r="CSW62"/>
      <c r="CSX62"/>
      <c r="CSY62"/>
      <c r="CSZ62"/>
      <c r="CTA62"/>
      <c r="CTB62"/>
      <c r="CTC62"/>
      <c r="CTD62"/>
      <c r="CTE62"/>
      <c r="CTF62"/>
      <c r="CTG62"/>
      <c r="CTH62"/>
      <c r="CTI62"/>
      <c r="CTJ62"/>
      <c r="CTK62"/>
      <c r="CTL62"/>
      <c r="CTM62"/>
      <c r="CTN62"/>
      <c r="CTO62"/>
      <c r="CTP62"/>
      <c r="CTQ62"/>
      <c r="CTR62"/>
      <c r="CTS62"/>
      <c r="CTT62"/>
      <c r="CTU62"/>
      <c r="CTV62"/>
      <c r="CTW62"/>
      <c r="CTX62"/>
      <c r="CTY62"/>
      <c r="CTZ62"/>
      <c r="CUA62"/>
      <c r="CUB62"/>
      <c r="CUC62"/>
      <c r="CUD62"/>
      <c r="CUE62"/>
      <c r="CUF62"/>
      <c r="CUG62"/>
      <c r="CUH62"/>
      <c r="CUI62"/>
      <c r="CUJ62"/>
      <c r="CUK62"/>
      <c r="CUL62"/>
      <c r="CUM62"/>
      <c r="CUN62"/>
      <c r="CUO62"/>
      <c r="CUP62"/>
      <c r="CUQ62"/>
      <c r="CUR62"/>
      <c r="CUS62"/>
      <c r="CUT62"/>
      <c r="CUU62"/>
      <c r="CUV62"/>
      <c r="CUW62"/>
      <c r="CUX62"/>
      <c r="CUY62"/>
      <c r="CUZ62"/>
      <c r="CVA62"/>
      <c r="CVB62"/>
      <c r="CVC62"/>
      <c r="CVD62"/>
      <c r="CVE62"/>
      <c r="CVF62"/>
      <c r="CVG62"/>
      <c r="CVH62"/>
      <c r="CVI62"/>
      <c r="CVJ62"/>
      <c r="CVK62"/>
      <c r="CVL62"/>
      <c r="CVM62"/>
      <c r="CVN62"/>
      <c r="CVO62"/>
      <c r="CVP62"/>
      <c r="CVQ62"/>
      <c r="CVR62"/>
      <c r="CVS62"/>
      <c r="CVT62"/>
      <c r="CVU62"/>
      <c r="CVV62"/>
      <c r="CVW62"/>
      <c r="CVX62"/>
      <c r="CVY62"/>
      <c r="CVZ62"/>
      <c r="CWA62"/>
      <c r="CWB62"/>
      <c r="CWC62"/>
      <c r="CWD62"/>
      <c r="CWE62"/>
      <c r="CWF62"/>
      <c r="CWG62"/>
      <c r="CWH62"/>
      <c r="CWI62"/>
      <c r="CWJ62"/>
      <c r="CWK62"/>
      <c r="CWL62"/>
      <c r="CWM62"/>
      <c r="CWN62"/>
      <c r="CWO62"/>
      <c r="CWP62"/>
      <c r="CWQ62"/>
      <c r="CWR62"/>
      <c r="CWS62"/>
      <c r="CWT62"/>
      <c r="CWU62"/>
      <c r="CWV62"/>
      <c r="CWW62"/>
      <c r="CWX62"/>
      <c r="CWY62"/>
      <c r="CWZ62"/>
      <c r="CXA62"/>
      <c r="CXB62"/>
      <c r="CXC62"/>
      <c r="CXD62"/>
      <c r="CXE62"/>
      <c r="CXF62"/>
      <c r="CXG62"/>
      <c r="CXH62"/>
      <c r="CXI62"/>
      <c r="CXJ62"/>
      <c r="CXK62"/>
      <c r="CXL62"/>
      <c r="CXM62"/>
      <c r="CXN62"/>
      <c r="CXO62"/>
      <c r="CXP62"/>
      <c r="CXQ62"/>
      <c r="CXR62"/>
      <c r="CXS62"/>
      <c r="CXT62"/>
      <c r="CXU62"/>
      <c r="CXV62"/>
      <c r="CXW62"/>
      <c r="CXX62"/>
      <c r="CXY62"/>
      <c r="CXZ62"/>
      <c r="CYA62"/>
      <c r="CYB62"/>
      <c r="CYC62"/>
      <c r="CYD62"/>
      <c r="CYE62"/>
      <c r="CYF62"/>
      <c r="CYG62"/>
      <c r="CYH62"/>
      <c r="CYI62"/>
      <c r="CYJ62"/>
      <c r="CYK62"/>
      <c r="CYL62"/>
      <c r="CYM62"/>
      <c r="CYN62"/>
      <c r="CYO62"/>
      <c r="CYP62"/>
      <c r="CYQ62"/>
      <c r="CYR62"/>
      <c r="CYS62"/>
      <c r="CYT62"/>
      <c r="CYU62"/>
      <c r="CYV62"/>
      <c r="CYW62"/>
      <c r="CYX62"/>
      <c r="CYY62"/>
      <c r="CYZ62"/>
      <c r="CZA62"/>
      <c r="CZB62"/>
      <c r="CZC62"/>
      <c r="CZD62"/>
      <c r="CZE62"/>
      <c r="CZF62"/>
      <c r="CZG62"/>
      <c r="CZH62"/>
      <c r="CZI62"/>
      <c r="CZJ62"/>
      <c r="CZK62"/>
      <c r="CZL62"/>
      <c r="CZM62"/>
      <c r="CZN62"/>
      <c r="CZO62"/>
      <c r="CZP62"/>
      <c r="CZQ62"/>
      <c r="CZR62"/>
      <c r="CZS62"/>
      <c r="CZT62"/>
      <c r="CZU62"/>
      <c r="CZV62"/>
      <c r="CZW62"/>
      <c r="CZX62"/>
      <c r="CZY62"/>
      <c r="CZZ62"/>
      <c r="DAA62"/>
      <c r="DAB62"/>
      <c r="DAC62"/>
      <c r="DAD62"/>
      <c r="DAE62"/>
      <c r="DAF62"/>
      <c r="DAG62"/>
      <c r="DAH62"/>
      <c r="DAI62"/>
      <c r="DAJ62"/>
      <c r="DAK62"/>
      <c r="DAL62"/>
      <c r="DAM62"/>
      <c r="DAN62"/>
      <c r="DAO62"/>
      <c r="DAP62"/>
      <c r="DAQ62"/>
      <c r="DAR62"/>
      <c r="DAS62"/>
      <c r="DAT62"/>
      <c r="DAU62"/>
      <c r="DAV62"/>
      <c r="DAW62"/>
      <c r="DAX62"/>
      <c r="DAY62"/>
      <c r="DAZ62"/>
      <c r="DBA62"/>
      <c r="DBB62"/>
      <c r="DBC62"/>
      <c r="DBD62"/>
      <c r="DBE62"/>
      <c r="DBF62"/>
      <c r="DBG62"/>
      <c r="DBH62"/>
      <c r="DBI62"/>
      <c r="DBJ62"/>
      <c r="DBK62"/>
      <c r="DBL62"/>
      <c r="DBM62"/>
      <c r="DBN62"/>
      <c r="DBO62"/>
      <c r="DBP62"/>
      <c r="DBQ62"/>
      <c r="DBR62"/>
      <c r="DBS62"/>
      <c r="DBT62"/>
      <c r="DBU62"/>
      <c r="DBV62"/>
      <c r="DBW62"/>
      <c r="DBX62"/>
      <c r="DBY62"/>
      <c r="DBZ62"/>
      <c r="DCA62"/>
      <c r="DCB62"/>
      <c r="DCC62"/>
      <c r="DCD62"/>
      <c r="DCE62"/>
      <c r="DCF62"/>
      <c r="DCG62"/>
      <c r="DCH62"/>
      <c r="DCI62"/>
      <c r="DCJ62"/>
      <c r="DCK62"/>
      <c r="DCL62"/>
      <c r="DCM62"/>
      <c r="DCN62"/>
      <c r="DCO62"/>
      <c r="DCP62"/>
      <c r="DCQ62"/>
      <c r="DCR62"/>
      <c r="DCS62"/>
      <c r="DCT62"/>
      <c r="DCU62"/>
      <c r="DCV62"/>
      <c r="DCW62"/>
      <c r="DCX62"/>
      <c r="DCY62"/>
      <c r="DCZ62"/>
      <c r="DDA62"/>
      <c r="DDB62"/>
      <c r="DDC62"/>
      <c r="DDD62"/>
      <c r="DDE62"/>
      <c r="DDF62"/>
      <c r="DDG62"/>
      <c r="DDH62"/>
      <c r="DDI62"/>
      <c r="DDJ62"/>
      <c r="DDK62"/>
      <c r="DDL62"/>
      <c r="DDM62"/>
      <c r="DDN62"/>
      <c r="DDO62"/>
      <c r="DDP62"/>
      <c r="DDQ62"/>
      <c r="DDR62"/>
      <c r="DDS62"/>
      <c r="DDT62"/>
      <c r="DDU62"/>
      <c r="DDV62"/>
      <c r="DDW62"/>
      <c r="DDX62"/>
      <c r="DDY62"/>
      <c r="DDZ62"/>
      <c r="DEA62"/>
      <c r="DEB62"/>
      <c r="DEC62"/>
      <c r="DED62"/>
      <c r="DEE62"/>
      <c r="DEF62"/>
      <c r="DEG62"/>
      <c r="DEH62"/>
      <c r="DEI62"/>
      <c r="DEJ62"/>
      <c r="DEK62"/>
      <c r="DEL62"/>
      <c r="DEM62"/>
      <c r="DEN62"/>
      <c r="DEO62"/>
      <c r="DEP62"/>
      <c r="DEQ62"/>
      <c r="DER62"/>
      <c r="DES62"/>
      <c r="DET62"/>
      <c r="DEU62"/>
      <c r="DEV62"/>
      <c r="DEW62"/>
      <c r="DEX62"/>
      <c r="DEY62"/>
      <c r="DEZ62"/>
      <c r="DFA62"/>
      <c r="DFB62"/>
      <c r="DFC62"/>
      <c r="DFD62"/>
      <c r="DFE62"/>
      <c r="DFF62"/>
      <c r="DFG62"/>
      <c r="DFH62"/>
      <c r="DFI62"/>
      <c r="DFJ62"/>
      <c r="DFK62"/>
      <c r="DFL62"/>
      <c r="DFM62"/>
      <c r="DFN62"/>
      <c r="DFO62"/>
      <c r="DFP62"/>
      <c r="DFQ62"/>
      <c r="DFR62"/>
      <c r="DFS62"/>
      <c r="DFT62"/>
      <c r="DFU62"/>
      <c r="DFV62"/>
      <c r="DFW62"/>
      <c r="DFX62"/>
      <c r="DFY62"/>
      <c r="DFZ62"/>
      <c r="DGA62"/>
      <c r="DGB62"/>
      <c r="DGC62"/>
      <c r="DGD62"/>
      <c r="DGE62"/>
      <c r="DGF62"/>
      <c r="DGG62"/>
      <c r="DGH62"/>
      <c r="DGI62"/>
      <c r="DGJ62"/>
      <c r="DGK62"/>
      <c r="DGL62"/>
      <c r="DGM62"/>
      <c r="DGN62"/>
      <c r="DGO62"/>
      <c r="DGP62"/>
      <c r="DGQ62"/>
      <c r="DGR62"/>
      <c r="DGS62"/>
      <c r="DGT62"/>
      <c r="DGU62"/>
      <c r="DGV62"/>
      <c r="DGW62"/>
      <c r="DGX62"/>
      <c r="DGY62"/>
      <c r="DGZ62"/>
      <c r="DHA62"/>
      <c r="DHB62"/>
      <c r="DHC62"/>
      <c r="DHD62"/>
      <c r="DHE62"/>
      <c r="DHF62"/>
      <c r="DHG62"/>
      <c r="DHH62"/>
      <c r="DHI62"/>
      <c r="DHJ62"/>
      <c r="DHK62"/>
      <c r="DHL62"/>
      <c r="DHM62"/>
      <c r="DHN62"/>
      <c r="DHO62"/>
      <c r="DHP62"/>
      <c r="DHQ62"/>
      <c r="DHR62"/>
      <c r="DHS62"/>
      <c r="DHT62"/>
      <c r="DHU62"/>
      <c r="DHV62"/>
      <c r="DHW62"/>
      <c r="DHX62"/>
      <c r="DHY62"/>
      <c r="DHZ62"/>
      <c r="DIA62"/>
      <c r="DIB62"/>
      <c r="DIC62"/>
      <c r="DID62"/>
      <c r="DIE62"/>
      <c r="DIF62"/>
      <c r="DIG62"/>
      <c r="DIH62"/>
      <c r="DII62"/>
      <c r="DIJ62"/>
      <c r="DIK62"/>
      <c r="DIL62"/>
      <c r="DIM62"/>
      <c r="DIN62"/>
      <c r="DIO62"/>
      <c r="DIP62"/>
      <c r="DIQ62"/>
      <c r="DIR62"/>
      <c r="DIS62"/>
      <c r="DIT62"/>
      <c r="DIU62"/>
      <c r="DIV62"/>
      <c r="DIW62"/>
      <c r="DIX62"/>
      <c r="DIY62"/>
      <c r="DIZ62"/>
      <c r="DJA62"/>
      <c r="DJB62"/>
      <c r="DJC62"/>
      <c r="DJD62"/>
      <c r="DJE62"/>
      <c r="DJF62"/>
      <c r="DJG62"/>
      <c r="DJH62"/>
      <c r="DJI62"/>
      <c r="DJJ62"/>
      <c r="DJK62"/>
      <c r="DJL62"/>
      <c r="DJM62"/>
      <c r="DJN62"/>
      <c r="DJO62"/>
      <c r="DJP62"/>
      <c r="DJQ62"/>
      <c r="DJR62"/>
      <c r="DJS62"/>
      <c r="DJT62"/>
      <c r="DJU62"/>
      <c r="DJV62"/>
      <c r="DJW62"/>
      <c r="DJX62"/>
      <c r="DJY62"/>
      <c r="DJZ62"/>
      <c r="DKA62"/>
      <c r="DKB62"/>
      <c r="DKC62"/>
      <c r="DKD62"/>
      <c r="DKE62"/>
      <c r="DKF62"/>
      <c r="DKG62"/>
      <c r="DKH62"/>
      <c r="DKI62"/>
      <c r="DKJ62"/>
      <c r="DKK62"/>
      <c r="DKL62"/>
      <c r="DKM62"/>
      <c r="DKN62"/>
      <c r="DKO62"/>
      <c r="DKP62"/>
      <c r="DKQ62"/>
      <c r="DKR62"/>
      <c r="DKS62"/>
      <c r="DKT62"/>
      <c r="DKU62"/>
      <c r="DKV62"/>
      <c r="DKW62"/>
      <c r="DKX62"/>
      <c r="DKY62"/>
      <c r="DKZ62"/>
      <c r="DLA62"/>
      <c r="DLB62"/>
      <c r="DLC62"/>
      <c r="DLD62"/>
      <c r="DLE62"/>
      <c r="DLF62"/>
      <c r="DLG62"/>
      <c r="DLH62"/>
      <c r="DLI62"/>
      <c r="DLJ62"/>
      <c r="DLK62"/>
      <c r="DLL62"/>
      <c r="DLM62"/>
      <c r="DLN62"/>
      <c r="DLO62"/>
      <c r="DLP62"/>
      <c r="DLQ62"/>
      <c r="DLR62"/>
      <c r="DLS62"/>
      <c r="DLT62"/>
      <c r="DLU62"/>
      <c r="DLV62"/>
      <c r="DLW62"/>
      <c r="DLX62"/>
      <c r="DLY62"/>
      <c r="DLZ62"/>
      <c r="DMA62"/>
      <c r="DMB62"/>
      <c r="DMC62"/>
      <c r="DMD62"/>
      <c r="DME62"/>
      <c r="DMF62"/>
      <c r="DMG62"/>
      <c r="DMH62"/>
      <c r="DMI62"/>
      <c r="DMJ62"/>
      <c r="DMK62"/>
      <c r="DML62"/>
      <c r="DMM62"/>
      <c r="DMN62"/>
      <c r="DMO62"/>
      <c r="DMP62"/>
      <c r="DMQ62"/>
      <c r="DMR62"/>
      <c r="DMS62"/>
      <c r="DMT62"/>
      <c r="DMU62"/>
      <c r="DMV62"/>
      <c r="DMW62"/>
      <c r="DMX62"/>
      <c r="DMY62"/>
      <c r="DMZ62"/>
      <c r="DNA62"/>
      <c r="DNB62"/>
      <c r="DNC62"/>
      <c r="DND62"/>
      <c r="DNE62"/>
      <c r="DNF62"/>
      <c r="DNG62"/>
      <c r="DNH62"/>
      <c r="DNI62"/>
      <c r="DNJ62"/>
      <c r="DNK62"/>
      <c r="DNL62"/>
      <c r="DNM62"/>
      <c r="DNN62"/>
      <c r="DNO62"/>
      <c r="DNP62"/>
      <c r="DNQ62"/>
      <c r="DNR62"/>
      <c r="DNS62"/>
      <c r="DNT62"/>
      <c r="DNU62"/>
      <c r="DNV62"/>
      <c r="DNW62"/>
      <c r="DNX62"/>
      <c r="DNY62"/>
      <c r="DNZ62"/>
      <c r="DOA62"/>
      <c r="DOB62"/>
      <c r="DOC62"/>
      <c r="DOD62"/>
      <c r="DOE62"/>
      <c r="DOF62"/>
      <c r="DOG62"/>
      <c r="DOH62"/>
      <c r="DOI62"/>
      <c r="DOJ62"/>
      <c r="DOK62"/>
      <c r="DOL62"/>
      <c r="DOM62"/>
      <c r="DON62"/>
      <c r="DOO62"/>
      <c r="DOP62"/>
      <c r="DOQ62"/>
      <c r="DOR62"/>
      <c r="DOS62"/>
      <c r="DOT62"/>
      <c r="DOU62"/>
      <c r="DOV62"/>
      <c r="DOW62"/>
      <c r="DOX62"/>
      <c r="DOY62"/>
      <c r="DOZ62"/>
      <c r="DPA62"/>
      <c r="DPB62"/>
      <c r="DPC62"/>
      <c r="DPD62"/>
      <c r="DPE62"/>
      <c r="DPF62"/>
      <c r="DPG62"/>
      <c r="DPH62"/>
      <c r="DPI62"/>
      <c r="DPJ62"/>
      <c r="DPK62"/>
      <c r="DPL62"/>
      <c r="DPM62"/>
      <c r="DPN62"/>
      <c r="DPO62"/>
      <c r="DPP62"/>
      <c r="DPQ62"/>
      <c r="DPR62"/>
      <c r="DPS62"/>
      <c r="DPT62"/>
      <c r="DPU62"/>
      <c r="DPV62"/>
      <c r="DPW62"/>
      <c r="DPX62"/>
      <c r="DPY62"/>
      <c r="DPZ62"/>
      <c r="DQA62"/>
      <c r="DQB62"/>
      <c r="DQC62"/>
      <c r="DQD62"/>
      <c r="DQE62"/>
      <c r="DQF62"/>
      <c r="DQG62"/>
      <c r="DQH62"/>
      <c r="DQI62"/>
      <c r="DQJ62"/>
      <c r="DQK62"/>
      <c r="DQL62"/>
      <c r="DQM62"/>
      <c r="DQN62"/>
      <c r="DQO62"/>
      <c r="DQP62"/>
      <c r="DQQ62"/>
      <c r="DQR62"/>
      <c r="DQS62"/>
      <c r="DQT62"/>
      <c r="DQU62"/>
      <c r="DQV62"/>
      <c r="DQW62"/>
      <c r="DQX62"/>
      <c r="DQY62"/>
      <c r="DQZ62"/>
      <c r="DRA62"/>
      <c r="DRB62"/>
      <c r="DRC62"/>
      <c r="DRD62"/>
      <c r="DRE62"/>
      <c r="DRF62"/>
      <c r="DRG62"/>
      <c r="DRH62"/>
      <c r="DRI62"/>
      <c r="DRJ62"/>
      <c r="DRK62"/>
      <c r="DRL62"/>
      <c r="DRM62"/>
      <c r="DRN62"/>
      <c r="DRO62"/>
      <c r="DRP62"/>
      <c r="DRQ62"/>
      <c r="DRR62"/>
      <c r="DRS62"/>
      <c r="DRT62"/>
      <c r="DRU62"/>
      <c r="DRV62"/>
      <c r="DRW62"/>
      <c r="DRX62"/>
      <c r="DRY62"/>
      <c r="DRZ62"/>
      <c r="DSA62"/>
      <c r="DSB62"/>
      <c r="DSC62"/>
      <c r="DSD62"/>
      <c r="DSE62"/>
      <c r="DSF62"/>
      <c r="DSG62"/>
      <c r="DSH62"/>
      <c r="DSI62"/>
      <c r="DSJ62"/>
      <c r="DSK62"/>
      <c r="DSL62"/>
      <c r="DSM62"/>
      <c r="DSN62"/>
      <c r="DSO62"/>
      <c r="DSP62"/>
      <c r="DSQ62"/>
      <c r="DSR62"/>
      <c r="DSS62"/>
      <c r="DST62"/>
      <c r="DSU62"/>
      <c r="DSV62"/>
      <c r="DSW62"/>
      <c r="DSX62"/>
      <c r="DSY62"/>
      <c r="DSZ62"/>
      <c r="DTA62"/>
      <c r="DTB62"/>
      <c r="DTC62"/>
      <c r="DTD62"/>
      <c r="DTE62"/>
      <c r="DTF62"/>
      <c r="DTG62"/>
      <c r="DTH62"/>
      <c r="DTI62"/>
      <c r="DTJ62"/>
      <c r="DTK62"/>
      <c r="DTL62"/>
      <c r="DTM62"/>
      <c r="DTN62"/>
      <c r="DTO62"/>
      <c r="DTP62"/>
      <c r="DTQ62"/>
      <c r="DTR62"/>
      <c r="DTS62"/>
      <c r="DTT62"/>
      <c r="DTU62"/>
      <c r="DTV62"/>
      <c r="DTW62"/>
      <c r="DTX62"/>
      <c r="DTY62"/>
      <c r="DTZ62"/>
      <c r="DUA62"/>
      <c r="DUB62"/>
      <c r="DUC62"/>
      <c r="DUD62"/>
      <c r="DUE62"/>
      <c r="DUF62"/>
      <c r="DUG62"/>
      <c r="DUH62"/>
      <c r="DUI62"/>
      <c r="DUJ62"/>
      <c r="DUK62"/>
      <c r="DUL62"/>
      <c r="DUM62"/>
      <c r="DUN62"/>
      <c r="DUO62"/>
      <c r="DUP62"/>
      <c r="DUQ62"/>
      <c r="DUR62"/>
      <c r="DUS62"/>
      <c r="DUT62"/>
      <c r="DUU62"/>
      <c r="DUV62"/>
      <c r="DUW62"/>
      <c r="DUX62"/>
      <c r="DUY62"/>
      <c r="DUZ62"/>
      <c r="DVA62"/>
      <c r="DVB62"/>
      <c r="DVC62"/>
      <c r="DVD62"/>
      <c r="DVE62"/>
      <c r="DVF62"/>
      <c r="DVG62"/>
      <c r="DVH62"/>
      <c r="DVI62"/>
      <c r="DVJ62"/>
      <c r="DVK62"/>
      <c r="DVL62"/>
      <c r="DVM62"/>
      <c r="DVN62"/>
      <c r="DVO62"/>
      <c r="DVP62"/>
      <c r="DVQ62"/>
      <c r="DVR62"/>
      <c r="DVS62"/>
      <c r="DVT62"/>
      <c r="DVU62"/>
      <c r="DVV62"/>
      <c r="DVW62"/>
      <c r="DVX62"/>
      <c r="DVY62"/>
      <c r="DVZ62"/>
      <c r="DWA62"/>
      <c r="DWB62"/>
      <c r="DWC62"/>
      <c r="DWD62"/>
      <c r="DWE62"/>
      <c r="DWF62"/>
      <c r="DWG62"/>
      <c r="DWH62"/>
      <c r="DWI62"/>
      <c r="DWJ62"/>
      <c r="DWK62"/>
      <c r="DWL62"/>
      <c r="DWM62"/>
      <c r="DWN62"/>
      <c r="DWO62"/>
      <c r="DWP62"/>
      <c r="DWQ62"/>
      <c r="DWR62"/>
      <c r="DWS62"/>
      <c r="DWT62"/>
      <c r="DWU62"/>
      <c r="DWV62"/>
      <c r="DWW62"/>
      <c r="DWX62"/>
      <c r="DWY62"/>
      <c r="DWZ62"/>
      <c r="DXA62"/>
      <c r="DXB62"/>
      <c r="DXC62"/>
      <c r="DXD62"/>
      <c r="DXE62"/>
      <c r="DXF62"/>
      <c r="DXG62"/>
      <c r="DXH62"/>
      <c r="DXI62"/>
      <c r="DXJ62"/>
      <c r="DXK62"/>
      <c r="DXL62"/>
      <c r="DXM62"/>
      <c r="DXN62"/>
      <c r="DXO62"/>
      <c r="DXP62"/>
      <c r="DXQ62"/>
      <c r="DXR62"/>
      <c r="DXS62"/>
      <c r="DXT62"/>
      <c r="DXU62"/>
      <c r="DXV62"/>
      <c r="DXW62"/>
      <c r="DXX62"/>
      <c r="DXY62"/>
      <c r="DXZ62"/>
      <c r="DYA62"/>
      <c r="DYB62"/>
      <c r="DYC62"/>
      <c r="DYD62"/>
      <c r="DYE62"/>
      <c r="DYF62"/>
      <c r="DYG62"/>
      <c r="DYH62"/>
      <c r="DYI62"/>
      <c r="DYJ62"/>
      <c r="DYK62"/>
      <c r="DYL62"/>
      <c r="DYM62"/>
      <c r="DYN62"/>
      <c r="DYO62"/>
      <c r="DYP62"/>
      <c r="DYQ62"/>
      <c r="DYR62"/>
      <c r="DYS62"/>
      <c r="DYT62"/>
      <c r="DYU62"/>
      <c r="DYV62"/>
      <c r="DYW62"/>
      <c r="DYX62"/>
      <c r="DYY62"/>
      <c r="DYZ62"/>
      <c r="DZA62"/>
      <c r="DZB62"/>
      <c r="DZC62"/>
      <c r="DZD62"/>
      <c r="DZE62"/>
      <c r="DZF62"/>
      <c r="DZG62"/>
      <c r="DZH62"/>
      <c r="DZI62"/>
      <c r="DZJ62"/>
      <c r="DZK62"/>
      <c r="DZL62"/>
      <c r="DZM62"/>
      <c r="DZN62"/>
      <c r="DZO62"/>
      <c r="DZP62"/>
      <c r="DZQ62"/>
      <c r="DZR62"/>
      <c r="DZS62"/>
      <c r="DZT62"/>
      <c r="DZU62"/>
      <c r="DZV62"/>
      <c r="DZW62"/>
      <c r="DZX62"/>
      <c r="DZY62"/>
      <c r="DZZ62"/>
      <c r="EAA62"/>
      <c r="EAB62"/>
      <c r="EAC62"/>
      <c r="EAD62"/>
      <c r="EAE62"/>
      <c r="EAF62"/>
      <c r="EAG62"/>
      <c r="EAH62"/>
      <c r="EAI62"/>
      <c r="EAJ62"/>
      <c r="EAK62"/>
      <c r="EAL62"/>
      <c r="EAM62"/>
      <c r="EAN62"/>
      <c r="EAO62"/>
      <c r="EAP62"/>
      <c r="EAQ62"/>
      <c r="EAR62"/>
      <c r="EAS62"/>
      <c r="EAT62"/>
      <c r="EAU62"/>
      <c r="EAV62"/>
      <c r="EAW62"/>
      <c r="EAX62"/>
      <c r="EAY62"/>
      <c r="EAZ62"/>
      <c r="EBA62"/>
      <c r="EBB62"/>
      <c r="EBC62"/>
      <c r="EBD62"/>
      <c r="EBE62"/>
      <c r="EBF62"/>
      <c r="EBG62"/>
      <c r="EBH62"/>
      <c r="EBI62"/>
      <c r="EBJ62"/>
      <c r="EBK62"/>
      <c r="EBL62"/>
      <c r="EBM62"/>
      <c r="EBN62"/>
      <c r="EBO62"/>
      <c r="EBP62"/>
      <c r="EBQ62"/>
      <c r="EBR62"/>
      <c r="EBS62"/>
      <c r="EBT62"/>
      <c r="EBU62"/>
      <c r="EBV62"/>
      <c r="EBW62"/>
      <c r="EBX62"/>
      <c r="EBY62"/>
      <c r="EBZ62"/>
      <c r="ECA62"/>
      <c r="ECB62"/>
      <c r="ECC62"/>
      <c r="ECD62"/>
      <c r="ECE62"/>
      <c r="ECF62"/>
      <c r="ECG62"/>
      <c r="ECH62"/>
      <c r="ECI62"/>
      <c r="ECJ62"/>
      <c r="ECK62"/>
      <c r="ECL62"/>
      <c r="ECM62"/>
      <c r="ECN62"/>
      <c r="ECO62"/>
      <c r="ECP62"/>
      <c r="ECQ62"/>
      <c r="ECR62"/>
      <c r="ECS62"/>
      <c r="ECT62"/>
      <c r="ECU62"/>
      <c r="ECV62"/>
      <c r="ECW62"/>
      <c r="ECX62"/>
      <c r="ECY62"/>
      <c r="ECZ62"/>
      <c r="EDA62"/>
      <c r="EDB62"/>
      <c r="EDC62"/>
      <c r="EDD62"/>
      <c r="EDE62"/>
      <c r="EDF62"/>
      <c r="EDG62"/>
      <c r="EDH62"/>
      <c r="EDI62"/>
      <c r="EDJ62"/>
      <c r="EDK62"/>
      <c r="EDL62"/>
      <c r="EDM62"/>
      <c r="EDN62"/>
      <c r="EDO62"/>
      <c r="EDP62"/>
      <c r="EDQ62"/>
      <c r="EDR62"/>
      <c r="EDS62"/>
      <c r="EDT62"/>
      <c r="EDU62"/>
      <c r="EDV62"/>
      <c r="EDW62"/>
      <c r="EDX62"/>
      <c r="EDY62"/>
      <c r="EDZ62"/>
      <c r="EEA62"/>
      <c r="EEB62"/>
      <c r="EEC62"/>
      <c r="EED62"/>
      <c r="EEE62"/>
      <c r="EEF62"/>
      <c r="EEG62"/>
      <c r="EEH62"/>
      <c r="EEI62"/>
      <c r="EEJ62"/>
      <c r="EEK62"/>
      <c r="EEL62"/>
      <c r="EEM62"/>
      <c r="EEN62"/>
      <c r="EEO62"/>
      <c r="EEP62"/>
      <c r="EEQ62"/>
      <c r="EER62"/>
      <c r="EES62"/>
      <c r="EET62"/>
      <c r="EEU62"/>
      <c r="EEV62"/>
      <c r="EEW62"/>
      <c r="EEX62"/>
      <c r="EEY62"/>
      <c r="EEZ62"/>
      <c r="EFA62"/>
      <c r="EFB62"/>
      <c r="EFC62"/>
      <c r="EFD62"/>
      <c r="EFE62"/>
      <c r="EFF62"/>
      <c r="EFG62"/>
      <c r="EFH62"/>
      <c r="EFI62"/>
      <c r="EFJ62"/>
      <c r="EFK62"/>
      <c r="EFL62"/>
      <c r="EFM62"/>
      <c r="EFN62"/>
      <c r="EFO62"/>
      <c r="EFP62"/>
      <c r="EFQ62"/>
      <c r="EFR62"/>
      <c r="EFS62"/>
      <c r="EFT62"/>
      <c r="EFU62"/>
      <c r="EFV62"/>
      <c r="EFW62"/>
      <c r="EFX62"/>
      <c r="EFY62"/>
      <c r="EFZ62"/>
      <c r="EGA62"/>
      <c r="EGB62"/>
      <c r="EGC62"/>
      <c r="EGD62"/>
      <c r="EGE62"/>
      <c r="EGF62"/>
      <c r="EGG62"/>
      <c r="EGH62"/>
      <c r="EGI62"/>
      <c r="EGJ62"/>
      <c r="EGK62"/>
      <c r="EGL62"/>
      <c r="EGM62"/>
      <c r="EGN62"/>
      <c r="EGO62"/>
      <c r="EGP62"/>
      <c r="EGQ62"/>
      <c r="EGR62"/>
      <c r="EGS62"/>
      <c r="EGT62"/>
      <c r="EGU62"/>
      <c r="EGV62"/>
      <c r="EGW62"/>
      <c r="EGX62"/>
      <c r="EGY62"/>
      <c r="EGZ62"/>
      <c r="EHA62"/>
      <c r="EHB62"/>
      <c r="EHC62"/>
      <c r="EHD62"/>
      <c r="EHE62"/>
      <c r="EHF62"/>
      <c r="EHG62"/>
      <c r="EHH62"/>
      <c r="EHI62"/>
      <c r="EHJ62"/>
      <c r="EHK62"/>
      <c r="EHL62"/>
      <c r="EHM62"/>
      <c r="EHN62"/>
      <c r="EHO62"/>
      <c r="EHP62"/>
      <c r="EHQ62"/>
      <c r="EHR62"/>
      <c r="EHS62"/>
      <c r="EHT62"/>
      <c r="EHU62"/>
      <c r="EHV62"/>
      <c r="EHW62"/>
      <c r="EHX62"/>
      <c r="EHY62"/>
      <c r="EHZ62"/>
      <c r="EIA62"/>
      <c r="EIB62"/>
      <c r="EIC62"/>
      <c r="EID62"/>
      <c r="EIE62"/>
      <c r="EIF62"/>
      <c r="EIG62"/>
      <c r="EIH62"/>
      <c r="EII62"/>
      <c r="EIJ62"/>
      <c r="EIK62"/>
      <c r="EIL62"/>
      <c r="EIM62"/>
      <c r="EIN62"/>
      <c r="EIO62"/>
      <c r="EIP62"/>
      <c r="EIQ62"/>
      <c r="EIR62"/>
      <c r="EIS62"/>
      <c r="EIT62"/>
      <c r="EIU62"/>
      <c r="EIV62"/>
      <c r="EIW62"/>
      <c r="EIX62"/>
      <c r="EIY62"/>
      <c r="EIZ62"/>
      <c r="EJA62"/>
      <c r="EJB62"/>
      <c r="EJC62"/>
      <c r="EJD62"/>
      <c r="EJE62"/>
      <c r="EJF62"/>
      <c r="EJG62"/>
      <c r="EJH62"/>
      <c r="EJI62"/>
      <c r="EJJ62"/>
      <c r="EJK62"/>
      <c r="EJL62"/>
      <c r="EJM62"/>
      <c r="EJN62"/>
      <c r="EJO62"/>
      <c r="EJP62"/>
      <c r="EJQ62"/>
      <c r="EJR62"/>
      <c r="EJS62"/>
      <c r="EJT62"/>
      <c r="EJU62"/>
      <c r="EJV62"/>
      <c r="EJW62"/>
      <c r="EJX62"/>
      <c r="EJY62"/>
      <c r="EJZ62"/>
      <c r="EKA62"/>
      <c r="EKB62"/>
      <c r="EKC62"/>
      <c r="EKD62"/>
      <c r="EKE62"/>
      <c r="EKF62"/>
      <c r="EKG62"/>
      <c r="EKH62"/>
      <c r="EKI62"/>
      <c r="EKJ62"/>
      <c r="EKK62"/>
      <c r="EKL62"/>
      <c r="EKM62"/>
      <c r="EKN62"/>
      <c r="EKO62"/>
      <c r="EKP62"/>
      <c r="EKQ62"/>
      <c r="EKR62"/>
      <c r="EKS62"/>
      <c r="EKT62"/>
      <c r="EKU62"/>
      <c r="EKV62"/>
      <c r="EKW62"/>
      <c r="EKX62"/>
      <c r="EKY62"/>
      <c r="EKZ62"/>
      <c r="ELA62"/>
      <c r="ELB62"/>
      <c r="ELC62"/>
      <c r="ELD62"/>
      <c r="ELE62"/>
      <c r="ELF62"/>
      <c r="ELG62"/>
      <c r="ELH62"/>
      <c r="ELI62"/>
      <c r="ELJ62"/>
      <c r="ELK62"/>
      <c r="ELL62"/>
      <c r="ELM62"/>
      <c r="ELN62"/>
      <c r="ELO62"/>
      <c r="ELP62"/>
      <c r="ELQ62"/>
      <c r="ELR62"/>
      <c r="ELS62"/>
      <c r="ELT62"/>
      <c r="ELU62"/>
      <c r="ELV62"/>
      <c r="ELW62"/>
      <c r="ELX62"/>
      <c r="ELY62"/>
      <c r="ELZ62"/>
      <c r="EMA62"/>
      <c r="EMB62"/>
      <c r="EMC62"/>
      <c r="EMD62"/>
      <c r="EME62"/>
      <c r="EMF62"/>
      <c r="EMG62"/>
      <c r="EMH62"/>
      <c r="EMI62"/>
      <c r="EMJ62"/>
      <c r="EMK62"/>
      <c r="EML62"/>
      <c r="EMM62"/>
      <c r="EMN62"/>
      <c r="EMO62"/>
      <c r="EMP62"/>
      <c r="EMQ62"/>
      <c r="EMR62"/>
      <c r="EMS62"/>
      <c r="EMT62"/>
      <c r="EMU62"/>
      <c r="EMV62"/>
      <c r="EMW62"/>
      <c r="EMX62"/>
      <c r="EMY62"/>
      <c r="EMZ62"/>
      <c r="ENA62"/>
      <c r="ENB62"/>
      <c r="ENC62"/>
      <c r="END62"/>
      <c r="ENE62"/>
      <c r="ENF62"/>
      <c r="ENG62"/>
      <c r="ENH62"/>
      <c r="ENI62"/>
      <c r="ENJ62"/>
      <c r="ENK62"/>
      <c r="ENL62"/>
      <c r="ENM62"/>
      <c r="ENN62"/>
      <c r="ENO62"/>
      <c r="ENP62"/>
      <c r="ENQ62"/>
      <c r="ENR62"/>
      <c r="ENS62"/>
      <c r="ENT62"/>
      <c r="ENU62"/>
      <c r="ENV62"/>
      <c r="ENW62"/>
      <c r="ENX62"/>
      <c r="ENY62"/>
      <c r="ENZ62"/>
      <c r="EOA62"/>
      <c r="EOB62"/>
      <c r="EOC62"/>
      <c r="EOD62"/>
      <c r="EOE62"/>
      <c r="EOF62"/>
      <c r="EOG62"/>
      <c r="EOH62"/>
      <c r="EOI62"/>
      <c r="EOJ62"/>
      <c r="EOK62"/>
      <c r="EOL62"/>
      <c r="EOM62"/>
      <c r="EON62"/>
      <c r="EOO62"/>
      <c r="EOP62"/>
      <c r="EOQ62"/>
      <c r="EOR62"/>
      <c r="EOS62"/>
      <c r="EOT62"/>
      <c r="EOU62"/>
      <c r="EOV62"/>
      <c r="EOW62"/>
      <c r="EOX62"/>
      <c r="EOY62"/>
      <c r="EOZ62"/>
      <c r="EPA62"/>
      <c r="EPB62"/>
      <c r="EPC62"/>
      <c r="EPD62"/>
      <c r="EPE62"/>
      <c r="EPF62"/>
      <c r="EPG62"/>
      <c r="EPH62"/>
      <c r="EPI62"/>
      <c r="EPJ62"/>
      <c r="EPK62"/>
      <c r="EPL62"/>
      <c r="EPM62"/>
      <c r="EPN62"/>
      <c r="EPO62"/>
      <c r="EPP62"/>
      <c r="EPQ62"/>
      <c r="EPR62"/>
      <c r="EPS62"/>
      <c r="EPT62"/>
      <c r="EPU62"/>
      <c r="EPV62"/>
      <c r="EPW62"/>
      <c r="EPX62"/>
      <c r="EPY62"/>
      <c r="EPZ62"/>
      <c r="EQA62"/>
      <c r="EQB62"/>
      <c r="EQC62"/>
      <c r="EQD62"/>
      <c r="EQE62"/>
      <c r="EQF62"/>
      <c r="EQG62"/>
      <c r="EQH62"/>
      <c r="EQI62"/>
      <c r="EQJ62"/>
      <c r="EQK62"/>
      <c r="EQL62"/>
      <c r="EQM62"/>
      <c r="EQN62"/>
      <c r="EQO62"/>
      <c r="EQP62"/>
      <c r="EQQ62"/>
      <c r="EQR62"/>
      <c r="EQS62"/>
      <c r="EQT62"/>
      <c r="EQU62"/>
      <c r="EQV62"/>
      <c r="EQW62"/>
      <c r="EQX62"/>
      <c r="EQY62"/>
      <c r="EQZ62"/>
      <c r="ERA62"/>
      <c r="ERB62"/>
      <c r="ERC62"/>
      <c r="ERD62"/>
      <c r="ERE62"/>
      <c r="ERF62"/>
      <c r="ERG62"/>
      <c r="ERH62"/>
      <c r="ERI62"/>
      <c r="ERJ62"/>
      <c r="ERK62"/>
      <c r="ERL62"/>
      <c r="ERM62"/>
      <c r="ERN62"/>
      <c r="ERO62"/>
      <c r="ERP62"/>
      <c r="ERQ62"/>
      <c r="ERR62"/>
      <c r="ERS62"/>
      <c r="ERT62"/>
      <c r="ERU62"/>
      <c r="ERV62"/>
      <c r="ERW62"/>
      <c r="ERX62"/>
      <c r="ERY62"/>
      <c r="ERZ62"/>
      <c r="ESA62"/>
      <c r="ESB62"/>
      <c r="ESC62"/>
      <c r="ESD62"/>
      <c r="ESE62"/>
      <c r="ESF62"/>
      <c r="ESG62"/>
      <c r="ESH62"/>
      <c r="ESI62"/>
      <c r="ESJ62"/>
      <c r="ESK62"/>
      <c r="ESL62"/>
      <c r="ESM62"/>
      <c r="ESN62"/>
      <c r="ESO62"/>
      <c r="ESP62"/>
      <c r="ESQ62"/>
      <c r="ESR62"/>
      <c r="ESS62"/>
      <c r="EST62"/>
      <c r="ESU62"/>
      <c r="ESV62"/>
      <c r="ESW62"/>
      <c r="ESX62"/>
      <c r="ESY62"/>
      <c r="ESZ62"/>
      <c r="ETA62"/>
      <c r="ETB62"/>
      <c r="ETC62"/>
      <c r="ETD62"/>
      <c r="ETE62"/>
      <c r="ETF62"/>
      <c r="ETG62"/>
      <c r="ETH62"/>
      <c r="ETI62"/>
      <c r="ETJ62"/>
      <c r="ETK62"/>
      <c r="ETL62"/>
      <c r="ETM62"/>
      <c r="ETN62"/>
      <c r="ETO62"/>
      <c r="ETP62"/>
      <c r="ETQ62"/>
      <c r="ETR62"/>
      <c r="ETS62"/>
      <c r="ETT62"/>
      <c r="ETU62"/>
      <c r="ETV62"/>
      <c r="ETW62"/>
      <c r="ETX62"/>
      <c r="ETY62"/>
      <c r="ETZ62"/>
      <c r="EUA62"/>
      <c r="EUB62"/>
      <c r="EUC62"/>
      <c r="EUD62"/>
      <c r="EUE62"/>
      <c r="EUF62"/>
      <c r="EUG62"/>
      <c r="EUH62"/>
      <c r="EUI62"/>
      <c r="EUJ62"/>
      <c r="EUK62"/>
      <c r="EUL62"/>
      <c r="EUM62"/>
      <c r="EUN62"/>
      <c r="EUO62"/>
      <c r="EUP62"/>
      <c r="EUQ62"/>
      <c r="EUR62"/>
      <c r="EUS62"/>
      <c r="EUT62"/>
      <c r="EUU62"/>
      <c r="EUV62"/>
      <c r="EUW62"/>
      <c r="EUX62"/>
      <c r="EUY62"/>
      <c r="EUZ62"/>
      <c r="EVA62"/>
      <c r="EVB62"/>
      <c r="EVC62"/>
      <c r="EVD62"/>
      <c r="EVE62"/>
      <c r="EVF62"/>
      <c r="EVG62"/>
      <c r="EVH62"/>
      <c r="EVI62"/>
      <c r="EVJ62"/>
      <c r="EVK62"/>
      <c r="EVL62"/>
      <c r="EVM62"/>
      <c r="EVN62"/>
      <c r="EVO62"/>
      <c r="EVP62"/>
      <c r="EVQ62"/>
      <c r="EVR62"/>
      <c r="EVS62"/>
      <c r="EVT62"/>
      <c r="EVU62"/>
      <c r="EVV62"/>
      <c r="EVW62"/>
      <c r="EVX62"/>
      <c r="EVY62"/>
      <c r="EVZ62"/>
      <c r="EWA62"/>
      <c r="EWB62"/>
      <c r="EWC62"/>
      <c r="EWD62"/>
      <c r="EWE62"/>
      <c r="EWF62"/>
      <c r="EWG62"/>
      <c r="EWH62"/>
      <c r="EWI62"/>
      <c r="EWJ62"/>
      <c r="EWK62"/>
      <c r="EWL62"/>
      <c r="EWM62"/>
      <c r="EWN62"/>
      <c r="EWO62"/>
      <c r="EWP62"/>
      <c r="EWQ62"/>
      <c r="EWR62"/>
      <c r="EWS62"/>
      <c r="EWT62"/>
      <c r="EWU62"/>
      <c r="EWV62"/>
      <c r="EWW62"/>
      <c r="EWX62"/>
      <c r="EWY62"/>
      <c r="EWZ62"/>
      <c r="EXA62"/>
      <c r="EXB62"/>
      <c r="EXC62"/>
      <c r="EXD62"/>
      <c r="EXE62"/>
      <c r="EXF62"/>
      <c r="EXG62"/>
      <c r="EXH62"/>
      <c r="EXI62"/>
      <c r="EXJ62"/>
      <c r="EXK62"/>
      <c r="EXL62"/>
      <c r="EXM62"/>
      <c r="EXN62"/>
      <c r="EXO62"/>
      <c r="EXP62"/>
      <c r="EXQ62"/>
      <c r="EXR62"/>
      <c r="EXS62"/>
      <c r="EXT62"/>
      <c r="EXU62"/>
      <c r="EXV62"/>
      <c r="EXW62"/>
      <c r="EXX62"/>
      <c r="EXY62"/>
      <c r="EXZ62"/>
      <c r="EYA62"/>
      <c r="EYB62"/>
      <c r="EYC62"/>
      <c r="EYD62"/>
      <c r="EYE62"/>
      <c r="EYF62"/>
      <c r="EYG62"/>
      <c r="EYH62"/>
      <c r="EYI62"/>
      <c r="EYJ62"/>
      <c r="EYK62"/>
      <c r="EYL62"/>
      <c r="EYM62"/>
      <c r="EYN62"/>
      <c r="EYO62"/>
      <c r="EYP62"/>
      <c r="EYQ62"/>
      <c r="EYR62"/>
      <c r="EYS62"/>
      <c r="EYT62"/>
      <c r="EYU62"/>
      <c r="EYV62"/>
      <c r="EYW62"/>
      <c r="EYX62"/>
      <c r="EYY62"/>
      <c r="EYZ62"/>
      <c r="EZA62"/>
      <c r="EZB62"/>
      <c r="EZC62"/>
      <c r="EZD62"/>
      <c r="EZE62"/>
      <c r="EZF62"/>
      <c r="EZG62"/>
      <c r="EZH62"/>
      <c r="EZI62"/>
      <c r="EZJ62"/>
      <c r="EZK62"/>
      <c r="EZL62"/>
      <c r="EZM62"/>
      <c r="EZN62"/>
      <c r="EZO62"/>
      <c r="EZP62"/>
      <c r="EZQ62"/>
      <c r="EZR62"/>
      <c r="EZS62"/>
      <c r="EZT62"/>
      <c r="EZU62"/>
      <c r="EZV62"/>
      <c r="EZW62"/>
      <c r="EZX62"/>
      <c r="EZY62"/>
      <c r="EZZ62"/>
      <c r="FAA62"/>
      <c r="FAB62"/>
      <c r="FAC62"/>
      <c r="FAD62"/>
      <c r="FAE62"/>
      <c r="FAF62"/>
      <c r="FAG62"/>
      <c r="FAH62"/>
      <c r="FAI62"/>
      <c r="FAJ62"/>
      <c r="FAK62"/>
      <c r="FAL62"/>
      <c r="FAM62"/>
      <c r="FAN62"/>
      <c r="FAO62"/>
      <c r="FAP62"/>
      <c r="FAQ62"/>
      <c r="FAR62"/>
      <c r="FAS62"/>
      <c r="FAT62"/>
      <c r="FAU62"/>
      <c r="FAV62"/>
      <c r="FAW62"/>
      <c r="FAX62"/>
      <c r="FAY62"/>
      <c r="FAZ62"/>
      <c r="FBA62"/>
      <c r="FBB62"/>
      <c r="FBC62"/>
      <c r="FBD62"/>
      <c r="FBE62"/>
      <c r="FBF62"/>
      <c r="FBG62"/>
      <c r="FBH62"/>
      <c r="FBI62"/>
      <c r="FBJ62"/>
      <c r="FBK62"/>
      <c r="FBL62"/>
      <c r="FBM62"/>
      <c r="FBN62"/>
      <c r="FBO62"/>
      <c r="FBP62"/>
      <c r="FBQ62"/>
      <c r="FBR62"/>
      <c r="FBS62"/>
      <c r="FBT62"/>
      <c r="FBU62"/>
      <c r="FBV62"/>
      <c r="FBW62"/>
      <c r="FBX62"/>
      <c r="FBY62"/>
      <c r="FBZ62"/>
      <c r="FCA62"/>
      <c r="FCB62"/>
      <c r="FCC62"/>
      <c r="FCD62"/>
      <c r="FCE62"/>
      <c r="FCF62"/>
      <c r="FCG62"/>
      <c r="FCH62"/>
      <c r="FCI62"/>
      <c r="FCJ62"/>
      <c r="FCK62"/>
      <c r="FCL62"/>
      <c r="FCM62"/>
      <c r="FCN62"/>
      <c r="FCO62"/>
      <c r="FCP62"/>
      <c r="FCQ62"/>
      <c r="FCR62"/>
      <c r="FCS62"/>
      <c r="FCT62"/>
      <c r="FCU62"/>
      <c r="FCV62"/>
      <c r="FCW62"/>
      <c r="FCX62"/>
      <c r="FCY62"/>
      <c r="FCZ62"/>
      <c r="FDA62"/>
      <c r="FDB62"/>
      <c r="FDC62"/>
      <c r="FDD62"/>
      <c r="FDE62"/>
      <c r="FDF62"/>
      <c r="FDG62"/>
      <c r="FDH62"/>
      <c r="FDI62"/>
      <c r="FDJ62"/>
      <c r="FDK62"/>
      <c r="FDL62"/>
      <c r="FDM62"/>
      <c r="FDN62"/>
      <c r="FDO62"/>
      <c r="FDP62"/>
      <c r="FDQ62"/>
      <c r="FDR62"/>
      <c r="FDS62"/>
      <c r="FDT62"/>
      <c r="FDU62"/>
      <c r="FDV62"/>
      <c r="FDW62"/>
      <c r="FDX62"/>
      <c r="FDY62"/>
      <c r="FDZ62"/>
      <c r="FEA62"/>
      <c r="FEB62"/>
      <c r="FEC62"/>
      <c r="FED62"/>
      <c r="FEE62"/>
      <c r="FEF62"/>
      <c r="FEG62"/>
      <c r="FEH62"/>
      <c r="FEI62"/>
      <c r="FEJ62"/>
      <c r="FEK62"/>
      <c r="FEL62"/>
      <c r="FEM62"/>
      <c r="FEN62"/>
      <c r="FEO62"/>
      <c r="FEP62"/>
      <c r="FEQ62"/>
      <c r="FER62"/>
      <c r="FES62"/>
      <c r="FET62"/>
      <c r="FEU62"/>
      <c r="FEV62"/>
      <c r="FEW62"/>
      <c r="FEX62"/>
      <c r="FEY62"/>
      <c r="FEZ62"/>
      <c r="FFA62"/>
      <c r="FFB62"/>
      <c r="FFC62"/>
      <c r="FFD62"/>
      <c r="FFE62"/>
      <c r="FFF62"/>
      <c r="FFG62"/>
      <c r="FFH62"/>
      <c r="FFI62"/>
      <c r="FFJ62"/>
      <c r="FFK62"/>
      <c r="FFL62"/>
      <c r="FFM62"/>
      <c r="FFN62"/>
      <c r="FFO62"/>
      <c r="FFP62"/>
      <c r="FFQ62"/>
      <c r="FFR62"/>
      <c r="FFS62"/>
      <c r="FFT62"/>
      <c r="FFU62"/>
      <c r="FFV62"/>
      <c r="FFW62"/>
      <c r="FFX62"/>
      <c r="FFY62"/>
      <c r="FFZ62"/>
      <c r="FGA62"/>
      <c r="FGB62"/>
      <c r="FGC62"/>
      <c r="FGD62"/>
      <c r="FGE62"/>
      <c r="FGF62"/>
      <c r="FGG62"/>
      <c r="FGH62"/>
      <c r="FGI62"/>
      <c r="FGJ62"/>
      <c r="FGK62"/>
      <c r="FGL62"/>
      <c r="FGM62"/>
      <c r="FGN62"/>
      <c r="FGO62"/>
      <c r="FGP62"/>
      <c r="FGQ62"/>
      <c r="FGR62"/>
      <c r="FGS62"/>
      <c r="FGT62"/>
      <c r="FGU62"/>
      <c r="FGV62"/>
      <c r="FGW62"/>
      <c r="FGX62"/>
      <c r="FGY62"/>
      <c r="FGZ62"/>
      <c r="FHA62"/>
      <c r="FHB62"/>
      <c r="FHC62"/>
      <c r="FHD62"/>
      <c r="FHE62"/>
      <c r="FHF62"/>
      <c r="FHG62"/>
      <c r="FHH62"/>
      <c r="FHI62"/>
      <c r="FHJ62"/>
      <c r="FHK62"/>
      <c r="FHL62"/>
      <c r="FHM62"/>
      <c r="FHN62"/>
      <c r="FHO62"/>
      <c r="FHP62"/>
      <c r="FHQ62"/>
      <c r="FHR62"/>
      <c r="FHS62"/>
      <c r="FHT62"/>
      <c r="FHU62"/>
      <c r="FHV62"/>
      <c r="FHW62"/>
      <c r="FHX62"/>
      <c r="FHY62"/>
      <c r="FHZ62"/>
      <c r="FIA62"/>
      <c r="FIB62"/>
      <c r="FIC62"/>
      <c r="FID62"/>
      <c r="FIE62"/>
      <c r="FIF62"/>
      <c r="FIG62"/>
      <c r="FIH62"/>
      <c r="FII62"/>
      <c r="FIJ62"/>
      <c r="FIK62"/>
      <c r="FIL62"/>
      <c r="FIM62"/>
      <c r="FIN62"/>
      <c r="FIO62"/>
      <c r="FIP62"/>
      <c r="FIQ62"/>
      <c r="FIR62"/>
      <c r="FIS62"/>
      <c r="FIT62"/>
      <c r="FIU62"/>
      <c r="FIV62"/>
      <c r="FIW62"/>
      <c r="FIX62"/>
      <c r="FIY62"/>
      <c r="FIZ62"/>
      <c r="FJA62"/>
      <c r="FJB62"/>
      <c r="FJC62"/>
      <c r="FJD62"/>
      <c r="FJE62"/>
      <c r="FJF62"/>
      <c r="FJG62"/>
      <c r="FJH62"/>
      <c r="FJI62"/>
      <c r="FJJ62"/>
      <c r="FJK62"/>
      <c r="FJL62"/>
      <c r="FJM62"/>
      <c r="FJN62"/>
      <c r="FJO62"/>
      <c r="FJP62"/>
      <c r="FJQ62"/>
      <c r="FJR62"/>
      <c r="FJS62"/>
      <c r="FJT62"/>
      <c r="FJU62"/>
      <c r="FJV62"/>
      <c r="FJW62"/>
      <c r="FJX62"/>
      <c r="FJY62"/>
      <c r="FJZ62"/>
      <c r="FKA62"/>
      <c r="FKB62"/>
      <c r="FKC62"/>
      <c r="FKD62"/>
      <c r="FKE62"/>
      <c r="FKF62"/>
      <c r="FKG62"/>
      <c r="FKH62"/>
      <c r="FKI62"/>
      <c r="FKJ62"/>
      <c r="FKK62"/>
      <c r="FKL62"/>
      <c r="FKM62"/>
      <c r="FKN62"/>
      <c r="FKO62"/>
      <c r="FKP62"/>
      <c r="FKQ62"/>
      <c r="FKR62"/>
      <c r="FKS62"/>
      <c r="FKT62"/>
      <c r="FKU62"/>
      <c r="FKV62"/>
      <c r="FKW62"/>
      <c r="FKX62"/>
      <c r="FKY62"/>
      <c r="FKZ62"/>
      <c r="FLA62"/>
      <c r="FLB62"/>
      <c r="FLC62"/>
      <c r="FLD62"/>
      <c r="FLE62"/>
      <c r="FLF62"/>
      <c r="FLG62"/>
      <c r="FLH62"/>
      <c r="FLI62"/>
      <c r="FLJ62"/>
      <c r="FLK62"/>
      <c r="FLL62"/>
      <c r="FLM62"/>
      <c r="FLN62"/>
      <c r="FLO62"/>
      <c r="FLP62"/>
      <c r="FLQ62"/>
      <c r="FLR62"/>
      <c r="FLS62"/>
      <c r="FLT62"/>
      <c r="FLU62"/>
      <c r="FLV62"/>
      <c r="FLW62"/>
      <c r="FLX62"/>
      <c r="FLY62"/>
      <c r="FLZ62"/>
      <c r="FMA62"/>
      <c r="FMB62"/>
      <c r="FMC62"/>
      <c r="FMD62"/>
      <c r="FME62"/>
      <c r="FMF62"/>
      <c r="FMG62"/>
      <c r="FMH62"/>
      <c r="FMI62"/>
      <c r="FMJ62"/>
      <c r="FMK62"/>
      <c r="FML62"/>
      <c r="FMM62"/>
      <c r="FMN62"/>
      <c r="FMO62"/>
      <c r="FMP62"/>
      <c r="FMQ62"/>
      <c r="FMR62"/>
      <c r="FMS62"/>
      <c r="FMT62"/>
      <c r="FMU62"/>
      <c r="FMV62"/>
      <c r="FMW62"/>
      <c r="FMX62"/>
      <c r="FMY62"/>
      <c r="FMZ62"/>
      <c r="FNA62"/>
      <c r="FNB62"/>
      <c r="FNC62"/>
      <c r="FND62"/>
      <c r="FNE62"/>
      <c r="FNF62"/>
      <c r="FNG62"/>
      <c r="FNH62"/>
      <c r="FNI62"/>
      <c r="FNJ62"/>
      <c r="FNK62"/>
      <c r="FNL62"/>
      <c r="FNM62"/>
      <c r="FNN62"/>
      <c r="FNO62"/>
      <c r="FNP62"/>
      <c r="FNQ62"/>
      <c r="FNR62"/>
      <c r="FNS62"/>
      <c r="FNT62"/>
      <c r="FNU62"/>
      <c r="FNV62"/>
      <c r="FNW62"/>
      <c r="FNX62"/>
      <c r="FNY62"/>
      <c r="FNZ62"/>
      <c r="FOA62"/>
      <c r="FOB62"/>
      <c r="FOC62"/>
      <c r="FOD62"/>
      <c r="FOE62"/>
      <c r="FOF62"/>
      <c r="FOG62"/>
      <c r="FOH62"/>
      <c r="FOI62"/>
      <c r="FOJ62"/>
      <c r="FOK62"/>
      <c r="FOL62"/>
      <c r="FOM62"/>
      <c r="FON62"/>
      <c r="FOO62"/>
      <c r="FOP62"/>
      <c r="FOQ62"/>
      <c r="FOR62"/>
      <c r="FOS62"/>
      <c r="FOT62"/>
      <c r="FOU62"/>
      <c r="FOV62"/>
      <c r="FOW62"/>
      <c r="FOX62"/>
      <c r="FOY62"/>
      <c r="FOZ62"/>
      <c r="FPA62"/>
      <c r="FPB62"/>
      <c r="FPC62"/>
      <c r="FPD62"/>
      <c r="FPE62"/>
      <c r="FPF62"/>
      <c r="FPG62"/>
      <c r="FPH62"/>
      <c r="FPI62"/>
      <c r="FPJ62"/>
      <c r="FPK62"/>
      <c r="FPL62"/>
      <c r="FPM62"/>
      <c r="FPN62"/>
      <c r="FPO62"/>
      <c r="FPP62"/>
      <c r="FPQ62"/>
      <c r="FPR62"/>
      <c r="FPS62"/>
      <c r="FPT62"/>
      <c r="FPU62"/>
      <c r="FPV62"/>
      <c r="FPW62"/>
      <c r="FPX62"/>
      <c r="FPY62"/>
      <c r="FPZ62"/>
      <c r="FQA62"/>
      <c r="FQB62"/>
      <c r="FQC62"/>
      <c r="FQD62"/>
      <c r="FQE62"/>
      <c r="FQF62"/>
      <c r="FQG62"/>
      <c r="FQH62"/>
      <c r="FQI62"/>
      <c r="FQJ62"/>
      <c r="FQK62"/>
      <c r="FQL62"/>
      <c r="FQM62"/>
      <c r="FQN62"/>
      <c r="FQO62"/>
      <c r="FQP62"/>
      <c r="FQQ62"/>
      <c r="FQR62"/>
      <c r="FQS62"/>
      <c r="FQT62"/>
      <c r="FQU62"/>
      <c r="FQV62"/>
      <c r="FQW62"/>
      <c r="FQX62"/>
      <c r="FQY62"/>
      <c r="FQZ62"/>
      <c r="FRA62"/>
      <c r="FRB62"/>
      <c r="FRC62"/>
      <c r="FRD62"/>
      <c r="FRE62"/>
      <c r="FRF62"/>
      <c r="FRG62"/>
      <c r="FRH62"/>
      <c r="FRI62"/>
      <c r="FRJ62"/>
      <c r="FRK62"/>
      <c r="FRL62"/>
      <c r="FRM62"/>
      <c r="FRN62"/>
      <c r="FRO62"/>
      <c r="FRP62"/>
      <c r="FRQ62"/>
      <c r="FRR62"/>
      <c r="FRS62"/>
      <c r="FRT62"/>
      <c r="FRU62"/>
      <c r="FRV62"/>
      <c r="FRW62"/>
      <c r="FRX62"/>
      <c r="FRY62"/>
      <c r="FRZ62"/>
      <c r="FSA62"/>
      <c r="FSB62"/>
      <c r="FSC62"/>
      <c r="FSD62"/>
      <c r="FSE62"/>
      <c r="FSF62"/>
      <c r="FSG62"/>
      <c r="FSH62"/>
      <c r="FSI62"/>
      <c r="FSJ62"/>
      <c r="FSK62"/>
      <c r="FSL62"/>
      <c r="FSM62"/>
      <c r="FSN62"/>
      <c r="FSO62"/>
      <c r="FSP62"/>
      <c r="FSQ62"/>
      <c r="FSR62"/>
      <c r="FSS62"/>
      <c r="FST62"/>
      <c r="FSU62"/>
      <c r="FSV62"/>
      <c r="FSW62"/>
      <c r="FSX62"/>
      <c r="FSY62"/>
      <c r="FSZ62"/>
      <c r="FTA62"/>
      <c r="FTB62"/>
      <c r="FTC62"/>
      <c r="FTD62"/>
      <c r="FTE62"/>
      <c r="FTF62"/>
      <c r="FTG62"/>
      <c r="FTH62"/>
      <c r="FTI62"/>
      <c r="FTJ62"/>
      <c r="FTK62"/>
      <c r="FTL62"/>
      <c r="FTM62"/>
      <c r="FTN62"/>
      <c r="FTO62"/>
      <c r="FTP62"/>
      <c r="FTQ62"/>
      <c r="FTR62"/>
      <c r="FTS62"/>
      <c r="FTT62"/>
      <c r="FTU62"/>
      <c r="FTV62"/>
      <c r="FTW62"/>
      <c r="FTX62"/>
      <c r="FTY62"/>
      <c r="FTZ62"/>
      <c r="FUA62"/>
      <c r="FUB62"/>
      <c r="FUC62"/>
      <c r="FUD62"/>
      <c r="FUE62"/>
      <c r="FUF62"/>
      <c r="FUG62"/>
      <c r="FUH62"/>
      <c r="FUI62"/>
      <c r="FUJ62"/>
      <c r="FUK62"/>
      <c r="FUL62"/>
      <c r="FUM62"/>
      <c r="FUN62"/>
      <c r="FUO62"/>
      <c r="FUP62"/>
      <c r="FUQ62"/>
      <c r="FUR62"/>
      <c r="FUS62"/>
      <c r="FUT62"/>
      <c r="FUU62"/>
      <c r="FUV62"/>
      <c r="FUW62"/>
      <c r="FUX62"/>
      <c r="FUY62"/>
      <c r="FUZ62"/>
      <c r="FVA62"/>
      <c r="FVB62"/>
      <c r="FVC62"/>
      <c r="FVD62"/>
      <c r="FVE62"/>
      <c r="FVF62"/>
      <c r="FVG62"/>
      <c r="FVH62"/>
      <c r="FVI62"/>
      <c r="FVJ62"/>
      <c r="FVK62"/>
      <c r="FVL62"/>
      <c r="FVM62"/>
      <c r="FVN62"/>
      <c r="FVO62"/>
      <c r="FVP62"/>
      <c r="FVQ62"/>
      <c r="FVR62"/>
      <c r="FVS62"/>
      <c r="FVT62"/>
      <c r="FVU62"/>
      <c r="FVV62"/>
      <c r="FVW62"/>
      <c r="FVX62"/>
      <c r="FVY62"/>
      <c r="FVZ62"/>
      <c r="FWA62"/>
      <c r="FWB62"/>
      <c r="FWC62"/>
      <c r="FWD62"/>
      <c r="FWE62"/>
      <c r="FWF62"/>
      <c r="FWG62"/>
      <c r="FWH62"/>
      <c r="FWI62"/>
      <c r="FWJ62"/>
      <c r="FWK62"/>
      <c r="FWL62"/>
      <c r="FWM62"/>
      <c r="FWN62"/>
      <c r="FWO62"/>
      <c r="FWP62"/>
      <c r="FWQ62"/>
      <c r="FWR62"/>
      <c r="FWS62"/>
      <c r="FWT62"/>
      <c r="FWU62"/>
      <c r="FWV62"/>
      <c r="FWW62"/>
      <c r="FWX62"/>
      <c r="FWY62"/>
      <c r="FWZ62"/>
      <c r="FXA62"/>
      <c r="FXB62"/>
      <c r="FXC62"/>
      <c r="FXD62"/>
      <c r="FXE62"/>
      <c r="FXF62"/>
      <c r="FXG62"/>
      <c r="FXH62"/>
      <c r="FXI62"/>
      <c r="FXJ62"/>
      <c r="FXK62"/>
      <c r="FXL62"/>
      <c r="FXM62"/>
      <c r="FXN62"/>
      <c r="FXO62"/>
      <c r="FXP62"/>
      <c r="FXQ62"/>
      <c r="FXR62"/>
      <c r="FXS62"/>
      <c r="FXT62"/>
      <c r="FXU62"/>
      <c r="FXV62"/>
      <c r="FXW62"/>
      <c r="FXX62"/>
      <c r="FXY62"/>
      <c r="FXZ62"/>
      <c r="FYA62"/>
      <c r="FYB62"/>
      <c r="FYC62"/>
      <c r="FYD62"/>
      <c r="FYE62"/>
      <c r="FYF62"/>
      <c r="FYG62"/>
      <c r="FYH62"/>
      <c r="FYI62"/>
      <c r="FYJ62"/>
      <c r="FYK62"/>
      <c r="FYL62"/>
      <c r="FYM62"/>
      <c r="FYN62"/>
      <c r="FYO62"/>
      <c r="FYP62"/>
      <c r="FYQ62"/>
      <c r="FYR62"/>
      <c r="FYS62"/>
      <c r="FYT62"/>
      <c r="FYU62"/>
      <c r="FYV62"/>
      <c r="FYW62"/>
      <c r="FYX62"/>
      <c r="FYY62"/>
      <c r="FYZ62"/>
      <c r="FZA62"/>
      <c r="FZB62"/>
      <c r="FZC62"/>
      <c r="FZD62"/>
      <c r="FZE62"/>
      <c r="FZF62"/>
      <c r="FZG62"/>
      <c r="FZH62"/>
      <c r="FZI62"/>
      <c r="FZJ62"/>
      <c r="FZK62"/>
      <c r="FZL62"/>
      <c r="FZM62"/>
      <c r="FZN62"/>
      <c r="FZO62"/>
      <c r="FZP62"/>
      <c r="FZQ62"/>
      <c r="FZR62"/>
      <c r="FZS62"/>
      <c r="FZT62"/>
      <c r="FZU62"/>
      <c r="FZV62"/>
      <c r="FZW62"/>
      <c r="FZX62"/>
      <c r="FZY62"/>
      <c r="FZZ62"/>
      <c r="GAA62"/>
      <c r="GAB62"/>
      <c r="GAC62"/>
      <c r="GAD62"/>
      <c r="GAE62"/>
      <c r="GAF62"/>
      <c r="GAG62"/>
      <c r="GAH62"/>
      <c r="GAI62"/>
      <c r="GAJ62"/>
      <c r="GAK62"/>
      <c r="GAL62"/>
      <c r="GAM62"/>
      <c r="GAN62"/>
      <c r="GAO62"/>
      <c r="GAP62"/>
      <c r="GAQ62"/>
      <c r="GAR62"/>
      <c r="GAS62"/>
      <c r="GAT62"/>
      <c r="GAU62"/>
      <c r="GAV62"/>
      <c r="GAW62"/>
      <c r="GAX62"/>
      <c r="GAY62"/>
      <c r="GAZ62"/>
      <c r="GBA62"/>
      <c r="GBB62"/>
      <c r="GBC62"/>
      <c r="GBD62"/>
      <c r="GBE62"/>
      <c r="GBF62"/>
      <c r="GBG62"/>
      <c r="GBH62"/>
      <c r="GBI62"/>
      <c r="GBJ62"/>
      <c r="GBK62"/>
      <c r="GBL62"/>
      <c r="GBM62"/>
      <c r="GBN62"/>
      <c r="GBO62"/>
      <c r="GBP62"/>
      <c r="GBQ62"/>
      <c r="GBR62"/>
      <c r="GBS62"/>
      <c r="GBT62"/>
      <c r="GBU62"/>
      <c r="GBV62"/>
      <c r="GBW62"/>
      <c r="GBX62"/>
      <c r="GBY62"/>
      <c r="GBZ62"/>
      <c r="GCA62"/>
      <c r="GCB62"/>
      <c r="GCC62"/>
      <c r="GCD62"/>
      <c r="GCE62"/>
      <c r="GCF62"/>
      <c r="GCG62"/>
      <c r="GCH62"/>
      <c r="GCI62"/>
      <c r="GCJ62"/>
      <c r="GCK62"/>
      <c r="GCL62"/>
      <c r="GCM62"/>
      <c r="GCN62"/>
      <c r="GCO62"/>
      <c r="GCP62"/>
      <c r="GCQ62"/>
      <c r="GCR62"/>
      <c r="GCS62"/>
      <c r="GCT62"/>
      <c r="GCU62"/>
      <c r="GCV62"/>
      <c r="GCW62"/>
      <c r="GCX62"/>
      <c r="GCY62"/>
      <c r="GCZ62"/>
      <c r="GDA62"/>
      <c r="GDB62"/>
      <c r="GDC62"/>
      <c r="GDD62"/>
      <c r="GDE62"/>
      <c r="GDF62"/>
      <c r="GDG62"/>
      <c r="GDH62"/>
      <c r="GDI62"/>
      <c r="GDJ62"/>
      <c r="GDK62"/>
      <c r="GDL62"/>
      <c r="GDM62"/>
      <c r="GDN62"/>
      <c r="GDO62"/>
      <c r="GDP62"/>
      <c r="GDQ62"/>
      <c r="GDR62"/>
      <c r="GDS62"/>
      <c r="GDT62"/>
      <c r="GDU62"/>
      <c r="GDV62"/>
      <c r="GDW62"/>
      <c r="GDX62"/>
      <c r="GDY62"/>
      <c r="GDZ62"/>
      <c r="GEA62"/>
      <c r="GEB62"/>
      <c r="GEC62"/>
      <c r="GED62"/>
      <c r="GEE62"/>
      <c r="GEF62"/>
      <c r="GEG62"/>
      <c r="GEH62"/>
      <c r="GEI62"/>
      <c r="GEJ62"/>
      <c r="GEK62"/>
      <c r="GEL62"/>
      <c r="GEM62"/>
      <c r="GEN62"/>
      <c r="GEO62"/>
      <c r="GEP62"/>
      <c r="GEQ62"/>
      <c r="GER62"/>
      <c r="GES62"/>
      <c r="GET62"/>
      <c r="GEU62"/>
      <c r="GEV62"/>
      <c r="GEW62"/>
      <c r="GEX62"/>
      <c r="GEY62"/>
      <c r="GEZ62"/>
      <c r="GFA62"/>
      <c r="GFB62"/>
      <c r="GFC62"/>
      <c r="GFD62"/>
      <c r="GFE62"/>
      <c r="GFF62"/>
      <c r="GFG62"/>
      <c r="GFH62"/>
      <c r="GFI62"/>
      <c r="GFJ62"/>
      <c r="GFK62"/>
      <c r="GFL62"/>
      <c r="GFM62"/>
      <c r="GFN62"/>
      <c r="GFO62"/>
      <c r="GFP62"/>
      <c r="GFQ62"/>
      <c r="GFR62"/>
      <c r="GFS62"/>
      <c r="GFT62"/>
      <c r="GFU62"/>
      <c r="GFV62"/>
      <c r="GFW62"/>
      <c r="GFX62"/>
      <c r="GFY62"/>
      <c r="GFZ62"/>
      <c r="GGA62"/>
      <c r="GGB62"/>
      <c r="GGC62"/>
      <c r="GGD62"/>
      <c r="GGE62"/>
      <c r="GGF62"/>
      <c r="GGG62"/>
      <c r="GGH62"/>
      <c r="GGI62"/>
      <c r="GGJ62"/>
      <c r="GGK62"/>
      <c r="GGL62"/>
      <c r="GGM62"/>
      <c r="GGN62"/>
      <c r="GGO62"/>
      <c r="GGP62"/>
      <c r="GGQ62"/>
      <c r="GGR62"/>
      <c r="GGS62"/>
      <c r="GGT62"/>
      <c r="GGU62"/>
      <c r="GGV62"/>
      <c r="GGW62"/>
      <c r="GGX62"/>
      <c r="GGY62"/>
      <c r="GGZ62"/>
      <c r="GHA62"/>
      <c r="GHB62"/>
      <c r="GHC62"/>
      <c r="GHD62"/>
      <c r="GHE62"/>
      <c r="GHF62"/>
      <c r="GHG62"/>
      <c r="GHH62"/>
      <c r="GHI62"/>
      <c r="GHJ62"/>
      <c r="GHK62"/>
      <c r="GHL62"/>
      <c r="GHM62"/>
      <c r="GHN62"/>
      <c r="GHO62"/>
      <c r="GHP62"/>
      <c r="GHQ62"/>
      <c r="GHR62"/>
      <c r="GHS62"/>
      <c r="GHT62"/>
      <c r="GHU62"/>
      <c r="GHV62"/>
      <c r="GHW62"/>
      <c r="GHX62"/>
      <c r="GHY62"/>
      <c r="GHZ62"/>
      <c r="GIA62"/>
      <c r="GIB62"/>
      <c r="GIC62"/>
      <c r="GID62"/>
      <c r="GIE62"/>
      <c r="GIF62"/>
      <c r="GIG62"/>
      <c r="GIH62"/>
      <c r="GII62"/>
      <c r="GIJ62"/>
      <c r="GIK62"/>
      <c r="GIL62"/>
      <c r="GIM62"/>
      <c r="GIN62"/>
      <c r="GIO62"/>
      <c r="GIP62"/>
      <c r="GIQ62"/>
      <c r="GIR62"/>
      <c r="GIS62"/>
      <c r="GIT62"/>
      <c r="GIU62"/>
      <c r="GIV62"/>
      <c r="GIW62"/>
      <c r="GIX62"/>
      <c r="GIY62"/>
      <c r="GIZ62"/>
      <c r="GJA62"/>
      <c r="GJB62"/>
      <c r="GJC62"/>
      <c r="GJD62"/>
      <c r="GJE62"/>
      <c r="GJF62"/>
      <c r="GJG62"/>
      <c r="GJH62"/>
      <c r="GJI62"/>
      <c r="GJJ62"/>
      <c r="GJK62"/>
      <c r="GJL62"/>
      <c r="GJM62"/>
      <c r="GJN62"/>
      <c r="GJO62"/>
      <c r="GJP62"/>
      <c r="GJQ62"/>
      <c r="GJR62"/>
      <c r="GJS62"/>
      <c r="GJT62"/>
      <c r="GJU62"/>
      <c r="GJV62"/>
      <c r="GJW62"/>
      <c r="GJX62"/>
      <c r="GJY62"/>
      <c r="GJZ62"/>
      <c r="GKA62"/>
      <c r="GKB62"/>
      <c r="GKC62"/>
      <c r="GKD62"/>
      <c r="GKE62"/>
      <c r="GKF62"/>
      <c r="GKG62"/>
      <c r="GKH62"/>
      <c r="GKI62"/>
      <c r="GKJ62"/>
      <c r="GKK62"/>
      <c r="GKL62"/>
      <c r="GKM62"/>
      <c r="GKN62"/>
      <c r="GKO62"/>
      <c r="GKP62"/>
      <c r="GKQ62"/>
      <c r="GKR62"/>
      <c r="GKS62"/>
      <c r="GKT62"/>
      <c r="GKU62"/>
      <c r="GKV62"/>
      <c r="GKW62"/>
      <c r="GKX62"/>
      <c r="GKY62"/>
      <c r="GKZ62"/>
      <c r="GLA62"/>
      <c r="GLB62"/>
      <c r="GLC62"/>
      <c r="GLD62"/>
      <c r="GLE62"/>
      <c r="GLF62"/>
      <c r="GLG62"/>
      <c r="GLH62"/>
      <c r="GLI62"/>
      <c r="GLJ62"/>
      <c r="GLK62"/>
      <c r="GLL62"/>
      <c r="GLM62"/>
      <c r="GLN62"/>
      <c r="GLO62"/>
      <c r="GLP62"/>
      <c r="GLQ62"/>
      <c r="GLR62"/>
      <c r="GLS62"/>
      <c r="GLT62"/>
      <c r="GLU62"/>
      <c r="GLV62"/>
      <c r="GLW62"/>
      <c r="GLX62"/>
      <c r="GLY62"/>
      <c r="GLZ62"/>
      <c r="GMA62"/>
      <c r="GMB62"/>
      <c r="GMC62"/>
      <c r="GMD62"/>
      <c r="GME62"/>
      <c r="GMF62"/>
      <c r="GMG62"/>
      <c r="GMH62"/>
      <c r="GMI62"/>
      <c r="GMJ62"/>
      <c r="GMK62"/>
      <c r="GML62"/>
      <c r="GMM62"/>
      <c r="GMN62"/>
      <c r="GMO62"/>
      <c r="GMP62"/>
      <c r="GMQ62"/>
      <c r="GMR62"/>
      <c r="GMS62"/>
      <c r="GMT62"/>
      <c r="GMU62"/>
      <c r="GMV62"/>
      <c r="GMW62"/>
      <c r="GMX62"/>
      <c r="GMY62"/>
      <c r="GMZ62"/>
      <c r="GNA62"/>
      <c r="GNB62"/>
      <c r="GNC62"/>
      <c r="GND62"/>
      <c r="GNE62"/>
      <c r="GNF62"/>
      <c r="GNG62"/>
      <c r="GNH62"/>
      <c r="GNI62"/>
      <c r="GNJ62"/>
      <c r="GNK62"/>
      <c r="GNL62"/>
      <c r="GNM62"/>
      <c r="GNN62"/>
      <c r="GNO62"/>
      <c r="GNP62"/>
      <c r="GNQ62"/>
      <c r="GNR62"/>
      <c r="GNS62"/>
      <c r="GNT62"/>
      <c r="GNU62"/>
      <c r="GNV62"/>
      <c r="GNW62"/>
      <c r="GNX62"/>
      <c r="GNY62"/>
      <c r="GNZ62"/>
      <c r="GOA62"/>
      <c r="GOB62"/>
      <c r="GOC62"/>
      <c r="GOD62"/>
      <c r="GOE62"/>
      <c r="GOF62"/>
      <c r="GOG62"/>
      <c r="GOH62"/>
      <c r="GOI62"/>
      <c r="GOJ62"/>
      <c r="GOK62"/>
      <c r="GOL62"/>
      <c r="GOM62"/>
      <c r="GON62"/>
      <c r="GOO62"/>
      <c r="GOP62"/>
      <c r="GOQ62"/>
      <c r="GOR62"/>
      <c r="GOS62"/>
      <c r="GOT62"/>
      <c r="GOU62"/>
      <c r="GOV62"/>
      <c r="GOW62"/>
      <c r="GOX62"/>
      <c r="GOY62"/>
      <c r="GOZ62"/>
      <c r="GPA62"/>
      <c r="GPB62"/>
      <c r="GPC62"/>
      <c r="GPD62"/>
      <c r="GPE62"/>
      <c r="GPF62"/>
      <c r="GPG62"/>
      <c r="GPH62"/>
      <c r="GPI62"/>
      <c r="GPJ62"/>
      <c r="GPK62"/>
      <c r="GPL62"/>
      <c r="GPM62"/>
      <c r="GPN62"/>
      <c r="GPO62"/>
      <c r="GPP62"/>
      <c r="GPQ62"/>
      <c r="GPR62"/>
      <c r="GPS62"/>
      <c r="GPT62"/>
      <c r="GPU62"/>
      <c r="GPV62"/>
      <c r="GPW62"/>
      <c r="GPX62"/>
      <c r="GPY62"/>
      <c r="GPZ62"/>
      <c r="GQA62"/>
      <c r="GQB62"/>
      <c r="GQC62"/>
      <c r="GQD62"/>
      <c r="GQE62"/>
      <c r="GQF62"/>
      <c r="GQG62"/>
      <c r="GQH62"/>
      <c r="GQI62"/>
      <c r="GQJ62"/>
      <c r="GQK62"/>
      <c r="GQL62"/>
      <c r="GQM62"/>
      <c r="GQN62"/>
      <c r="GQO62"/>
      <c r="GQP62"/>
      <c r="GQQ62"/>
      <c r="GQR62"/>
      <c r="GQS62"/>
      <c r="GQT62"/>
      <c r="GQU62"/>
      <c r="GQV62"/>
      <c r="GQW62"/>
      <c r="GQX62"/>
      <c r="GQY62"/>
      <c r="GQZ62"/>
      <c r="GRA62"/>
      <c r="GRB62"/>
      <c r="GRC62"/>
      <c r="GRD62"/>
      <c r="GRE62"/>
      <c r="GRF62"/>
      <c r="GRG62"/>
      <c r="GRH62"/>
      <c r="GRI62"/>
      <c r="GRJ62"/>
      <c r="GRK62"/>
      <c r="GRL62"/>
      <c r="GRM62"/>
      <c r="GRN62"/>
      <c r="GRO62"/>
      <c r="GRP62"/>
      <c r="GRQ62"/>
      <c r="GRR62"/>
      <c r="GRS62"/>
      <c r="GRT62"/>
      <c r="GRU62"/>
      <c r="GRV62"/>
      <c r="GRW62"/>
      <c r="GRX62"/>
      <c r="GRY62"/>
      <c r="GRZ62"/>
      <c r="GSA62"/>
      <c r="GSB62"/>
      <c r="GSC62"/>
      <c r="GSD62"/>
      <c r="GSE62"/>
      <c r="GSF62"/>
      <c r="GSG62"/>
      <c r="GSH62"/>
      <c r="GSI62"/>
      <c r="GSJ62"/>
      <c r="GSK62"/>
      <c r="GSL62"/>
      <c r="GSM62"/>
      <c r="GSN62"/>
      <c r="GSO62"/>
      <c r="GSP62"/>
      <c r="GSQ62"/>
      <c r="GSR62"/>
      <c r="GSS62"/>
      <c r="GST62"/>
      <c r="GSU62"/>
      <c r="GSV62"/>
      <c r="GSW62"/>
      <c r="GSX62"/>
      <c r="GSY62"/>
      <c r="GSZ62"/>
      <c r="GTA62"/>
      <c r="GTB62"/>
      <c r="GTC62"/>
      <c r="GTD62"/>
      <c r="GTE62"/>
      <c r="GTF62"/>
      <c r="GTG62"/>
      <c r="GTH62"/>
      <c r="GTI62"/>
      <c r="GTJ62"/>
      <c r="GTK62"/>
      <c r="GTL62"/>
      <c r="GTM62"/>
      <c r="GTN62"/>
      <c r="GTO62"/>
      <c r="GTP62"/>
      <c r="GTQ62"/>
      <c r="GTR62"/>
      <c r="GTS62"/>
      <c r="GTT62"/>
      <c r="GTU62"/>
      <c r="GTV62"/>
      <c r="GTW62"/>
      <c r="GTX62"/>
      <c r="GTY62"/>
      <c r="GTZ62"/>
      <c r="GUA62"/>
      <c r="GUB62"/>
      <c r="GUC62"/>
      <c r="GUD62"/>
      <c r="GUE62"/>
      <c r="GUF62"/>
      <c r="GUG62"/>
      <c r="GUH62"/>
      <c r="GUI62"/>
      <c r="GUJ62"/>
      <c r="GUK62"/>
      <c r="GUL62"/>
      <c r="GUM62"/>
      <c r="GUN62"/>
      <c r="GUO62"/>
      <c r="GUP62"/>
      <c r="GUQ62"/>
      <c r="GUR62"/>
      <c r="GUS62"/>
      <c r="GUT62"/>
      <c r="GUU62"/>
      <c r="GUV62"/>
      <c r="GUW62"/>
      <c r="GUX62"/>
      <c r="GUY62"/>
      <c r="GUZ62"/>
      <c r="GVA62"/>
      <c r="GVB62"/>
      <c r="GVC62"/>
      <c r="GVD62"/>
      <c r="GVE62"/>
      <c r="GVF62"/>
      <c r="GVG62"/>
      <c r="GVH62"/>
      <c r="GVI62"/>
      <c r="GVJ62"/>
      <c r="GVK62"/>
      <c r="GVL62"/>
      <c r="GVM62"/>
      <c r="GVN62"/>
      <c r="GVO62"/>
      <c r="GVP62"/>
      <c r="GVQ62"/>
      <c r="GVR62"/>
      <c r="GVS62"/>
      <c r="GVT62"/>
      <c r="GVU62"/>
      <c r="GVV62"/>
      <c r="GVW62"/>
      <c r="GVX62"/>
      <c r="GVY62"/>
      <c r="GVZ62"/>
      <c r="GWA62"/>
      <c r="GWB62"/>
      <c r="GWC62"/>
      <c r="GWD62"/>
      <c r="GWE62"/>
      <c r="GWF62"/>
      <c r="GWG62"/>
      <c r="GWH62"/>
      <c r="GWI62"/>
      <c r="GWJ62"/>
      <c r="GWK62"/>
      <c r="GWL62"/>
      <c r="GWM62"/>
      <c r="GWN62"/>
      <c r="GWO62"/>
      <c r="GWP62"/>
      <c r="GWQ62"/>
      <c r="GWR62"/>
      <c r="GWS62"/>
      <c r="GWT62"/>
      <c r="GWU62"/>
      <c r="GWV62"/>
      <c r="GWW62"/>
      <c r="GWX62"/>
      <c r="GWY62"/>
      <c r="GWZ62"/>
      <c r="GXA62"/>
      <c r="GXB62"/>
      <c r="GXC62"/>
      <c r="GXD62"/>
      <c r="GXE62"/>
      <c r="GXF62"/>
      <c r="GXG62"/>
      <c r="GXH62"/>
      <c r="GXI62"/>
      <c r="GXJ62"/>
      <c r="GXK62"/>
      <c r="GXL62"/>
      <c r="GXM62"/>
      <c r="GXN62"/>
      <c r="GXO62"/>
      <c r="GXP62"/>
      <c r="GXQ62"/>
      <c r="GXR62"/>
      <c r="GXS62"/>
      <c r="GXT62"/>
      <c r="GXU62"/>
      <c r="GXV62"/>
      <c r="GXW62"/>
      <c r="GXX62"/>
      <c r="GXY62"/>
      <c r="GXZ62"/>
      <c r="GYA62"/>
      <c r="GYB62"/>
      <c r="GYC62"/>
      <c r="GYD62"/>
      <c r="GYE62"/>
      <c r="GYF62"/>
      <c r="GYG62"/>
      <c r="GYH62"/>
      <c r="GYI62"/>
      <c r="GYJ62"/>
      <c r="GYK62"/>
      <c r="GYL62"/>
      <c r="GYM62"/>
      <c r="GYN62"/>
      <c r="GYO62"/>
      <c r="GYP62"/>
      <c r="GYQ62"/>
      <c r="GYR62"/>
      <c r="GYS62"/>
      <c r="GYT62"/>
      <c r="GYU62"/>
      <c r="GYV62"/>
      <c r="GYW62"/>
      <c r="GYX62"/>
      <c r="GYY62"/>
      <c r="GYZ62"/>
      <c r="GZA62"/>
      <c r="GZB62"/>
      <c r="GZC62"/>
      <c r="GZD62"/>
      <c r="GZE62"/>
      <c r="GZF62"/>
      <c r="GZG62"/>
      <c r="GZH62"/>
      <c r="GZI62"/>
      <c r="GZJ62"/>
      <c r="GZK62"/>
      <c r="GZL62"/>
      <c r="GZM62"/>
      <c r="GZN62"/>
      <c r="GZO62"/>
      <c r="GZP62"/>
      <c r="GZQ62"/>
      <c r="GZR62"/>
      <c r="GZS62"/>
      <c r="GZT62"/>
      <c r="GZU62"/>
      <c r="GZV62"/>
      <c r="GZW62"/>
      <c r="GZX62"/>
      <c r="GZY62"/>
      <c r="GZZ62"/>
      <c r="HAA62"/>
      <c r="HAB62"/>
      <c r="HAC62"/>
      <c r="HAD62"/>
      <c r="HAE62"/>
      <c r="HAF62"/>
      <c r="HAG62"/>
      <c r="HAH62"/>
      <c r="HAI62"/>
      <c r="HAJ62"/>
      <c r="HAK62"/>
      <c r="HAL62"/>
      <c r="HAM62"/>
      <c r="HAN62"/>
      <c r="HAO62"/>
      <c r="HAP62"/>
      <c r="HAQ62"/>
      <c r="HAR62"/>
      <c r="HAS62"/>
      <c r="HAT62"/>
      <c r="HAU62"/>
      <c r="HAV62"/>
      <c r="HAW62"/>
      <c r="HAX62"/>
      <c r="HAY62"/>
      <c r="HAZ62"/>
      <c r="HBA62"/>
      <c r="HBB62"/>
      <c r="HBC62"/>
      <c r="HBD62"/>
      <c r="HBE62"/>
      <c r="HBF62"/>
      <c r="HBG62"/>
      <c r="HBH62"/>
      <c r="HBI62"/>
      <c r="HBJ62"/>
      <c r="HBK62"/>
      <c r="HBL62"/>
      <c r="HBM62"/>
      <c r="HBN62"/>
      <c r="HBO62"/>
      <c r="HBP62"/>
      <c r="HBQ62"/>
      <c r="HBR62"/>
      <c r="HBS62"/>
      <c r="HBT62"/>
      <c r="HBU62"/>
      <c r="HBV62"/>
      <c r="HBW62"/>
      <c r="HBX62"/>
      <c r="HBY62"/>
      <c r="HBZ62"/>
      <c r="HCA62"/>
      <c r="HCB62"/>
      <c r="HCC62"/>
      <c r="HCD62"/>
      <c r="HCE62"/>
      <c r="HCF62"/>
      <c r="HCG62"/>
      <c r="HCH62"/>
      <c r="HCI62"/>
      <c r="HCJ62"/>
      <c r="HCK62"/>
      <c r="HCL62"/>
      <c r="HCM62"/>
      <c r="HCN62"/>
      <c r="HCO62"/>
      <c r="HCP62"/>
      <c r="HCQ62"/>
      <c r="HCR62"/>
      <c r="HCS62"/>
      <c r="HCT62"/>
      <c r="HCU62"/>
      <c r="HCV62"/>
      <c r="HCW62"/>
      <c r="HCX62"/>
      <c r="HCY62"/>
      <c r="HCZ62"/>
      <c r="HDA62"/>
      <c r="HDB62"/>
      <c r="HDC62"/>
      <c r="HDD62"/>
      <c r="HDE62"/>
      <c r="HDF62"/>
      <c r="HDG62"/>
      <c r="HDH62"/>
      <c r="HDI62"/>
      <c r="HDJ62"/>
      <c r="HDK62"/>
      <c r="HDL62"/>
      <c r="HDM62"/>
      <c r="HDN62"/>
      <c r="HDO62"/>
      <c r="HDP62"/>
      <c r="HDQ62"/>
      <c r="HDR62"/>
      <c r="HDS62"/>
      <c r="HDT62"/>
      <c r="HDU62"/>
      <c r="HDV62"/>
      <c r="HDW62"/>
      <c r="HDX62"/>
      <c r="HDY62"/>
      <c r="HDZ62"/>
      <c r="HEA62"/>
      <c r="HEB62"/>
      <c r="HEC62"/>
      <c r="HED62"/>
      <c r="HEE62"/>
      <c r="HEF62"/>
      <c r="HEG62"/>
      <c r="HEH62"/>
      <c r="HEI62"/>
      <c r="HEJ62"/>
      <c r="HEK62"/>
      <c r="HEL62"/>
      <c r="HEM62"/>
      <c r="HEN62"/>
      <c r="HEO62"/>
      <c r="HEP62"/>
      <c r="HEQ62"/>
      <c r="HER62"/>
      <c r="HES62"/>
      <c r="HET62"/>
      <c r="HEU62"/>
      <c r="HEV62"/>
      <c r="HEW62"/>
      <c r="HEX62"/>
      <c r="HEY62"/>
      <c r="HEZ62"/>
      <c r="HFA62"/>
      <c r="HFB62"/>
      <c r="HFC62"/>
      <c r="HFD62"/>
      <c r="HFE62"/>
      <c r="HFF62"/>
      <c r="HFG62"/>
      <c r="HFH62"/>
      <c r="HFI62"/>
      <c r="HFJ62"/>
      <c r="HFK62"/>
      <c r="HFL62"/>
      <c r="HFM62"/>
      <c r="HFN62"/>
      <c r="HFO62"/>
      <c r="HFP62"/>
      <c r="HFQ62"/>
      <c r="HFR62"/>
      <c r="HFS62"/>
      <c r="HFT62"/>
      <c r="HFU62"/>
      <c r="HFV62"/>
      <c r="HFW62"/>
      <c r="HFX62"/>
      <c r="HFY62"/>
      <c r="HFZ62"/>
      <c r="HGA62"/>
      <c r="HGB62"/>
      <c r="HGC62"/>
      <c r="HGD62"/>
      <c r="HGE62"/>
      <c r="HGF62"/>
      <c r="HGG62"/>
      <c r="HGH62"/>
      <c r="HGI62"/>
      <c r="HGJ62"/>
      <c r="HGK62"/>
      <c r="HGL62"/>
      <c r="HGM62"/>
      <c r="HGN62"/>
      <c r="HGO62"/>
      <c r="HGP62"/>
      <c r="HGQ62"/>
      <c r="HGR62"/>
      <c r="HGS62"/>
      <c r="HGT62"/>
      <c r="HGU62"/>
      <c r="HGV62"/>
      <c r="HGW62"/>
      <c r="HGX62"/>
      <c r="HGY62"/>
      <c r="HGZ62"/>
      <c r="HHA62"/>
      <c r="HHB62"/>
      <c r="HHC62"/>
      <c r="HHD62"/>
      <c r="HHE62"/>
      <c r="HHF62"/>
      <c r="HHG62"/>
      <c r="HHH62"/>
      <c r="HHI62"/>
      <c r="HHJ62"/>
      <c r="HHK62"/>
      <c r="HHL62"/>
      <c r="HHM62"/>
      <c r="HHN62"/>
      <c r="HHO62"/>
      <c r="HHP62"/>
      <c r="HHQ62"/>
      <c r="HHR62"/>
      <c r="HHS62"/>
      <c r="HHT62"/>
      <c r="HHU62"/>
      <c r="HHV62"/>
      <c r="HHW62"/>
      <c r="HHX62"/>
      <c r="HHY62"/>
      <c r="HHZ62"/>
      <c r="HIA62"/>
      <c r="HIB62"/>
      <c r="HIC62"/>
      <c r="HID62"/>
      <c r="HIE62"/>
      <c r="HIF62"/>
      <c r="HIG62"/>
      <c r="HIH62"/>
      <c r="HII62"/>
      <c r="HIJ62"/>
      <c r="HIK62"/>
      <c r="HIL62"/>
      <c r="HIM62"/>
      <c r="HIN62"/>
      <c r="HIO62"/>
      <c r="HIP62"/>
      <c r="HIQ62"/>
      <c r="HIR62"/>
      <c r="HIS62"/>
      <c r="HIT62"/>
      <c r="HIU62"/>
      <c r="HIV62"/>
      <c r="HIW62"/>
      <c r="HIX62"/>
      <c r="HIY62"/>
      <c r="HIZ62"/>
      <c r="HJA62"/>
      <c r="HJB62"/>
      <c r="HJC62"/>
      <c r="HJD62"/>
      <c r="HJE62"/>
      <c r="HJF62"/>
      <c r="HJG62"/>
      <c r="HJH62"/>
      <c r="HJI62"/>
      <c r="HJJ62"/>
      <c r="HJK62"/>
      <c r="HJL62"/>
      <c r="HJM62"/>
      <c r="HJN62"/>
      <c r="HJO62"/>
      <c r="HJP62"/>
      <c r="HJQ62"/>
      <c r="HJR62"/>
      <c r="HJS62"/>
      <c r="HJT62"/>
      <c r="HJU62"/>
      <c r="HJV62"/>
      <c r="HJW62"/>
      <c r="HJX62"/>
      <c r="HJY62"/>
      <c r="HJZ62"/>
      <c r="HKA62"/>
      <c r="HKB62"/>
      <c r="HKC62"/>
      <c r="HKD62"/>
      <c r="HKE62"/>
      <c r="HKF62"/>
      <c r="HKG62"/>
      <c r="HKH62"/>
      <c r="HKI62"/>
      <c r="HKJ62"/>
      <c r="HKK62"/>
      <c r="HKL62"/>
      <c r="HKM62"/>
      <c r="HKN62"/>
      <c r="HKO62"/>
      <c r="HKP62"/>
      <c r="HKQ62"/>
      <c r="HKR62"/>
      <c r="HKS62"/>
      <c r="HKT62"/>
      <c r="HKU62"/>
      <c r="HKV62"/>
      <c r="HKW62"/>
      <c r="HKX62"/>
      <c r="HKY62"/>
      <c r="HKZ62"/>
      <c r="HLA62"/>
      <c r="HLB62"/>
      <c r="HLC62"/>
      <c r="HLD62"/>
      <c r="HLE62"/>
      <c r="HLF62"/>
      <c r="HLG62"/>
      <c r="HLH62"/>
      <c r="HLI62"/>
      <c r="HLJ62"/>
      <c r="HLK62"/>
      <c r="HLL62"/>
      <c r="HLM62"/>
      <c r="HLN62"/>
      <c r="HLO62"/>
      <c r="HLP62"/>
      <c r="HLQ62"/>
      <c r="HLR62"/>
      <c r="HLS62"/>
      <c r="HLT62"/>
      <c r="HLU62"/>
      <c r="HLV62"/>
      <c r="HLW62"/>
      <c r="HLX62"/>
      <c r="HLY62"/>
      <c r="HLZ62"/>
      <c r="HMA62"/>
      <c r="HMB62"/>
      <c r="HMC62"/>
      <c r="HMD62"/>
      <c r="HME62"/>
      <c r="HMF62"/>
      <c r="HMG62"/>
      <c r="HMH62"/>
      <c r="HMI62"/>
      <c r="HMJ62"/>
      <c r="HMK62"/>
      <c r="HML62"/>
      <c r="HMM62"/>
      <c r="HMN62"/>
      <c r="HMO62"/>
      <c r="HMP62"/>
      <c r="HMQ62"/>
      <c r="HMR62"/>
      <c r="HMS62"/>
      <c r="HMT62"/>
      <c r="HMU62"/>
      <c r="HMV62"/>
      <c r="HMW62"/>
      <c r="HMX62"/>
      <c r="HMY62"/>
      <c r="HMZ62"/>
      <c r="HNA62"/>
      <c r="HNB62"/>
      <c r="HNC62"/>
      <c r="HND62"/>
      <c r="HNE62"/>
      <c r="HNF62"/>
      <c r="HNG62"/>
      <c r="HNH62"/>
      <c r="HNI62"/>
      <c r="HNJ62"/>
      <c r="HNK62"/>
      <c r="HNL62"/>
      <c r="HNM62"/>
      <c r="HNN62"/>
      <c r="HNO62"/>
      <c r="HNP62"/>
      <c r="HNQ62"/>
      <c r="HNR62"/>
      <c r="HNS62"/>
      <c r="HNT62"/>
      <c r="HNU62"/>
      <c r="HNV62"/>
      <c r="HNW62"/>
      <c r="HNX62"/>
      <c r="HNY62"/>
      <c r="HNZ62"/>
      <c r="HOA62"/>
      <c r="HOB62"/>
      <c r="HOC62"/>
      <c r="HOD62"/>
      <c r="HOE62"/>
      <c r="HOF62"/>
      <c r="HOG62"/>
      <c r="HOH62"/>
      <c r="HOI62"/>
      <c r="HOJ62"/>
      <c r="HOK62"/>
      <c r="HOL62"/>
      <c r="HOM62"/>
      <c r="HON62"/>
      <c r="HOO62"/>
      <c r="HOP62"/>
      <c r="HOQ62"/>
      <c r="HOR62"/>
      <c r="HOS62"/>
      <c r="HOT62"/>
      <c r="HOU62"/>
      <c r="HOV62"/>
      <c r="HOW62"/>
      <c r="HOX62"/>
      <c r="HOY62"/>
      <c r="HOZ62"/>
      <c r="HPA62"/>
      <c r="HPB62"/>
      <c r="HPC62"/>
      <c r="HPD62"/>
      <c r="HPE62"/>
      <c r="HPF62"/>
      <c r="HPG62"/>
      <c r="HPH62"/>
      <c r="HPI62"/>
      <c r="HPJ62"/>
      <c r="HPK62"/>
      <c r="HPL62"/>
      <c r="HPM62"/>
      <c r="HPN62"/>
      <c r="HPO62"/>
      <c r="HPP62"/>
      <c r="HPQ62"/>
      <c r="HPR62"/>
      <c r="HPS62"/>
      <c r="HPT62"/>
      <c r="HPU62"/>
      <c r="HPV62"/>
      <c r="HPW62"/>
      <c r="HPX62"/>
      <c r="HPY62"/>
      <c r="HPZ62"/>
      <c r="HQA62"/>
      <c r="HQB62"/>
      <c r="HQC62"/>
      <c r="HQD62"/>
      <c r="HQE62"/>
      <c r="HQF62"/>
      <c r="HQG62"/>
      <c r="HQH62"/>
      <c r="HQI62"/>
      <c r="HQJ62"/>
      <c r="HQK62"/>
      <c r="HQL62"/>
      <c r="HQM62"/>
      <c r="HQN62"/>
      <c r="HQO62"/>
      <c r="HQP62"/>
      <c r="HQQ62"/>
      <c r="HQR62"/>
      <c r="HQS62"/>
      <c r="HQT62"/>
      <c r="HQU62"/>
      <c r="HQV62"/>
      <c r="HQW62"/>
      <c r="HQX62"/>
      <c r="HQY62"/>
      <c r="HQZ62"/>
      <c r="HRA62"/>
      <c r="HRB62"/>
      <c r="HRC62"/>
      <c r="HRD62"/>
      <c r="HRE62"/>
      <c r="HRF62"/>
      <c r="HRG62"/>
      <c r="HRH62"/>
      <c r="HRI62"/>
      <c r="HRJ62"/>
      <c r="HRK62"/>
      <c r="HRL62"/>
      <c r="HRM62"/>
      <c r="HRN62"/>
      <c r="HRO62"/>
      <c r="HRP62"/>
      <c r="HRQ62"/>
      <c r="HRR62"/>
      <c r="HRS62"/>
      <c r="HRT62"/>
      <c r="HRU62"/>
      <c r="HRV62"/>
      <c r="HRW62"/>
      <c r="HRX62"/>
      <c r="HRY62"/>
      <c r="HRZ62"/>
      <c r="HSA62"/>
      <c r="HSB62"/>
      <c r="HSC62"/>
      <c r="HSD62"/>
      <c r="HSE62"/>
      <c r="HSF62"/>
      <c r="HSG62"/>
      <c r="HSH62"/>
      <c r="HSI62"/>
      <c r="HSJ62"/>
      <c r="HSK62"/>
      <c r="HSL62"/>
      <c r="HSM62"/>
      <c r="HSN62"/>
      <c r="HSO62"/>
      <c r="HSP62"/>
      <c r="HSQ62"/>
      <c r="HSR62"/>
      <c r="HSS62"/>
      <c r="HST62"/>
      <c r="HSU62"/>
      <c r="HSV62"/>
      <c r="HSW62"/>
      <c r="HSX62"/>
      <c r="HSY62"/>
      <c r="HSZ62"/>
      <c r="HTA62"/>
      <c r="HTB62"/>
      <c r="HTC62"/>
      <c r="HTD62"/>
      <c r="HTE62"/>
      <c r="HTF62"/>
      <c r="HTG62"/>
      <c r="HTH62"/>
      <c r="HTI62"/>
      <c r="HTJ62"/>
      <c r="HTK62"/>
      <c r="HTL62"/>
      <c r="HTM62"/>
      <c r="HTN62"/>
      <c r="HTO62"/>
      <c r="HTP62"/>
      <c r="HTQ62"/>
      <c r="HTR62"/>
      <c r="HTS62"/>
      <c r="HTT62"/>
      <c r="HTU62"/>
      <c r="HTV62"/>
      <c r="HTW62"/>
      <c r="HTX62"/>
      <c r="HTY62"/>
      <c r="HTZ62"/>
      <c r="HUA62"/>
      <c r="HUB62"/>
      <c r="HUC62"/>
      <c r="HUD62"/>
      <c r="HUE62"/>
      <c r="HUF62"/>
      <c r="HUG62"/>
      <c r="HUH62"/>
      <c r="HUI62"/>
      <c r="HUJ62"/>
      <c r="HUK62"/>
      <c r="HUL62"/>
      <c r="HUM62"/>
      <c r="HUN62"/>
      <c r="HUO62"/>
      <c r="HUP62"/>
      <c r="HUQ62"/>
      <c r="HUR62"/>
      <c r="HUS62"/>
      <c r="HUT62"/>
      <c r="HUU62"/>
      <c r="HUV62"/>
      <c r="HUW62"/>
      <c r="HUX62"/>
      <c r="HUY62"/>
      <c r="HUZ62"/>
      <c r="HVA62"/>
      <c r="HVB62"/>
      <c r="HVC62"/>
      <c r="HVD62"/>
      <c r="HVE62"/>
      <c r="HVF62"/>
      <c r="HVG62"/>
      <c r="HVH62"/>
      <c r="HVI62"/>
      <c r="HVJ62"/>
      <c r="HVK62"/>
      <c r="HVL62"/>
      <c r="HVM62"/>
      <c r="HVN62"/>
      <c r="HVO62"/>
      <c r="HVP62"/>
      <c r="HVQ62"/>
      <c r="HVR62"/>
      <c r="HVS62"/>
      <c r="HVT62"/>
      <c r="HVU62"/>
      <c r="HVV62"/>
      <c r="HVW62"/>
      <c r="HVX62"/>
      <c r="HVY62"/>
      <c r="HVZ62"/>
      <c r="HWA62"/>
      <c r="HWB62"/>
      <c r="HWC62"/>
      <c r="HWD62"/>
      <c r="HWE62"/>
      <c r="HWF62"/>
      <c r="HWG62"/>
      <c r="HWH62"/>
      <c r="HWI62"/>
      <c r="HWJ62"/>
      <c r="HWK62"/>
      <c r="HWL62"/>
      <c r="HWM62"/>
      <c r="HWN62"/>
      <c r="HWO62"/>
      <c r="HWP62"/>
      <c r="HWQ62"/>
      <c r="HWR62"/>
      <c r="HWS62"/>
      <c r="HWT62"/>
      <c r="HWU62"/>
      <c r="HWV62"/>
      <c r="HWW62"/>
      <c r="HWX62"/>
      <c r="HWY62"/>
      <c r="HWZ62"/>
      <c r="HXA62"/>
      <c r="HXB62"/>
      <c r="HXC62"/>
      <c r="HXD62"/>
      <c r="HXE62"/>
      <c r="HXF62"/>
      <c r="HXG62"/>
      <c r="HXH62"/>
      <c r="HXI62"/>
      <c r="HXJ62"/>
      <c r="HXK62"/>
      <c r="HXL62"/>
      <c r="HXM62"/>
      <c r="HXN62"/>
      <c r="HXO62"/>
      <c r="HXP62"/>
      <c r="HXQ62"/>
      <c r="HXR62"/>
      <c r="HXS62"/>
      <c r="HXT62"/>
      <c r="HXU62"/>
      <c r="HXV62"/>
      <c r="HXW62"/>
      <c r="HXX62"/>
      <c r="HXY62"/>
      <c r="HXZ62"/>
      <c r="HYA62"/>
      <c r="HYB62"/>
      <c r="HYC62"/>
      <c r="HYD62"/>
      <c r="HYE62"/>
      <c r="HYF62"/>
      <c r="HYG62"/>
      <c r="HYH62"/>
      <c r="HYI62"/>
      <c r="HYJ62"/>
      <c r="HYK62"/>
      <c r="HYL62"/>
      <c r="HYM62"/>
      <c r="HYN62"/>
      <c r="HYO62"/>
      <c r="HYP62"/>
      <c r="HYQ62"/>
      <c r="HYR62"/>
      <c r="HYS62"/>
      <c r="HYT62"/>
      <c r="HYU62"/>
      <c r="HYV62"/>
      <c r="HYW62"/>
      <c r="HYX62"/>
      <c r="HYY62"/>
      <c r="HYZ62"/>
      <c r="HZA62"/>
      <c r="HZB62"/>
      <c r="HZC62"/>
      <c r="HZD62"/>
      <c r="HZE62"/>
      <c r="HZF62"/>
      <c r="HZG62"/>
      <c r="HZH62"/>
      <c r="HZI62"/>
      <c r="HZJ62"/>
      <c r="HZK62"/>
      <c r="HZL62"/>
      <c r="HZM62"/>
      <c r="HZN62"/>
      <c r="HZO62"/>
      <c r="HZP62"/>
      <c r="HZQ62"/>
      <c r="HZR62"/>
      <c r="HZS62"/>
      <c r="HZT62"/>
      <c r="HZU62"/>
      <c r="HZV62"/>
      <c r="HZW62"/>
      <c r="HZX62"/>
      <c r="HZY62"/>
      <c r="HZZ62"/>
      <c r="IAA62"/>
      <c r="IAB62"/>
      <c r="IAC62"/>
      <c r="IAD62"/>
      <c r="IAE62"/>
      <c r="IAF62"/>
      <c r="IAG62"/>
      <c r="IAH62"/>
      <c r="IAI62"/>
      <c r="IAJ62"/>
      <c r="IAK62"/>
      <c r="IAL62"/>
      <c r="IAM62"/>
      <c r="IAN62"/>
      <c r="IAO62"/>
      <c r="IAP62"/>
      <c r="IAQ62"/>
      <c r="IAR62"/>
      <c r="IAS62"/>
      <c r="IAT62"/>
      <c r="IAU62"/>
      <c r="IAV62"/>
      <c r="IAW62"/>
      <c r="IAX62"/>
      <c r="IAY62"/>
      <c r="IAZ62"/>
      <c r="IBA62"/>
      <c r="IBB62"/>
      <c r="IBC62"/>
      <c r="IBD62"/>
      <c r="IBE62"/>
      <c r="IBF62"/>
      <c r="IBG62"/>
      <c r="IBH62"/>
      <c r="IBI62"/>
      <c r="IBJ62"/>
      <c r="IBK62"/>
      <c r="IBL62"/>
      <c r="IBM62"/>
      <c r="IBN62"/>
      <c r="IBO62"/>
      <c r="IBP62"/>
      <c r="IBQ62"/>
      <c r="IBR62"/>
      <c r="IBS62"/>
      <c r="IBT62"/>
      <c r="IBU62"/>
      <c r="IBV62"/>
      <c r="IBW62"/>
      <c r="IBX62"/>
      <c r="IBY62"/>
      <c r="IBZ62"/>
      <c r="ICA62"/>
      <c r="ICB62"/>
      <c r="ICC62"/>
      <c r="ICD62"/>
      <c r="ICE62"/>
      <c r="ICF62"/>
      <c r="ICG62"/>
      <c r="ICH62"/>
      <c r="ICI62"/>
      <c r="ICJ62"/>
      <c r="ICK62"/>
      <c r="ICL62"/>
      <c r="ICM62"/>
      <c r="ICN62"/>
      <c r="ICO62"/>
      <c r="ICP62"/>
      <c r="ICQ62"/>
      <c r="ICR62"/>
      <c r="ICS62"/>
      <c r="ICT62"/>
      <c r="ICU62"/>
      <c r="ICV62"/>
      <c r="ICW62"/>
      <c r="ICX62"/>
      <c r="ICY62"/>
      <c r="ICZ62"/>
      <c r="IDA62"/>
      <c r="IDB62"/>
      <c r="IDC62"/>
      <c r="IDD62"/>
      <c r="IDE62"/>
      <c r="IDF62"/>
      <c r="IDG62"/>
      <c r="IDH62"/>
      <c r="IDI62"/>
      <c r="IDJ62"/>
      <c r="IDK62"/>
      <c r="IDL62"/>
      <c r="IDM62"/>
      <c r="IDN62"/>
      <c r="IDO62"/>
      <c r="IDP62"/>
      <c r="IDQ62"/>
      <c r="IDR62"/>
      <c r="IDS62"/>
      <c r="IDT62"/>
      <c r="IDU62"/>
      <c r="IDV62"/>
      <c r="IDW62"/>
      <c r="IDX62"/>
      <c r="IDY62"/>
      <c r="IDZ62"/>
      <c r="IEA62"/>
      <c r="IEB62"/>
      <c r="IEC62"/>
      <c r="IED62"/>
      <c r="IEE62"/>
      <c r="IEF62"/>
      <c r="IEG62"/>
      <c r="IEH62"/>
      <c r="IEI62"/>
      <c r="IEJ62"/>
      <c r="IEK62"/>
      <c r="IEL62"/>
      <c r="IEM62"/>
      <c r="IEN62"/>
      <c r="IEO62"/>
      <c r="IEP62"/>
      <c r="IEQ62"/>
      <c r="IER62"/>
      <c r="IES62"/>
      <c r="IET62"/>
      <c r="IEU62"/>
      <c r="IEV62"/>
      <c r="IEW62"/>
      <c r="IEX62"/>
      <c r="IEY62"/>
      <c r="IEZ62"/>
      <c r="IFA62"/>
      <c r="IFB62"/>
      <c r="IFC62"/>
      <c r="IFD62"/>
      <c r="IFE62"/>
      <c r="IFF62"/>
      <c r="IFG62"/>
      <c r="IFH62"/>
      <c r="IFI62"/>
      <c r="IFJ62"/>
      <c r="IFK62"/>
      <c r="IFL62"/>
      <c r="IFM62"/>
      <c r="IFN62"/>
      <c r="IFO62"/>
      <c r="IFP62"/>
      <c r="IFQ62"/>
      <c r="IFR62"/>
      <c r="IFS62"/>
      <c r="IFT62"/>
      <c r="IFU62"/>
      <c r="IFV62"/>
      <c r="IFW62"/>
      <c r="IFX62"/>
      <c r="IFY62"/>
      <c r="IFZ62"/>
      <c r="IGA62"/>
      <c r="IGB62"/>
      <c r="IGC62"/>
      <c r="IGD62"/>
      <c r="IGE62"/>
      <c r="IGF62"/>
      <c r="IGG62"/>
      <c r="IGH62"/>
      <c r="IGI62"/>
      <c r="IGJ62"/>
      <c r="IGK62"/>
      <c r="IGL62"/>
      <c r="IGM62"/>
      <c r="IGN62"/>
      <c r="IGO62"/>
      <c r="IGP62"/>
      <c r="IGQ62"/>
      <c r="IGR62"/>
      <c r="IGS62"/>
      <c r="IGT62"/>
      <c r="IGU62"/>
      <c r="IGV62"/>
      <c r="IGW62"/>
      <c r="IGX62"/>
      <c r="IGY62"/>
      <c r="IGZ62"/>
      <c r="IHA62"/>
      <c r="IHB62"/>
      <c r="IHC62"/>
      <c r="IHD62"/>
      <c r="IHE62"/>
      <c r="IHF62"/>
      <c r="IHG62"/>
      <c r="IHH62"/>
      <c r="IHI62"/>
      <c r="IHJ62"/>
      <c r="IHK62"/>
      <c r="IHL62"/>
      <c r="IHM62"/>
      <c r="IHN62"/>
      <c r="IHO62"/>
      <c r="IHP62"/>
      <c r="IHQ62"/>
      <c r="IHR62"/>
      <c r="IHS62"/>
      <c r="IHT62"/>
      <c r="IHU62"/>
      <c r="IHV62"/>
      <c r="IHW62"/>
      <c r="IHX62"/>
      <c r="IHY62"/>
      <c r="IHZ62"/>
      <c r="IIA62"/>
      <c r="IIB62"/>
      <c r="IIC62"/>
      <c r="IID62"/>
      <c r="IIE62"/>
      <c r="IIF62"/>
      <c r="IIG62"/>
      <c r="IIH62"/>
      <c r="III62"/>
      <c r="IIJ62"/>
      <c r="IIK62"/>
      <c r="IIL62"/>
      <c r="IIM62"/>
      <c r="IIN62"/>
      <c r="IIO62"/>
      <c r="IIP62"/>
      <c r="IIQ62"/>
      <c r="IIR62"/>
      <c r="IIS62"/>
      <c r="IIT62"/>
      <c r="IIU62"/>
      <c r="IIV62"/>
      <c r="IIW62"/>
      <c r="IIX62"/>
      <c r="IIY62"/>
      <c r="IIZ62"/>
      <c r="IJA62"/>
      <c r="IJB62"/>
      <c r="IJC62"/>
      <c r="IJD62"/>
      <c r="IJE62"/>
      <c r="IJF62"/>
      <c r="IJG62"/>
      <c r="IJH62"/>
      <c r="IJI62"/>
      <c r="IJJ62"/>
      <c r="IJK62"/>
      <c r="IJL62"/>
      <c r="IJM62"/>
      <c r="IJN62"/>
      <c r="IJO62"/>
      <c r="IJP62"/>
      <c r="IJQ62"/>
      <c r="IJR62"/>
      <c r="IJS62"/>
      <c r="IJT62"/>
      <c r="IJU62"/>
      <c r="IJV62"/>
      <c r="IJW62"/>
      <c r="IJX62"/>
      <c r="IJY62"/>
      <c r="IJZ62"/>
      <c r="IKA62"/>
      <c r="IKB62"/>
      <c r="IKC62"/>
      <c r="IKD62"/>
      <c r="IKE62"/>
      <c r="IKF62"/>
      <c r="IKG62"/>
      <c r="IKH62"/>
      <c r="IKI62"/>
      <c r="IKJ62"/>
      <c r="IKK62"/>
      <c r="IKL62"/>
      <c r="IKM62"/>
      <c r="IKN62"/>
      <c r="IKO62"/>
      <c r="IKP62"/>
      <c r="IKQ62"/>
      <c r="IKR62"/>
      <c r="IKS62"/>
      <c r="IKT62"/>
      <c r="IKU62"/>
      <c r="IKV62"/>
      <c r="IKW62"/>
      <c r="IKX62"/>
      <c r="IKY62"/>
      <c r="IKZ62"/>
      <c r="ILA62"/>
      <c r="ILB62"/>
      <c r="ILC62"/>
      <c r="ILD62"/>
      <c r="ILE62"/>
      <c r="ILF62"/>
      <c r="ILG62"/>
      <c r="ILH62"/>
      <c r="ILI62"/>
      <c r="ILJ62"/>
      <c r="ILK62"/>
      <c r="ILL62"/>
      <c r="ILM62"/>
      <c r="ILN62"/>
      <c r="ILO62"/>
      <c r="ILP62"/>
      <c r="ILQ62"/>
      <c r="ILR62"/>
      <c r="ILS62"/>
      <c r="ILT62"/>
      <c r="ILU62"/>
      <c r="ILV62"/>
      <c r="ILW62"/>
      <c r="ILX62"/>
      <c r="ILY62"/>
      <c r="ILZ62"/>
      <c r="IMA62"/>
      <c r="IMB62"/>
      <c r="IMC62"/>
      <c r="IMD62"/>
      <c r="IME62"/>
      <c r="IMF62"/>
      <c r="IMG62"/>
      <c r="IMH62"/>
      <c r="IMI62"/>
      <c r="IMJ62"/>
      <c r="IMK62"/>
      <c r="IML62"/>
      <c r="IMM62"/>
      <c r="IMN62"/>
      <c r="IMO62"/>
      <c r="IMP62"/>
      <c r="IMQ62"/>
      <c r="IMR62"/>
      <c r="IMS62"/>
      <c r="IMT62"/>
      <c r="IMU62"/>
      <c r="IMV62"/>
      <c r="IMW62"/>
      <c r="IMX62"/>
      <c r="IMY62"/>
      <c r="IMZ62"/>
      <c r="INA62"/>
      <c r="INB62"/>
      <c r="INC62"/>
      <c r="IND62"/>
      <c r="INE62"/>
      <c r="INF62"/>
      <c r="ING62"/>
      <c r="INH62"/>
      <c r="INI62"/>
      <c r="INJ62"/>
      <c r="INK62"/>
      <c r="INL62"/>
      <c r="INM62"/>
      <c r="INN62"/>
      <c r="INO62"/>
      <c r="INP62"/>
      <c r="INQ62"/>
      <c r="INR62"/>
      <c r="INS62"/>
      <c r="INT62"/>
      <c r="INU62"/>
      <c r="INV62"/>
      <c r="INW62"/>
      <c r="INX62"/>
      <c r="INY62"/>
      <c r="INZ62"/>
      <c r="IOA62"/>
      <c r="IOB62"/>
      <c r="IOC62"/>
      <c r="IOD62"/>
      <c r="IOE62"/>
      <c r="IOF62"/>
      <c r="IOG62"/>
      <c r="IOH62"/>
      <c r="IOI62"/>
      <c r="IOJ62"/>
      <c r="IOK62"/>
      <c r="IOL62"/>
      <c r="IOM62"/>
      <c r="ION62"/>
      <c r="IOO62"/>
      <c r="IOP62"/>
      <c r="IOQ62"/>
      <c r="IOR62"/>
      <c r="IOS62"/>
      <c r="IOT62"/>
      <c r="IOU62"/>
      <c r="IOV62"/>
      <c r="IOW62"/>
      <c r="IOX62"/>
      <c r="IOY62"/>
      <c r="IOZ62"/>
      <c r="IPA62"/>
      <c r="IPB62"/>
      <c r="IPC62"/>
      <c r="IPD62"/>
      <c r="IPE62"/>
      <c r="IPF62"/>
      <c r="IPG62"/>
      <c r="IPH62"/>
      <c r="IPI62"/>
      <c r="IPJ62"/>
      <c r="IPK62"/>
      <c r="IPL62"/>
      <c r="IPM62"/>
      <c r="IPN62"/>
      <c r="IPO62"/>
      <c r="IPP62"/>
      <c r="IPQ62"/>
      <c r="IPR62"/>
      <c r="IPS62"/>
      <c r="IPT62"/>
      <c r="IPU62"/>
      <c r="IPV62"/>
      <c r="IPW62"/>
      <c r="IPX62"/>
      <c r="IPY62"/>
      <c r="IPZ62"/>
      <c r="IQA62"/>
      <c r="IQB62"/>
      <c r="IQC62"/>
      <c r="IQD62"/>
      <c r="IQE62"/>
      <c r="IQF62"/>
      <c r="IQG62"/>
      <c r="IQH62"/>
      <c r="IQI62"/>
      <c r="IQJ62"/>
      <c r="IQK62"/>
      <c r="IQL62"/>
      <c r="IQM62"/>
      <c r="IQN62"/>
      <c r="IQO62"/>
      <c r="IQP62"/>
      <c r="IQQ62"/>
      <c r="IQR62"/>
      <c r="IQS62"/>
      <c r="IQT62"/>
      <c r="IQU62"/>
      <c r="IQV62"/>
      <c r="IQW62"/>
      <c r="IQX62"/>
      <c r="IQY62"/>
      <c r="IQZ62"/>
      <c r="IRA62"/>
      <c r="IRB62"/>
      <c r="IRC62"/>
      <c r="IRD62"/>
      <c r="IRE62"/>
      <c r="IRF62"/>
      <c r="IRG62"/>
      <c r="IRH62"/>
      <c r="IRI62"/>
      <c r="IRJ62"/>
      <c r="IRK62"/>
      <c r="IRL62"/>
      <c r="IRM62"/>
      <c r="IRN62"/>
      <c r="IRO62"/>
      <c r="IRP62"/>
      <c r="IRQ62"/>
      <c r="IRR62"/>
      <c r="IRS62"/>
      <c r="IRT62"/>
      <c r="IRU62"/>
      <c r="IRV62"/>
      <c r="IRW62"/>
      <c r="IRX62"/>
      <c r="IRY62"/>
      <c r="IRZ62"/>
      <c r="ISA62"/>
      <c r="ISB62"/>
      <c r="ISC62"/>
      <c r="ISD62"/>
      <c r="ISE62"/>
      <c r="ISF62"/>
      <c r="ISG62"/>
      <c r="ISH62"/>
      <c r="ISI62"/>
      <c r="ISJ62"/>
      <c r="ISK62"/>
      <c r="ISL62"/>
      <c r="ISM62"/>
      <c r="ISN62"/>
      <c r="ISO62"/>
      <c r="ISP62"/>
      <c r="ISQ62"/>
      <c r="ISR62"/>
      <c r="ISS62"/>
      <c r="IST62"/>
      <c r="ISU62"/>
      <c r="ISV62"/>
      <c r="ISW62"/>
      <c r="ISX62"/>
      <c r="ISY62"/>
      <c r="ISZ62"/>
      <c r="ITA62"/>
      <c r="ITB62"/>
      <c r="ITC62"/>
      <c r="ITD62"/>
      <c r="ITE62"/>
      <c r="ITF62"/>
      <c r="ITG62"/>
      <c r="ITH62"/>
      <c r="ITI62"/>
      <c r="ITJ62"/>
      <c r="ITK62"/>
      <c r="ITL62"/>
      <c r="ITM62"/>
      <c r="ITN62"/>
      <c r="ITO62"/>
      <c r="ITP62"/>
      <c r="ITQ62"/>
      <c r="ITR62"/>
      <c r="ITS62"/>
      <c r="ITT62"/>
      <c r="ITU62"/>
      <c r="ITV62"/>
      <c r="ITW62"/>
      <c r="ITX62"/>
      <c r="ITY62"/>
      <c r="ITZ62"/>
      <c r="IUA62"/>
      <c r="IUB62"/>
      <c r="IUC62"/>
      <c r="IUD62"/>
      <c r="IUE62"/>
      <c r="IUF62"/>
      <c r="IUG62"/>
      <c r="IUH62"/>
      <c r="IUI62"/>
      <c r="IUJ62"/>
      <c r="IUK62"/>
      <c r="IUL62"/>
      <c r="IUM62"/>
      <c r="IUN62"/>
      <c r="IUO62"/>
      <c r="IUP62"/>
      <c r="IUQ62"/>
      <c r="IUR62"/>
      <c r="IUS62"/>
      <c r="IUT62"/>
      <c r="IUU62"/>
      <c r="IUV62"/>
      <c r="IUW62"/>
      <c r="IUX62"/>
      <c r="IUY62"/>
      <c r="IUZ62"/>
      <c r="IVA62"/>
      <c r="IVB62"/>
      <c r="IVC62"/>
      <c r="IVD62"/>
      <c r="IVE62"/>
      <c r="IVF62"/>
      <c r="IVG62"/>
      <c r="IVH62"/>
      <c r="IVI62"/>
      <c r="IVJ62"/>
      <c r="IVK62"/>
      <c r="IVL62"/>
      <c r="IVM62"/>
      <c r="IVN62"/>
      <c r="IVO62"/>
      <c r="IVP62"/>
      <c r="IVQ62"/>
      <c r="IVR62"/>
      <c r="IVS62"/>
      <c r="IVT62"/>
      <c r="IVU62"/>
      <c r="IVV62"/>
      <c r="IVW62"/>
      <c r="IVX62"/>
      <c r="IVY62"/>
      <c r="IVZ62"/>
      <c r="IWA62"/>
      <c r="IWB62"/>
      <c r="IWC62"/>
      <c r="IWD62"/>
      <c r="IWE62"/>
      <c r="IWF62"/>
      <c r="IWG62"/>
      <c r="IWH62"/>
      <c r="IWI62"/>
      <c r="IWJ62"/>
      <c r="IWK62"/>
      <c r="IWL62"/>
      <c r="IWM62"/>
      <c r="IWN62"/>
      <c r="IWO62"/>
      <c r="IWP62"/>
      <c r="IWQ62"/>
      <c r="IWR62"/>
      <c r="IWS62"/>
      <c r="IWT62"/>
      <c r="IWU62"/>
      <c r="IWV62"/>
      <c r="IWW62"/>
      <c r="IWX62"/>
      <c r="IWY62"/>
      <c r="IWZ62"/>
      <c r="IXA62"/>
      <c r="IXB62"/>
      <c r="IXC62"/>
      <c r="IXD62"/>
      <c r="IXE62"/>
      <c r="IXF62"/>
      <c r="IXG62"/>
      <c r="IXH62"/>
      <c r="IXI62"/>
      <c r="IXJ62"/>
      <c r="IXK62"/>
      <c r="IXL62"/>
      <c r="IXM62"/>
      <c r="IXN62"/>
      <c r="IXO62"/>
      <c r="IXP62"/>
      <c r="IXQ62"/>
      <c r="IXR62"/>
      <c r="IXS62"/>
      <c r="IXT62"/>
      <c r="IXU62"/>
      <c r="IXV62"/>
      <c r="IXW62"/>
      <c r="IXX62"/>
      <c r="IXY62"/>
      <c r="IXZ62"/>
      <c r="IYA62"/>
      <c r="IYB62"/>
      <c r="IYC62"/>
      <c r="IYD62"/>
      <c r="IYE62"/>
      <c r="IYF62"/>
      <c r="IYG62"/>
      <c r="IYH62"/>
      <c r="IYI62"/>
      <c r="IYJ62"/>
      <c r="IYK62"/>
      <c r="IYL62"/>
      <c r="IYM62"/>
      <c r="IYN62"/>
      <c r="IYO62"/>
      <c r="IYP62"/>
      <c r="IYQ62"/>
      <c r="IYR62"/>
      <c r="IYS62"/>
      <c r="IYT62"/>
      <c r="IYU62"/>
      <c r="IYV62"/>
      <c r="IYW62"/>
      <c r="IYX62"/>
      <c r="IYY62"/>
      <c r="IYZ62"/>
      <c r="IZA62"/>
      <c r="IZB62"/>
      <c r="IZC62"/>
      <c r="IZD62"/>
      <c r="IZE62"/>
      <c r="IZF62"/>
      <c r="IZG62"/>
      <c r="IZH62"/>
      <c r="IZI62"/>
      <c r="IZJ62"/>
      <c r="IZK62"/>
      <c r="IZL62"/>
      <c r="IZM62"/>
      <c r="IZN62"/>
      <c r="IZO62"/>
      <c r="IZP62"/>
      <c r="IZQ62"/>
      <c r="IZR62"/>
      <c r="IZS62"/>
      <c r="IZT62"/>
      <c r="IZU62"/>
      <c r="IZV62"/>
      <c r="IZW62"/>
      <c r="IZX62"/>
      <c r="IZY62"/>
      <c r="IZZ62"/>
      <c r="JAA62"/>
      <c r="JAB62"/>
      <c r="JAC62"/>
      <c r="JAD62"/>
      <c r="JAE62"/>
      <c r="JAF62"/>
      <c r="JAG62"/>
      <c r="JAH62"/>
      <c r="JAI62"/>
      <c r="JAJ62"/>
      <c r="JAK62"/>
      <c r="JAL62"/>
      <c r="JAM62"/>
      <c r="JAN62"/>
      <c r="JAO62"/>
      <c r="JAP62"/>
      <c r="JAQ62"/>
      <c r="JAR62"/>
      <c r="JAS62"/>
      <c r="JAT62"/>
      <c r="JAU62"/>
      <c r="JAV62"/>
      <c r="JAW62"/>
      <c r="JAX62"/>
      <c r="JAY62"/>
      <c r="JAZ62"/>
      <c r="JBA62"/>
      <c r="JBB62"/>
      <c r="JBC62"/>
      <c r="JBD62"/>
      <c r="JBE62"/>
      <c r="JBF62"/>
      <c r="JBG62"/>
      <c r="JBH62"/>
      <c r="JBI62"/>
      <c r="JBJ62"/>
      <c r="JBK62"/>
      <c r="JBL62"/>
      <c r="JBM62"/>
      <c r="JBN62"/>
      <c r="JBO62"/>
      <c r="JBP62"/>
      <c r="JBQ62"/>
      <c r="JBR62"/>
      <c r="JBS62"/>
      <c r="JBT62"/>
      <c r="JBU62"/>
      <c r="JBV62"/>
      <c r="JBW62"/>
      <c r="JBX62"/>
      <c r="JBY62"/>
      <c r="JBZ62"/>
      <c r="JCA62"/>
      <c r="JCB62"/>
      <c r="JCC62"/>
      <c r="JCD62"/>
      <c r="JCE62"/>
      <c r="JCF62"/>
      <c r="JCG62"/>
      <c r="JCH62"/>
      <c r="JCI62"/>
      <c r="JCJ62"/>
      <c r="JCK62"/>
      <c r="JCL62"/>
      <c r="JCM62"/>
      <c r="JCN62"/>
      <c r="JCO62"/>
      <c r="JCP62"/>
      <c r="JCQ62"/>
      <c r="JCR62"/>
      <c r="JCS62"/>
      <c r="JCT62"/>
      <c r="JCU62"/>
      <c r="JCV62"/>
      <c r="JCW62"/>
      <c r="JCX62"/>
      <c r="JCY62"/>
      <c r="JCZ62"/>
      <c r="JDA62"/>
      <c r="JDB62"/>
      <c r="JDC62"/>
      <c r="JDD62"/>
      <c r="JDE62"/>
      <c r="JDF62"/>
      <c r="JDG62"/>
      <c r="JDH62"/>
      <c r="JDI62"/>
      <c r="JDJ62"/>
      <c r="JDK62"/>
      <c r="JDL62"/>
      <c r="JDM62"/>
      <c r="JDN62"/>
      <c r="JDO62"/>
      <c r="JDP62"/>
      <c r="JDQ62"/>
      <c r="JDR62"/>
      <c r="JDS62"/>
      <c r="JDT62"/>
      <c r="JDU62"/>
      <c r="JDV62"/>
      <c r="JDW62"/>
      <c r="JDX62"/>
      <c r="JDY62"/>
      <c r="JDZ62"/>
      <c r="JEA62"/>
      <c r="JEB62"/>
      <c r="JEC62"/>
      <c r="JED62"/>
      <c r="JEE62"/>
      <c r="JEF62"/>
      <c r="JEG62"/>
      <c r="JEH62"/>
      <c r="JEI62"/>
      <c r="JEJ62"/>
      <c r="JEK62"/>
      <c r="JEL62"/>
      <c r="JEM62"/>
      <c r="JEN62"/>
      <c r="JEO62"/>
      <c r="JEP62"/>
      <c r="JEQ62"/>
      <c r="JER62"/>
      <c r="JES62"/>
      <c r="JET62"/>
      <c r="JEU62"/>
      <c r="JEV62"/>
      <c r="JEW62"/>
      <c r="JEX62"/>
      <c r="JEY62"/>
      <c r="JEZ62"/>
      <c r="JFA62"/>
      <c r="JFB62"/>
      <c r="JFC62"/>
      <c r="JFD62"/>
      <c r="JFE62"/>
      <c r="JFF62"/>
      <c r="JFG62"/>
      <c r="JFH62"/>
      <c r="JFI62"/>
      <c r="JFJ62"/>
      <c r="JFK62"/>
      <c r="JFL62"/>
      <c r="JFM62"/>
      <c r="JFN62"/>
      <c r="JFO62"/>
      <c r="JFP62"/>
      <c r="JFQ62"/>
      <c r="JFR62"/>
      <c r="JFS62"/>
      <c r="JFT62"/>
      <c r="JFU62"/>
      <c r="JFV62"/>
      <c r="JFW62"/>
      <c r="JFX62"/>
      <c r="JFY62"/>
      <c r="JFZ62"/>
      <c r="JGA62"/>
      <c r="JGB62"/>
      <c r="JGC62"/>
      <c r="JGD62"/>
      <c r="JGE62"/>
      <c r="JGF62"/>
      <c r="JGG62"/>
      <c r="JGH62"/>
      <c r="JGI62"/>
      <c r="JGJ62"/>
      <c r="JGK62"/>
      <c r="JGL62"/>
      <c r="JGM62"/>
      <c r="JGN62"/>
      <c r="JGO62"/>
      <c r="JGP62"/>
      <c r="JGQ62"/>
      <c r="JGR62"/>
      <c r="JGS62"/>
      <c r="JGT62"/>
      <c r="JGU62"/>
      <c r="JGV62"/>
      <c r="JGW62"/>
      <c r="JGX62"/>
      <c r="JGY62"/>
      <c r="JGZ62"/>
      <c r="JHA62"/>
      <c r="JHB62"/>
      <c r="JHC62"/>
      <c r="JHD62"/>
      <c r="JHE62"/>
      <c r="JHF62"/>
      <c r="JHG62"/>
      <c r="JHH62"/>
      <c r="JHI62"/>
      <c r="JHJ62"/>
      <c r="JHK62"/>
      <c r="JHL62"/>
      <c r="JHM62"/>
      <c r="JHN62"/>
      <c r="JHO62"/>
      <c r="JHP62"/>
      <c r="JHQ62"/>
      <c r="JHR62"/>
      <c r="JHS62"/>
      <c r="JHT62"/>
      <c r="JHU62"/>
      <c r="JHV62"/>
      <c r="JHW62"/>
      <c r="JHX62"/>
      <c r="JHY62"/>
      <c r="JHZ62"/>
      <c r="JIA62"/>
      <c r="JIB62"/>
      <c r="JIC62"/>
      <c r="JID62"/>
      <c r="JIE62"/>
      <c r="JIF62"/>
      <c r="JIG62"/>
      <c r="JIH62"/>
      <c r="JII62"/>
      <c r="JIJ62"/>
      <c r="JIK62"/>
      <c r="JIL62"/>
      <c r="JIM62"/>
      <c r="JIN62"/>
      <c r="JIO62"/>
      <c r="JIP62"/>
      <c r="JIQ62"/>
      <c r="JIR62"/>
      <c r="JIS62"/>
      <c r="JIT62"/>
      <c r="JIU62"/>
      <c r="JIV62"/>
      <c r="JIW62"/>
      <c r="JIX62"/>
      <c r="JIY62"/>
      <c r="JIZ62"/>
      <c r="JJA62"/>
      <c r="JJB62"/>
      <c r="JJC62"/>
      <c r="JJD62"/>
      <c r="JJE62"/>
      <c r="JJF62"/>
      <c r="JJG62"/>
      <c r="JJH62"/>
      <c r="JJI62"/>
      <c r="JJJ62"/>
      <c r="JJK62"/>
      <c r="JJL62"/>
      <c r="JJM62"/>
      <c r="JJN62"/>
      <c r="JJO62"/>
      <c r="JJP62"/>
      <c r="JJQ62"/>
      <c r="JJR62"/>
      <c r="JJS62"/>
      <c r="JJT62"/>
      <c r="JJU62"/>
      <c r="JJV62"/>
      <c r="JJW62"/>
      <c r="JJX62"/>
      <c r="JJY62"/>
      <c r="JJZ62"/>
      <c r="JKA62"/>
      <c r="JKB62"/>
      <c r="JKC62"/>
      <c r="JKD62"/>
      <c r="JKE62"/>
      <c r="JKF62"/>
      <c r="JKG62"/>
      <c r="JKH62"/>
      <c r="JKI62"/>
      <c r="JKJ62"/>
      <c r="JKK62"/>
      <c r="JKL62"/>
      <c r="JKM62"/>
      <c r="JKN62"/>
      <c r="JKO62"/>
      <c r="JKP62"/>
      <c r="JKQ62"/>
      <c r="JKR62"/>
      <c r="JKS62"/>
      <c r="JKT62"/>
      <c r="JKU62"/>
      <c r="JKV62"/>
      <c r="JKW62"/>
      <c r="JKX62"/>
      <c r="JKY62"/>
      <c r="JKZ62"/>
      <c r="JLA62"/>
      <c r="JLB62"/>
      <c r="JLC62"/>
      <c r="JLD62"/>
      <c r="JLE62"/>
      <c r="JLF62"/>
      <c r="JLG62"/>
      <c r="JLH62"/>
      <c r="JLI62"/>
      <c r="JLJ62"/>
      <c r="JLK62"/>
      <c r="JLL62"/>
      <c r="JLM62"/>
      <c r="JLN62"/>
      <c r="JLO62"/>
      <c r="JLP62"/>
      <c r="JLQ62"/>
      <c r="JLR62"/>
      <c r="JLS62"/>
      <c r="JLT62"/>
      <c r="JLU62"/>
      <c r="JLV62"/>
      <c r="JLW62"/>
      <c r="JLX62"/>
      <c r="JLY62"/>
      <c r="JLZ62"/>
      <c r="JMA62"/>
      <c r="JMB62"/>
      <c r="JMC62"/>
      <c r="JMD62"/>
      <c r="JME62"/>
      <c r="JMF62"/>
      <c r="JMG62"/>
      <c r="JMH62"/>
      <c r="JMI62"/>
      <c r="JMJ62"/>
      <c r="JMK62"/>
      <c r="JML62"/>
      <c r="JMM62"/>
      <c r="JMN62"/>
      <c r="JMO62"/>
      <c r="JMP62"/>
      <c r="JMQ62"/>
      <c r="JMR62"/>
      <c r="JMS62"/>
      <c r="JMT62"/>
      <c r="JMU62"/>
      <c r="JMV62"/>
      <c r="JMW62"/>
      <c r="JMX62"/>
      <c r="JMY62"/>
      <c r="JMZ62"/>
      <c r="JNA62"/>
      <c r="JNB62"/>
      <c r="JNC62"/>
      <c r="JND62"/>
      <c r="JNE62"/>
      <c r="JNF62"/>
      <c r="JNG62"/>
      <c r="JNH62"/>
      <c r="JNI62"/>
      <c r="JNJ62"/>
      <c r="JNK62"/>
      <c r="JNL62"/>
      <c r="JNM62"/>
      <c r="JNN62"/>
      <c r="JNO62"/>
      <c r="JNP62"/>
      <c r="JNQ62"/>
      <c r="JNR62"/>
      <c r="JNS62"/>
      <c r="JNT62"/>
      <c r="JNU62"/>
      <c r="JNV62"/>
      <c r="JNW62"/>
      <c r="JNX62"/>
      <c r="JNY62"/>
      <c r="JNZ62"/>
      <c r="JOA62"/>
      <c r="JOB62"/>
      <c r="JOC62"/>
      <c r="JOD62"/>
      <c r="JOE62"/>
      <c r="JOF62"/>
      <c r="JOG62"/>
      <c r="JOH62"/>
      <c r="JOI62"/>
      <c r="JOJ62"/>
      <c r="JOK62"/>
      <c r="JOL62"/>
      <c r="JOM62"/>
      <c r="JON62"/>
      <c r="JOO62"/>
      <c r="JOP62"/>
      <c r="JOQ62"/>
      <c r="JOR62"/>
      <c r="JOS62"/>
      <c r="JOT62"/>
      <c r="JOU62"/>
      <c r="JOV62"/>
      <c r="JOW62"/>
      <c r="JOX62"/>
      <c r="JOY62"/>
      <c r="JOZ62"/>
      <c r="JPA62"/>
      <c r="JPB62"/>
      <c r="JPC62"/>
      <c r="JPD62"/>
      <c r="JPE62"/>
      <c r="JPF62"/>
      <c r="JPG62"/>
      <c r="JPH62"/>
      <c r="JPI62"/>
      <c r="JPJ62"/>
      <c r="JPK62"/>
      <c r="JPL62"/>
      <c r="JPM62"/>
      <c r="JPN62"/>
      <c r="JPO62"/>
      <c r="JPP62"/>
      <c r="JPQ62"/>
      <c r="JPR62"/>
      <c r="JPS62"/>
      <c r="JPT62"/>
      <c r="JPU62"/>
      <c r="JPV62"/>
      <c r="JPW62"/>
      <c r="JPX62"/>
      <c r="JPY62"/>
      <c r="JPZ62"/>
      <c r="JQA62"/>
      <c r="JQB62"/>
      <c r="JQC62"/>
      <c r="JQD62"/>
      <c r="JQE62"/>
      <c r="JQF62"/>
      <c r="JQG62"/>
      <c r="JQH62"/>
      <c r="JQI62"/>
      <c r="JQJ62"/>
      <c r="JQK62"/>
      <c r="JQL62"/>
      <c r="JQM62"/>
      <c r="JQN62"/>
      <c r="JQO62"/>
      <c r="JQP62"/>
      <c r="JQQ62"/>
      <c r="JQR62"/>
      <c r="JQS62"/>
      <c r="JQT62"/>
      <c r="JQU62"/>
      <c r="JQV62"/>
      <c r="JQW62"/>
      <c r="JQX62"/>
      <c r="JQY62"/>
      <c r="JQZ62"/>
      <c r="JRA62"/>
      <c r="JRB62"/>
      <c r="JRC62"/>
      <c r="JRD62"/>
      <c r="JRE62"/>
      <c r="JRF62"/>
      <c r="JRG62"/>
      <c r="JRH62"/>
      <c r="JRI62"/>
      <c r="JRJ62"/>
      <c r="JRK62"/>
      <c r="JRL62"/>
      <c r="JRM62"/>
      <c r="JRN62"/>
      <c r="JRO62"/>
      <c r="JRP62"/>
      <c r="JRQ62"/>
      <c r="JRR62"/>
      <c r="JRS62"/>
      <c r="JRT62"/>
      <c r="JRU62"/>
      <c r="JRV62"/>
      <c r="JRW62"/>
      <c r="JRX62"/>
      <c r="JRY62"/>
      <c r="JRZ62"/>
      <c r="JSA62"/>
      <c r="JSB62"/>
      <c r="JSC62"/>
      <c r="JSD62"/>
      <c r="JSE62"/>
      <c r="JSF62"/>
      <c r="JSG62"/>
      <c r="JSH62"/>
      <c r="JSI62"/>
      <c r="JSJ62"/>
      <c r="JSK62"/>
      <c r="JSL62"/>
      <c r="JSM62"/>
      <c r="JSN62"/>
      <c r="JSO62"/>
      <c r="JSP62"/>
      <c r="JSQ62"/>
      <c r="JSR62"/>
      <c r="JSS62"/>
      <c r="JST62"/>
      <c r="JSU62"/>
      <c r="JSV62"/>
      <c r="JSW62"/>
      <c r="JSX62"/>
      <c r="JSY62"/>
      <c r="JSZ62"/>
      <c r="JTA62"/>
      <c r="JTB62"/>
      <c r="JTC62"/>
      <c r="JTD62"/>
      <c r="JTE62"/>
      <c r="JTF62"/>
      <c r="JTG62"/>
      <c r="JTH62"/>
      <c r="JTI62"/>
      <c r="JTJ62"/>
      <c r="JTK62"/>
      <c r="JTL62"/>
      <c r="JTM62"/>
      <c r="JTN62"/>
      <c r="JTO62"/>
      <c r="JTP62"/>
      <c r="JTQ62"/>
      <c r="JTR62"/>
      <c r="JTS62"/>
      <c r="JTT62"/>
      <c r="JTU62"/>
      <c r="JTV62"/>
      <c r="JTW62"/>
      <c r="JTX62"/>
      <c r="JTY62"/>
      <c r="JTZ62"/>
      <c r="JUA62"/>
      <c r="JUB62"/>
      <c r="JUC62"/>
      <c r="JUD62"/>
      <c r="JUE62"/>
      <c r="JUF62"/>
      <c r="JUG62"/>
      <c r="JUH62"/>
      <c r="JUI62"/>
      <c r="JUJ62"/>
      <c r="JUK62"/>
      <c r="JUL62"/>
      <c r="JUM62"/>
      <c r="JUN62"/>
      <c r="JUO62"/>
      <c r="JUP62"/>
      <c r="JUQ62"/>
      <c r="JUR62"/>
      <c r="JUS62"/>
      <c r="JUT62"/>
      <c r="JUU62"/>
      <c r="JUV62"/>
      <c r="JUW62"/>
      <c r="JUX62"/>
      <c r="JUY62"/>
      <c r="JUZ62"/>
      <c r="JVA62"/>
      <c r="JVB62"/>
      <c r="JVC62"/>
      <c r="JVD62"/>
      <c r="JVE62"/>
      <c r="JVF62"/>
      <c r="JVG62"/>
      <c r="JVH62"/>
      <c r="JVI62"/>
      <c r="JVJ62"/>
      <c r="JVK62"/>
      <c r="JVL62"/>
      <c r="JVM62"/>
      <c r="JVN62"/>
      <c r="JVO62"/>
      <c r="JVP62"/>
      <c r="JVQ62"/>
      <c r="JVR62"/>
      <c r="JVS62"/>
      <c r="JVT62"/>
      <c r="JVU62"/>
      <c r="JVV62"/>
      <c r="JVW62"/>
      <c r="JVX62"/>
      <c r="JVY62"/>
      <c r="JVZ62"/>
      <c r="JWA62"/>
      <c r="JWB62"/>
      <c r="JWC62"/>
      <c r="JWD62"/>
      <c r="JWE62"/>
      <c r="JWF62"/>
      <c r="JWG62"/>
      <c r="JWH62"/>
      <c r="JWI62"/>
      <c r="JWJ62"/>
      <c r="JWK62"/>
      <c r="JWL62"/>
      <c r="JWM62"/>
      <c r="JWN62"/>
      <c r="JWO62"/>
      <c r="JWP62"/>
      <c r="JWQ62"/>
      <c r="JWR62"/>
      <c r="JWS62"/>
      <c r="JWT62"/>
      <c r="JWU62"/>
      <c r="JWV62"/>
      <c r="JWW62"/>
      <c r="JWX62"/>
      <c r="JWY62"/>
      <c r="JWZ62"/>
      <c r="JXA62"/>
      <c r="JXB62"/>
      <c r="JXC62"/>
      <c r="JXD62"/>
      <c r="JXE62"/>
      <c r="JXF62"/>
      <c r="JXG62"/>
      <c r="JXH62"/>
      <c r="JXI62"/>
      <c r="JXJ62"/>
      <c r="JXK62"/>
      <c r="JXL62"/>
      <c r="JXM62"/>
      <c r="JXN62"/>
      <c r="JXO62"/>
      <c r="JXP62"/>
      <c r="JXQ62"/>
      <c r="JXR62"/>
      <c r="JXS62"/>
      <c r="JXT62"/>
      <c r="JXU62"/>
      <c r="JXV62"/>
      <c r="JXW62"/>
      <c r="JXX62"/>
      <c r="JXY62"/>
      <c r="JXZ62"/>
      <c r="JYA62"/>
      <c r="JYB62"/>
      <c r="JYC62"/>
      <c r="JYD62"/>
      <c r="JYE62"/>
      <c r="JYF62"/>
      <c r="JYG62"/>
      <c r="JYH62"/>
      <c r="JYI62"/>
      <c r="JYJ62"/>
      <c r="JYK62"/>
      <c r="JYL62"/>
      <c r="JYM62"/>
      <c r="JYN62"/>
      <c r="JYO62"/>
      <c r="JYP62"/>
      <c r="JYQ62"/>
      <c r="JYR62"/>
      <c r="JYS62"/>
      <c r="JYT62"/>
      <c r="JYU62"/>
      <c r="JYV62"/>
      <c r="JYW62"/>
      <c r="JYX62"/>
      <c r="JYY62"/>
      <c r="JYZ62"/>
      <c r="JZA62"/>
      <c r="JZB62"/>
      <c r="JZC62"/>
      <c r="JZD62"/>
      <c r="JZE62"/>
      <c r="JZF62"/>
      <c r="JZG62"/>
      <c r="JZH62"/>
      <c r="JZI62"/>
      <c r="JZJ62"/>
      <c r="JZK62"/>
      <c r="JZL62"/>
      <c r="JZM62"/>
      <c r="JZN62"/>
      <c r="JZO62"/>
      <c r="JZP62"/>
      <c r="JZQ62"/>
      <c r="JZR62"/>
      <c r="JZS62"/>
      <c r="JZT62"/>
      <c r="JZU62"/>
      <c r="JZV62"/>
      <c r="JZW62"/>
      <c r="JZX62"/>
      <c r="JZY62"/>
      <c r="JZZ62"/>
      <c r="KAA62"/>
      <c r="KAB62"/>
      <c r="KAC62"/>
      <c r="KAD62"/>
      <c r="KAE62"/>
      <c r="KAF62"/>
      <c r="KAG62"/>
      <c r="KAH62"/>
      <c r="KAI62"/>
      <c r="KAJ62"/>
      <c r="KAK62"/>
      <c r="KAL62"/>
      <c r="KAM62"/>
      <c r="KAN62"/>
      <c r="KAO62"/>
      <c r="KAP62"/>
      <c r="KAQ62"/>
      <c r="KAR62"/>
      <c r="KAS62"/>
      <c r="KAT62"/>
      <c r="KAU62"/>
      <c r="KAV62"/>
      <c r="KAW62"/>
      <c r="KAX62"/>
      <c r="KAY62"/>
      <c r="KAZ62"/>
      <c r="KBA62"/>
      <c r="KBB62"/>
      <c r="KBC62"/>
      <c r="KBD62"/>
      <c r="KBE62"/>
      <c r="KBF62"/>
      <c r="KBG62"/>
      <c r="KBH62"/>
      <c r="KBI62"/>
      <c r="KBJ62"/>
      <c r="KBK62"/>
      <c r="KBL62"/>
      <c r="KBM62"/>
      <c r="KBN62"/>
      <c r="KBO62"/>
      <c r="KBP62"/>
      <c r="KBQ62"/>
      <c r="KBR62"/>
      <c r="KBS62"/>
      <c r="KBT62"/>
      <c r="KBU62"/>
      <c r="KBV62"/>
      <c r="KBW62"/>
      <c r="KBX62"/>
      <c r="KBY62"/>
      <c r="KBZ62"/>
      <c r="KCA62"/>
      <c r="KCB62"/>
      <c r="KCC62"/>
      <c r="KCD62"/>
      <c r="KCE62"/>
      <c r="KCF62"/>
      <c r="KCG62"/>
      <c r="KCH62"/>
      <c r="KCI62"/>
      <c r="KCJ62"/>
      <c r="KCK62"/>
      <c r="KCL62"/>
      <c r="KCM62"/>
      <c r="KCN62"/>
      <c r="KCO62"/>
      <c r="KCP62"/>
      <c r="KCQ62"/>
      <c r="KCR62"/>
      <c r="KCS62"/>
      <c r="KCT62"/>
      <c r="KCU62"/>
      <c r="KCV62"/>
      <c r="KCW62"/>
      <c r="KCX62"/>
      <c r="KCY62"/>
      <c r="KCZ62"/>
      <c r="KDA62"/>
      <c r="KDB62"/>
      <c r="KDC62"/>
      <c r="KDD62"/>
      <c r="KDE62"/>
      <c r="KDF62"/>
      <c r="KDG62"/>
      <c r="KDH62"/>
      <c r="KDI62"/>
      <c r="KDJ62"/>
      <c r="KDK62"/>
      <c r="KDL62"/>
      <c r="KDM62"/>
      <c r="KDN62"/>
      <c r="KDO62"/>
      <c r="KDP62"/>
      <c r="KDQ62"/>
      <c r="KDR62"/>
      <c r="KDS62"/>
      <c r="KDT62"/>
      <c r="KDU62"/>
      <c r="KDV62"/>
      <c r="KDW62"/>
      <c r="KDX62"/>
      <c r="KDY62"/>
      <c r="KDZ62"/>
      <c r="KEA62"/>
      <c r="KEB62"/>
      <c r="KEC62"/>
      <c r="KED62"/>
      <c r="KEE62"/>
      <c r="KEF62"/>
      <c r="KEG62"/>
      <c r="KEH62"/>
      <c r="KEI62"/>
      <c r="KEJ62"/>
      <c r="KEK62"/>
      <c r="KEL62"/>
      <c r="KEM62"/>
      <c r="KEN62"/>
      <c r="KEO62"/>
      <c r="KEP62"/>
      <c r="KEQ62"/>
      <c r="KER62"/>
      <c r="KES62"/>
      <c r="KET62"/>
      <c r="KEU62"/>
      <c r="KEV62"/>
      <c r="KEW62"/>
      <c r="KEX62"/>
      <c r="KEY62"/>
      <c r="KEZ62"/>
      <c r="KFA62"/>
      <c r="KFB62"/>
      <c r="KFC62"/>
      <c r="KFD62"/>
      <c r="KFE62"/>
      <c r="KFF62"/>
      <c r="KFG62"/>
      <c r="KFH62"/>
      <c r="KFI62"/>
      <c r="KFJ62"/>
      <c r="KFK62"/>
      <c r="KFL62"/>
      <c r="KFM62"/>
      <c r="KFN62"/>
      <c r="KFO62"/>
      <c r="KFP62"/>
      <c r="KFQ62"/>
      <c r="KFR62"/>
      <c r="KFS62"/>
      <c r="KFT62"/>
      <c r="KFU62"/>
      <c r="KFV62"/>
      <c r="KFW62"/>
      <c r="KFX62"/>
      <c r="KFY62"/>
      <c r="KFZ62"/>
      <c r="KGA62"/>
      <c r="KGB62"/>
      <c r="KGC62"/>
      <c r="KGD62"/>
      <c r="KGE62"/>
      <c r="KGF62"/>
      <c r="KGG62"/>
      <c r="KGH62"/>
      <c r="KGI62"/>
      <c r="KGJ62"/>
      <c r="KGK62"/>
      <c r="KGL62"/>
      <c r="KGM62"/>
      <c r="KGN62"/>
      <c r="KGO62"/>
      <c r="KGP62"/>
      <c r="KGQ62"/>
      <c r="KGR62"/>
      <c r="KGS62"/>
      <c r="KGT62"/>
      <c r="KGU62"/>
      <c r="KGV62"/>
      <c r="KGW62"/>
      <c r="KGX62"/>
      <c r="KGY62"/>
      <c r="KGZ62"/>
      <c r="KHA62"/>
      <c r="KHB62"/>
      <c r="KHC62"/>
      <c r="KHD62"/>
      <c r="KHE62"/>
      <c r="KHF62"/>
      <c r="KHG62"/>
      <c r="KHH62"/>
      <c r="KHI62"/>
      <c r="KHJ62"/>
      <c r="KHK62"/>
      <c r="KHL62"/>
      <c r="KHM62"/>
      <c r="KHN62"/>
      <c r="KHO62"/>
      <c r="KHP62"/>
      <c r="KHQ62"/>
      <c r="KHR62"/>
      <c r="KHS62"/>
      <c r="KHT62"/>
      <c r="KHU62"/>
      <c r="KHV62"/>
      <c r="KHW62"/>
      <c r="KHX62"/>
      <c r="KHY62"/>
      <c r="KHZ62"/>
      <c r="KIA62"/>
      <c r="KIB62"/>
      <c r="KIC62"/>
      <c r="KID62"/>
      <c r="KIE62"/>
      <c r="KIF62"/>
      <c r="KIG62"/>
      <c r="KIH62"/>
      <c r="KII62"/>
      <c r="KIJ62"/>
      <c r="KIK62"/>
      <c r="KIL62"/>
      <c r="KIM62"/>
      <c r="KIN62"/>
      <c r="KIO62"/>
      <c r="KIP62"/>
      <c r="KIQ62"/>
      <c r="KIR62"/>
      <c r="KIS62"/>
      <c r="KIT62"/>
      <c r="KIU62"/>
      <c r="KIV62"/>
      <c r="KIW62"/>
      <c r="KIX62"/>
      <c r="KIY62"/>
      <c r="KIZ62"/>
      <c r="KJA62"/>
      <c r="KJB62"/>
      <c r="KJC62"/>
      <c r="KJD62"/>
      <c r="KJE62"/>
      <c r="KJF62"/>
      <c r="KJG62"/>
      <c r="KJH62"/>
      <c r="KJI62"/>
      <c r="KJJ62"/>
      <c r="KJK62"/>
      <c r="KJL62"/>
      <c r="KJM62"/>
      <c r="KJN62"/>
      <c r="KJO62"/>
      <c r="KJP62"/>
      <c r="KJQ62"/>
      <c r="KJR62"/>
      <c r="KJS62"/>
      <c r="KJT62"/>
      <c r="KJU62"/>
      <c r="KJV62"/>
      <c r="KJW62"/>
      <c r="KJX62"/>
      <c r="KJY62"/>
      <c r="KJZ62"/>
      <c r="KKA62"/>
      <c r="KKB62"/>
      <c r="KKC62"/>
      <c r="KKD62"/>
      <c r="KKE62"/>
      <c r="KKF62"/>
      <c r="KKG62"/>
      <c r="KKH62"/>
      <c r="KKI62"/>
      <c r="KKJ62"/>
      <c r="KKK62"/>
      <c r="KKL62"/>
      <c r="KKM62"/>
      <c r="KKN62"/>
      <c r="KKO62"/>
      <c r="KKP62"/>
      <c r="KKQ62"/>
      <c r="KKR62"/>
      <c r="KKS62"/>
      <c r="KKT62"/>
      <c r="KKU62"/>
      <c r="KKV62"/>
      <c r="KKW62"/>
      <c r="KKX62"/>
      <c r="KKY62"/>
      <c r="KKZ62"/>
      <c r="KLA62"/>
      <c r="KLB62"/>
      <c r="KLC62"/>
      <c r="KLD62"/>
      <c r="KLE62"/>
      <c r="KLF62"/>
      <c r="KLG62"/>
      <c r="KLH62"/>
      <c r="KLI62"/>
      <c r="KLJ62"/>
      <c r="KLK62"/>
      <c r="KLL62"/>
      <c r="KLM62"/>
      <c r="KLN62"/>
      <c r="KLO62"/>
      <c r="KLP62"/>
      <c r="KLQ62"/>
      <c r="KLR62"/>
      <c r="KLS62"/>
      <c r="KLT62"/>
      <c r="KLU62"/>
      <c r="KLV62"/>
      <c r="KLW62"/>
      <c r="KLX62"/>
      <c r="KLY62"/>
      <c r="KLZ62"/>
      <c r="KMA62"/>
      <c r="KMB62"/>
      <c r="KMC62"/>
      <c r="KMD62"/>
      <c r="KME62"/>
      <c r="KMF62"/>
      <c r="KMG62"/>
      <c r="KMH62"/>
      <c r="KMI62"/>
      <c r="KMJ62"/>
      <c r="KMK62"/>
      <c r="KML62"/>
      <c r="KMM62"/>
      <c r="KMN62"/>
      <c r="KMO62"/>
      <c r="KMP62"/>
      <c r="KMQ62"/>
      <c r="KMR62"/>
      <c r="KMS62"/>
      <c r="KMT62"/>
      <c r="KMU62"/>
      <c r="KMV62"/>
      <c r="KMW62"/>
      <c r="KMX62"/>
      <c r="KMY62"/>
      <c r="KMZ62"/>
      <c r="KNA62"/>
      <c r="KNB62"/>
      <c r="KNC62"/>
      <c r="KND62"/>
      <c r="KNE62"/>
      <c r="KNF62"/>
      <c r="KNG62"/>
      <c r="KNH62"/>
      <c r="KNI62"/>
      <c r="KNJ62"/>
      <c r="KNK62"/>
      <c r="KNL62"/>
      <c r="KNM62"/>
      <c r="KNN62"/>
      <c r="KNO62"/>
      <c r="KNP62"/>
      <c r="KNQ62"/>
      <c r="KNR62"/>
      <c r="KNS62"/>
      <c r="KNT62"/>
      <c r="KNU62"/>
      <c r="KNV62"/>
      <c r="KNW62"/>
      <c r="KNX62"/>
      <c r="KNY62"/>
      <c r="KNZ62"/>
      <c r="KOA62"/>
      <c r="KOB62"/>
      <c r="KOC62"/>
      <c r="KOD62"/>
      <c r="KOE62"/>
      <c r="KOF62"/>
      <c r="KOG62"/>
      <c r="KOH62"/>
      <c r="KOI62"/>
      <c r="KOJ62"/>
      <c r="KOK62"/>
      <c r="KOL62"/>
      <c r="KOM62"/>
      <c r="KON62"/>
      <c r="KOO62"/>
      <c r="KOP62"/>
      <c r="KOQ62"/>
      <c r="KOR62"/>
      <c r="KOS62"/>
      <c r="KOT62"/>
      <c r="KOU62"/>
      <c r="KOV62"/>
      <c r="KOW62"/>
      <c r="KOX62"/>
      <c r="KOY62"/>
      <c r="KOZ62"/>
      <c r="KPA62"/>
      <c r="KPB62"/>
      <c r="KPC62"/>
      <c r="KPD62"/>
      <c r="KPE62"/>
      <c r="KPF62"/>
      <c r="KPG62"/>
      <c r="KPH62"/>
      <c r="KPI62"/>
      <c r="KPJ62"/>
      <c r="KPK62"/>
      <c r="KPL62"/>
      <c r="KPM62"/>
      <c r="KPN62"/>
      <c r="KPO62"/>
      <c r="KPP62"/>
      <c r="KPQ62"/>
      <c r="KPR62"/>
      <c r="KPS62"/>
      <c r="KPT62"/>
      <c r="KPU62"/>
      <c r="KPV62"/>
      <c r="KPW62"/>
      <c r="KPX62"/>
      <c r="KPY62"/>
      <c r="KPZ62"/>
      <c r="KQA62"/>
      <c r="KQB62"/>
      <c r="KQC62"/>
      <c r="KQD62"/>
      <c r="KQE62"/>
      <c r="KQF62"/>
      <c r="KQG62"/>
      <c r="KQH62"/>
      <c r="KQI62"/>
      <c r="KQJ62"/>
      <c r="KQK62"/>
      <c r="KQL62"/>
      <c r="KQM62"/>
      <c r="KQN62"/>
      <c r="KQO62"/>
      <c r="KQP62"/>
      <c r="KQQ62"/>
      <c r="KQR62"/>
      <c r="KQS62"/>
      <c r="KQT62"/>
      <c r="KQU62"/>
      <c r="KQV62"/>
      <c r="KQW62"/>
      <c r="KQX62"/>
      <c r="KQY62"/>
      <c r="KQZ62"/>
      <c r="KRA62"/>
      <c r="KRB62"/>
      <c r="KRC62"/>
      <c r="KRD62"/>
      <c r="KRE62"/>
      <c r="KRF62"/>
      <c r="KRG62"/>
      <c r="KRH62"/>
      <c r="KRI62"/>
      <c r="KRJ62"/>
      <c r="KRK62"/>
      <c r="KRL62"/>
      <c r="KRM62"/>
      <c r="KRN62"/>
      <c r="KRO62"/>
      <c r="KRP62"/>
      <c r="KRQ62"/>
      <c r="KRR62"/>
      <c r="KRS62"/>
      <c r="KRT62"/>
      <c r="KRU62"/>
      <c r="KRV62"/>
      <c r="KRW62"/>
      <c r="KRX62"/>
      <c r="KRY62"/>
      <c r="KRZ62"/>
      <c r="KSA62"/>
      <c r="KSB62"/>
      <c r="KSC62"/>
      <c r="KSD62"/>
      <c r="KSE62"/>
      <c r="KSF62"/>
      <c r="KSG62"/>
      <c r="KSH62"/>
      <c r="KSI62"/>
      <c r="KSJ62"/>
      <c r="KSK62"/>
      <c r="KSL62"/>
      <c r="KSM62"/>
      <c r="KSN62"/>
      <c r="KSO62"/>
      <c r="KSP62"/>
      <c r="KSQ62"/>
      <c r="KSR62"/>
      <c r="KSS62"/>
      <c r="KST62"/>
      <c r="KSU62"/>
      <c r="KSV62"/>
      <c r="KSW62"/>
      <c r="KSX62"/>
      <c r="KSY62"/>
      <c r="KSZ62"/>
      <c r="KTA62"/>
      <c r="KTB62"/>
      <c r="KTC62"/>
      <c r="KTD62"/>
      <c r="KTE62"/>
      <c r="KTF62"/>
      <c r="KTG62"/>
      <c r="KTH62"/>
      <c r="KTI62"/>
      <c r="KTJ62"/>
      <c r="KTK62"/>
      <c r="KTL62"/>
      <c r="KTM62"/>
      <c r="KTN62"/>
      <c r="KTO62"/>
      <c r="KTP62"/>
      <c r="KTQ62"/>
      <c r="KTR62"/>
      <c r="KTS62"/>
      <c r="KTT62"/>
      <c r="KTU62"/>
      <c r="KTV62"/>
      <c r="KTW62"/>
      <c r="KTX62"/>
      <c r="KTY62"/>
      <c r="KTZ62"/>
      <c r="KUA62"/>
      <c r="KUB62"/>
      <c r="KUC62"/>
      <c r="KUD62"/>
      <c r="KUE62"/>
      <c r="KUF62"/>
      <c r="KUG62"/>
      <c r="KUH62"/>
      <c r="KUI62"/>
      <c r="KUJ62"/>
      <c r="KUK62"/>
      <c r="KUL62"/>
      <c r="KUM62"/>
      <c r="KUN62"/>
      <c r="KUO62"/>
      <c r="KUP62"/>
      <c r="KUQ62"/>
      <c r="KUR62"/>
      <c r="KUS62"/>
      <c r="KUT62"/>
      <c r="KUU62"/>
      <c r="KUV62"/>
      <c r="KUW62"/>
      <c r="KUX62"/>
      <c r="KUY62"/>
      <c r="KUZ62"/>
      <c r="KVA62"/>
      <c r="KVB62"/>
      <c r="KVC62"/>
      <c r="KVD62"/>
      <c r="KVE62"/>
      <c r="KVF62"/>
      <c r="KVG62"/>
      <c r="KVH62"/>
      <c r="KVI62"/>
      <c r="KVJ62"/>
      <c r="KVK62"/>
      <c r="KVL62"/>
      <c r="KVM62"/>
      <c r="KVN62"/>
      <c r="KVO62"/>
      <c r="KVP62"/>
      <c r="KVQ62"/>
      <c r="KVR62"/>
      <c r="KVS62"/>
      <c r="KVT62"/>
      <c r="KVU62"/>
      <c r="KVV62"/>
      <c r="KVW62"/>
      <c r="KVX62"/>
      <c r="KVY62"/>
      <c r="KVZ62"/>
      <c r="KWA62"/>
      <c r="KWB62"/>
      <c r="KWC62"/>
      <c r="KWD62"/>
      <c r="KWE62"/>
      <c r="KWF62"/>
      <c r="KWG62"/>
      <c r="KWH62"/>
      <c r="KWI62"/>
      <c r="KWJ62"/>
      <c r="KWK62"/>
      <c r="KWL62"/>
      <c r="KWM62"/>
      <c r="KWN62"/>
      <c r="KWO62"/>
      <c r="KWP62"/>
      <c r="KWQ62"/>
      <c r="KWR62"/>
      <c r="KWS62"/>
      <c r="KWT62"/>
      <c r="KWU62"/>
      <c r="KWV62"/>
      <c r="KWW62"/>
      <c r="KWX62"/>
      <c r="KWY62"/>
      <c r="KWZ62"/>
      <c r="KXA62"/>
      <c r="KXB62"/>
      <c r="KXC62"/>
      <c r="KXD62"/>
      <c r="KXE62"/>
      <c r="KXF62"/>
      <c r="KXG62"/>
      <c r="KXH62"/>
      <c r="KXI62"/>
      <c r="KXJ62"/>
      <c r="KXK62"/>
      <c r="KXL62"/>
      <c r="KXM62"/>
      <c r="KXN62"/>
      <c r="KXO62"/>
      <c r="KXP62"/>
      <c r="KXQ62"/>
      <c r="KXR62"/>
      <c r="KXS62"/>
      <c r="KXT62"/>
      <c r="KXU62"/>
      <c r="KXV62"/>
      <c r="KXW62"/>
      <c r="KXX62"/>
      <c r="KXY62"/>
      <c r="KXZ62"/>
      <c r="KYA62"/>
      <c r="KYB62"/>
      <c r="KYC62"/>
      <c r="KYD62"/>
      <c r="KYE62"/>
      <c r="KYF62"/>
      <c r="KYG62"/>
      <c r="KYH62"/>
      <c r="KYI62"/>
      <c r="KYJ62"/>
      <c r="KYK62"/>
      <c r="KYL62"/>
      <c r="KYM62"/>
      <c r="KYN62"/>
      <c r="KYO62"/>
      <c r="KYP62"/>
      <c r="KYQ62"/>
      <c r="KYR62"/>
      <c r="KYS62"/>
      <c r="KYT62"/>
      <c r="KYU62"/>
      <c r="KYV62"/>
      <c r="KYW62"/>
      <c r="KYX62"/>
      <c r="KYY62"/>
      <c r="KYZ62"/>
      <c r="KZA62"/>
      <c r="KZB62"/>
      <c r="KZC62"/>
      <c r="KZD62"/>
      <c r="KZE62"/>
      <c r="KZF62"/>
      <c r="KZG62"/>
      <c r="KZH62"/>
      <c r="KZI62"/>
      <c r="KZJ62"/>
      <c r="KZK62"/>
      <c r="KZL62"/>
      <c r="KZM62"/>
      <c r="KZN62"/>
      <c r="KZO62"/>
      <c r="KZP62"/>
      <c r="KZQ62"/>
      <c r="KZR62"/>
      <c r="KZS62"/>
      <c r="KZT62"/>
      <c r="KZU62"/>
      <c r="KZV62"/>
      <c r="KZW62"/>
      <c r="KZX62"/>
      <c r="KZY62"/>
      <c r="KZZ62"/>
      <c r="LAA62"/>
      <c r="LAB62"/>
      <c r="LAC62"/>
      <c r="LAD62"/>
      <c r="LAE62"/>
      <c r="LAF62"/>
      <c r="LAG62"/>
      <c r="LAH62"/>
      <c r="LAI62"/>
      <c r="LAJ62"/>
      <c r="LAK62"/>
      <c r="LAL62"/>
      <c r="LAM62"/>
      <c r="LAN62"/>
      <c r="LAO62"/>
      <c r="LAP62"/>
      <c r="LAQ62"/>
      <c r="LAR62"/>
      <c r="LAS62"/>
      <c r="LAT62"/>
      <c r="LAU62"/>
      <c r="LAV62"/>
      <c r="LAW62"/>
      <c r="LAX62"/>
      <c r="LAY62"/>
      <c r="LAZ62"/>
      <c r="LBA62"/>
      <c r="LBB62"/>
      <c r="LBC62"/>
      <c r="LBD62"/>
      <c r="LBE62"/>
      <c r="LBF62"/>
      <c r="LBG62"/>
      <c r="LBH62"/>
      <c r="LBI62"/>
      <c r="LBJ62"/>
      <c r="LBK62"/>
      <c r="LBL62"/>
      <c r="LBM62"/>
      <c r="LBN62"/>
      <c r="LBO62"/>
      <c r="LBP62"/>
      <c r="LBQ62"/>
      <c r="LBR62"/>
      <c r="LBS62"/>
      <c r="LBT62"/>
      <c r="LBU62"/>
      <c r="LBV62"/>
      <c r="LBW62"/>
      <c r="LBX62"/>
      <c r="LBY62"/>
      <c r="LBZ62"/>
      <c r="LCA62"/>
      <c r="LCB62"/>
      <c r="LCC62"/>
      <c r="LCD62"/>
      <c r="LCE62"/>
      <c r="LCF62"/>
      <c r="LCG62"/>
      <c r="LCH62"/>
      <c r="LCI62"/>
      <c r="LCJ62"/>
      <c r="LCK62"/>
      <c r="LCL62"/>
      <c r="LCM62"/>
      <c r="LCN62"/>
      <c r="LCO62"/>
      <c r="LCP62"/>
      <c r="LCQ62"/>
      <c r="LCR62"/>
      <c r="LCS62"/>
      <c r="LCT62"/>
      <c r="LCU62"/>
      <c r="LCV62"/>
      <c r="LCW62"/>
      <c r="LCX62"/>
      <c r="LCY62"/>
      <c r="LCZ62"/>
      <c r="LDA62"/>
      <c r="LDB62"/>
      <c r="LDC62"/>
      <c r="LDD62"/>
      <c r="LDE62"/>
      <c r="LDF62"/>
      <c r="LDG62"/>
      <c r="LDH62"/>
      <c r="LDI62"/>
      <c r="LDJ62"/>
      <c r="LDK62"/>
      <c r="LDL62"/>
      <c r="LDM62"/>
      <c r="LDN62"/>
      <c r="LDO62"/>
      <c r="LDP62"/>
      <c r="LDQ62"/>
      <c r="LDR62"/>
      <c r="LDS62"/>
      <c r="LDT62"/>
      <c r="LDU62"/>
      <c r="LDV62"/>
      <c r="LDW62"/>
      <c r="LDX62"/>
      <c r="LDY62"/>
      <c r="LDZ62"/>
      <c r="LEA62"/>
      <c r="LEB62"/>
      <c r="LEC62"/>
      <c r="LED62"/>
      <c r="LEE62"/>
      <c r="LEF62"/>
      <c r="LEG62"/>
      <c r="LEH62"/>
      <c r="LEI62"/>
      <c r="LEJ62"/>
      <c r="LEK62"/>
      <c r="LEL62"/>
      <c r="LEM62"/>
      <c r="LEN62"/>
      <c r="LEO62"/>
      <c r="LEP62"/>
      <c r="LEQ62"/>
      <c r="LER62"/>
      <c r="LES62"/>
      <c r="LET62"/>
      <c r="LEU62"/>
      <c r="LEV62"/>
      <c r="LEW62"/>
      <c r="LEX62"/>
      <c r="LEY62"/>
      <c r="LEZ62"/>
      <c r="LFA62"/>
      <c r="LFB62"/>
      <c r="LFC62"/>
      <c r="LFD62"/>
      <c r="LFE62"/>
      <c r="LFF62"/>
      <c r="LFG62"/>
      <c r="LFH62"/>
      <c r="LFI62"/>
      <c r="LFJ62"/>
      <c r="LFK62"/>
      <c r="LFL62"/>
      <c r="LFM62"/>
      <c r="LFN62"/>
      <c r="LFO62"/>
      <c r="LFP62"/>
      <c r="LFQ62"/>
      <c r="LFR62"/>
      <c r="LFS62"/>
      <c r="LFT62"/>
      <c r="LFU62"/>
      <c r="LFV62"/>
      <c r="LFW62"/>
      <c r="LFX62"/>
      <c r="LFY62"/>
      <c r="LFZ62"/>
      <c r="LGA62"/>
      <c r="LGB62"/>
      <c r="LGC62"/>
      <c r="LGD62"/>
      <c r="LGE62"/>
      <c r="LGF62"/>
      <c r="LGG62"/>
      <c r="LGH62"/>
      <c r="LGI62"/>
      <c r="LGJ62"/>
      <c r="LGK62"/>
      <c r="LGL62"/>
      <c r="LGM62"/>
      <c r="LGN62"/>
      <c r="LGO62"/>
      <c r="LGP62"/>
      <c r="LGQ62"/>
      <c r="LGR62"/>
      <c r="LGS62"/>
      <c r="LGT62"/>
      <c r="LGU62"/>
      <c r="LGV62"/>
      <c r="LGW62"/>
      <c r="LGX62"/>
      <c r="LGY62"/>
      <c r="LGZ62"/>
      <c r="LHA62"/>
      <c r="LHB62"/>
      <c r="LHC62"/>
      <c r="LHD62"/>
      <c r="LHE62"/>
      <c r="LHF62"/>
      <c r="LHG62"/>
      <c r="LHH62"/>
      <c r="LHI62"/>
      <c r="LHJ62"/>
      <c r="LHK62"/>
      <c r="LHL62"/>
      <c r="LHM62"/>
      <c r="LHN62"/>
      <c r="LHO62"/>
      <c r="LHP62"/>
      <c r="LHQ62"/>
      <c r="LHR62"/>
      <c r="LHS62"/>
      <c r="LHT62"/>
      <c r="LHU62"/>
      <c r="LHV62"/>
      <c r="LHW62"/>
      <c r="LHX62"/>
      <c r="LHY62"/>
      <c r="LHZ62"/>
      <c r="LIA62"/>
      <c r="LIB62"/>
      <c r="LIC62"/>
      <c r="LID62"/>
      <c r="LIE62"/>
      <c r="LIF62"/>
      <c r="LIG62"/>
      <c r="LIH62"/>
      <c r="LII62"/>
      <c r="LIJ62"/>
      <c r="LIK62"/>
      <c r="LIL62"/>
      <c r="LIM62"/>
      <c r="LIN62"/>
      <c r="LIO62"/>
      <c r="LIP62"/>
      <c r="LIQ62"/>
      <c r="LIR62"/>
      <c r="LIS62"/>
      <c r="LIT62"/>
      <c r="LIU62"/>
      <c r="LIV62"/>
      <c r="LIW62"/>
      <c r="LIX62"/>
      <c r="LIY62"/>
      <c r="LIZ62"/>
      <c r="LJA62"/>
      <c r="LJB62"/>
      <c r="LJC62"/>
      <c r="LJD62"/>
      <c r="LJE62"/>
      <c r="LJF62"/>
      <c r="LJG62"/>
      <c r="LJH62"/>
      <c r="LJI62"/>
      <c r="LJJ62"/>
      <c r="LJK62"/>
      <c r="LJL62"/>
      <c r="LJM62"/>
      <c r="LJN62"/>
      <c r="LJO62"/>
      <c r="LJP62"/>
      <c r="LJQ62"/>
      <c r="LJR62"/>
      <c r="LJS62"/>
      <c r="LJT62"/>
      <c r="LJU62"/>
      <c r="LJV62"/>
      <c r="LJW62"/>
      <c r="LJX62"/>
      <c r="LJY62"/>
      <c r="LJZ62"/>
      <c r="LKA62"/>
      <c r="LKB62"/>
      <c r="LKC62"/>
      <c r="LKD62"/>
      <c r="LKE62"/>
      <c r="LKF62"/>
      <c r="LKG62"/>
      <c r="LKH62"/>
      <c r="LKI62"/>
      <c r="LKJ62"/>
      <c r="LKK62"/>
      <c r="LKL62"/>
      <c r="LKM62"/>
      <c r="LKN62"/>
      <c r="LKO62"/>
      <c r="LKP62"/>
      <c r="LKQ62"/>
      <c r="LKR62"/>
      <c r="LKS62"/>
      <c r="LKT62"/>
      <c r="LKU62"/>
      <c r="LKV62"/>
      <c r="LKW62"/>
      <c r="LKX62"/>
      <c r="LKY62"/>
      <c r="LKZ62"/>
      <c r="LLA62"/>
      <c r="LLB62"/>
      <c r="LLC62"/>
      <c r="LLD62"/>
      <c r="LLE62"/>
      <c r="LLF62"/>
      <c r="LLG62"/>
      <c r="LLH62"/>
      <c r="LLI62"/>
      <c r="LLJ62"/>
      <c r="LLK62"/>
      <c r="LLL62"/>
      <c r="LLM62"/>
      <c r="LLN62"/>
      <c r="LLO62"/>
      <c r="LLP62"/>
      <c r="LLQ62"/>
      <c r="LLR62"/>
      <c r="LLS62"/>
      <c r="LLT62"/>
      <c r="LLU62"/>
      <c r="LLV62"/>
      <c r="LLW62"/>
      <c r="LLX62"/>
      <c r="LLY62"/>
      <c r="LLZ62"/>
      <c r="LMA62"/>
      <c r="LMB62"/>
      <c r="LMC62"/>
      <c r="LMD62"/>
      <c r="LME62"/>
      <c r="LMF62"/>
      <c r="LMG62"/>
      <c r="LMH62"/>
      <c r="LMI62"/>
      <c r="LMJ62"/>
      <c r="LMK62"/>
      <c r="LML62"/>
      <c r="LMM62"/>
      <c r="LMN62"/>
      <c r="LMO62"/>
      <c r="LMP62"/>
      <c r="LMQ62"/>
      <c r="LMR62"/>
      <c r="LMS62"/>
      <c r="LMT62"/>
      <c r="LMU62"/>
      <c r="LMV62"/>
      <c r="LMW62"/>
      <c r="LMX62"/>
      <c r="LMY62"/>
      <c r="LMZ62"/>
      <c r="LNA62"/>
      <c r="LNB62"/>
      <c r="LNC62"/>
      <c r="LND62"/>
      <c r="LNE62"/>
      <c r="LNF62"/>
      <c r="LNG62"/>
      <c r="LNH62"/>
      <c r="LNI62"/>
      <c r="LNJ62"/>
      <c r="LNK62"/>
      <c r="LNL62"/>
      <c r="LNM62"/>
      <c r="LNN62"/>
      <c r="LNO62"/>
      <c r="LNP62"/>
      <c r="LNQ62"/>
      <c r="LNR62"/>
      <c r="LNS62"/>
      <c r="LNT62"/>
      <c r="LNU62"/>
      <c r="LNV62"/>
      <c r="LNW62"/>
      <c r="LNX62"/>
      <c r="LNY62"/>
      <c r="LNZ62"/>
      <c r="LOA62"/>
      <c r="LOB62"/>
      <c r="LOC62"/>
      <c r="LOD62"/>
      <c r="LOE62"/>
      <c r="LOF62"/>
      <c r="LOG62"/>
      <c r="LOH62"/>
      <c r="LOI62"/>
      <c r="LOJ62"/>
      <c r="LOK62"/>
      <c r="LOL62"/>
      <c r="LOM62"/>
      <c r="LON62"/>
      <c r="LOO62"/>
      <c r="LOP62"/>
      <c r="LOQ62"/>
      <c r="LOR62"/>
      <c r="LOS62"/>
      <c r="LOT62"/>
      <c r="LOU62"/>
      <c r="LOV62"/>
      <c r="LOW62"/>
      <c r="LOX62"/>
      <c r="LOY62"/>
      <c r="LOZ62"/>
      <c r="LPA62"/>
      <c r="LPB62"/>
      <c r="LPC62"/>
      <c r="LPD62"/>
      <c r="LPE62"/>
      <c r="LPF62"/>
      <c r="LPG62"/>
      <c r="LPH62"/>
      <c r="LPI62"/>
      <c r="LPJ62"/>
      <c r="LPK62"/>
      <c r="LPL62"/>
      <c r="LPM62"/>
      <c r="LPN62"/>
      <c r="LPO62"/>
      <c r="LPP62"/>
      <c r="LPQ62"/>
      <c r="LPR62"/>
      <c r="LPS62"/>
      <c r="LPT62"/>
      <c r="LPU62"/>
      <c r="LPV62"/>
      <c r="LPW62"/>
      <c r="LPX62"/>
      <c r="LPY62"/>
      <c r="LPZ62"/>
      <c r="LQA62"/>
      <c r="LQB62"/>
      <c r="LQC62"/>
      <c r="LQD62"/>
      <c r="LQE62"/>
      <c r="LQF62"/>
      <c r="LQG62"/>
      <c r="LQH62"/>
      <c r="LQI62"/>
      <c r="LQJ62"/>
      <c r="LQK62"/>
      <c r="LQL62"/>
      <c r="LQM62"/>
      <c r="LQN62"/>
      <c r="LQO62"/>
      <c r="LQP62"/>
      <c r="LQQ62"/>
      <c r="LQR62"/>
      <c r="LQS62"/>
      <c r="LQT62"/>
      <c r="LQU62"/>
      <c r="LQV62"/>
      <c r="LQW62"/>
      <c r="LQX62"/>
      <c r="LQY62"/>
      <c r="LQZ62"/>
      <c r="LRA62"/>
      <c r="LRB62"/>
      <c r="LRC62"/>
      <c r="LRD62"/>
      <c r="LRE62"/>
      <c r="LRF62"/>
      <c r="LRG62"/>
      <c r="LRH62"/>
      <c r="LRI62"/>
      <c r="LRJ62"/>
      <c r="LRK62"/>
      <c r="LRL62"/>
      <c r="LRM62"/>
      <c r="LRN62"/>
      <c r="LRO62"/>
      <c r="LRP62"/>
      <c r="LRQ62"/>
      <c r="LRR62"/>
      <c r="LRS62"/>
      <c r="LRT62"/>
      <c r="LRU62"/>
      <c r="LRV62"/>
      <c r="LRW62"/>
      <c r="LRX62"/>
      <c r="LRY62"/>
      <c r="LRZ62"/>
      <c r="LSA62"/>
      <c r="LSB62"/>
      <c r="LSC62"/>
      <c r="LSD62"/>
      <c r="LSE62"/>
      <c r="LSF62"/>
      <c r="LSG62"/>
      <c r="LSH62"/>
      <c r="LSI62"/>
      <c r="LSJ62"/>
      <c r="LSK62"/>
      <c r="LSL62"/>
      <c r="LSM62"/>
      <c r="LSN62"/>
      <c r="LSO62"/>
      <c r="LSP62"/>
      <c r="LSQ62"/>
      <c r="LSR62"/>
      <c r="LSS62"/>
      <c r="LST62"/>
      <c r="LSU62"/>
      <c r="LSV62"/>
      <c r="LSW62"/>
      <c r="LSX62"/>
      <c r="LSY62"/>
      <c r="LSZ62"/>
      <c r="LTA62"/>
      <c r="LTB62"/>
      <c r="LTC62"/>
      <c r="LTD62"/>
      <c r="LTE62"/>
      <c r="LTF62"/>
      <c r="LTG62"/>
      <c r="LTH62"/>
      <c r="LTI62"/>
      <c r="LTJ62"/>
      <c r="LTK62"/>
      <c r="LTL62"/>
      <c r="LTM62"/>
      <c r="LTN62"/>
      <c r="LTO62"/>
      <c r="LTP62"/>
      <c r="LTQ62"/>
      <c r="LTR62"/>
      <c r="LTS62"/>
      <c r="LTT62"/>
      <c r="LTU62"/>
      <c r="LTV62"/>
      <c r="LTW62"/>
      <c r="LTX62"/>
      <c r="LTY62"/>
      <c r="LTZ62"/>
      <c r="LUA62"/>
      <c r="LUB62"/>
      <c r="LUC62"/>
      <c r="LUD62"/>
      <c r="LUE62"/>
      <c r="LUF62"/>
      <c r="LUG62"/>
      <c r="LUH62"/>
      <c r="LUI62"/>
      <c r="LUJ62"/>
      <c r="LUK62"/>
      <c r="LUL62"/>
      <c r="LUM62"/>
      <c r="LUN62"/>
      <c r="LUO62"/>
      <c r="LUP62"/>
      <c r="LUQ62"/>
      <c r="LUR62"/>
      <c r="LUS62"/>
      <c r="LUT62"/>
      <c r="LUU62"/>
      <c r="LUV62"/>
      <c r="LUW62"/>
      <c r="LUX62"/>
      <c r="LUY62"/>
      <c r="LUZ62"/>
      <c r="LVA62"/>
      <c r="LVB62"/>
      <c r="LVC62"/>
      <c r="LVD62"/>
      <c r="LVE62"/>
      <c r="LVF62"/>
      <c r="LVG62"/>
      <c r="LVH62"/>
      <c r="LVI62"/>
      <c r="LVJ62"/>
      <c r="LVK62"/>
      <c r="LVL62"/>
      <c r="LVM62"/>
      <c r="LVN62"/>
      <c r="LVO62"/>
      <c r="LVP62"/>
      <c r="LVQ62"/>
      <c r="LVR62"/>
      <c r="LVS62"/>
      <c r="LVT62"/>
      <c r="LVU62"/>
      <c r="LVV62"/>
      <c r="LVW62"/>
      <c r="LVX62"/>
      <c r="LVY62"/>
      <c r="LVZ62"/>
      <c r="LWA62"/>
      <c r="LWB62"/>
      <c r="LWC62"/>
      <c r="LWD62"/>
      <c r="LWE62"/>
      <c r="LWF62"/>
      <c r="LWG62"/>
      <c r="LWH62"/>
      <c r="LWI62"/>
      <c r="LWJ62"/>
      <c r="LWK62"/>
      <c r="LWL62"/>
      <c r="LWM62"/>
      <c r="LWN62"/>
      <c r="LWO62"/>
      <c r="LWP62"/>
      <c r="LWQ62"/>
      <c r="LWR62"/>
      <c r="LWS62"/>
      <c r="LWT62"/>
      <c r="LWU62"/>
      <c r="LWV62"/>
      <c r="LWW62"/>
      <c r="LWX62"/>
      <c r="LWY62"/>
      <c r="LWZ62"/>
      <c r="LXA62"/>
      <c r="LXB62"/>
      <c r="LXC62"/>
      <c r="LXD62"/>
      <c r="LXE62"/>
      <c r="LXF62"/>
      <c r="LXG62"/>
      <c r="LXH62"/>
      <c r="LXI62"/>
      <c r="LXJ62"/>
      <c r="LXK62"/>
      <c r="LXL62"/>
      <c r="LXM62"/>
      <c r="LXN62"/>
      <c r="LXO62"/>
      <c r="LXP62"/>
      <c r="LXQ62"/>
      <c r="LXR62"/>
      <c r="LXS62"/>
      <c r="LXT62"/>
      <c r="LXU62"/>
      <c r="LXV62"/>
      <c r="LXW62"/>
      <c r="LXX62"/>
      <c r="LXY62"/>
      <c r="LXZ62"/>
      <c r="LYA62"/>
      <c r="LYB62"/>
      <c r="LYC62"/>
      <c r="LYD62"/>
      <c r="LYE62"/>
      <c r="LYF62"/>
      <c r="LYG62"/>
      <c r="LYH62"/>
      <c r="LYI62"/>
      <c r="LYJ62"/>
      <c r="LYK62"/>
      <c r="LYL62"/>
      <c r="LYM62"/>
      <c r="LYN62"/>
      <c r="LYO62"/>
      <c r="LYP62"/>
      <c r="LYQ62"/>
      <c r="LYR62"/>
      <c r="LYS62"/>
      <c r="LYT62"/>
      <c r="LYU62"/>
      <c r="LYV62"/>
      <c r="LYW62"/>
      <c r="LYX62"/>
      <c r="LYY62"/>
      <c r="LYZ62"/>
      <c r="LZA62"/>
      <c r="LZB62"/>
      <c r="LZC62"/>
      <c r="LZD62"/>
      <c r="LZE62"/>
      <c r="LZF62"/>
      <c r="LZG62"/>
      <c r="LZH62"/>
      <c r="LZI62"/>
      <c r="LZJ62"/>
      <c r="LZK62"/>
      <c r="LZL62"/>
      <c r="LZM62"/>
      <c r="LZN62"/>
      <c r="LZO62"/>
      <c r="LZP62"/>
      <c r="LZQ62"/>
      <c r="LZR62"/>
      <c r="LZS62"/>
      <c r="LZT62"/>
      <c r="LZU62"/>
      <c r="LZV62"/>
      <c r="LZW62"/>
      <c r="LZX62"/>
      <c r="LZY62"/>
      <c r="LZZ62"/>
      <c r="MAA62"/>
      <c r="MAB62"/>
      <c r="MAC62"/>
      <c r="MAD62"/>
      <c r="MAE62"/>
      <c r="MAF62"/>
      <c r="MAG62"/>
      <c r="MAH62"/>
      <c r="MAI62"/>
      <c r="MAJ62"/>
      <c r="MAK62"/>
      <c r="MAL62"/>
      <c r="MAM62"/>
      <c r="MAN62"/>
      <c r="MAO62"/>
      <c r="MAP62"/>
      <c r="MAQ62"/>
      <c r="MAR62"/>
      <c r="MAS62"/>
      <c r="MAT62"/>
      <c r="MAU62"/>
      <c r="MAV62"/>
      <c r="MAW62"/>
      <c r="MAX62"/>
      <c r="MAY62"/>
      <c r="MAZ62"/>
      <c r="MBA62"/>
      <c r="MBB62"/>
      <c r="MBC62"/>
      <c r="MBD62"/>
      <c r="MBE62"/>
      <c r="MBF62"/>
      <c r="MBG62"/>
      <c r="MBH62"/>
      <c r="MBI62"/>
      <c r="MBJ62"/>
      <c r="MBK62"/>
      <c r="MBL62"/>
      <c r="MBM62"/>
      <c r="MBN62"/>
      <c r="MBO62"/>
      <c r="MBP62"/>
      <c r="MBQ62"/>
      <c r="MBR62"/>
      <c r="MBS62"/>
      <c r="MBT62"/>
      <c r="MBU62"/>
      <c r="MBV62"/>
      <c r="MBW62"/>
      <c r="MBX62"/>
      <c r="MBY62"/>
      <c r="MBZ62"/>
      <c r="MCA62"/>
      <c r="MCB62"/>
      <c r="MCC62"/>
      <c r="MCD62"/>
      <c r="MCE62"/>
      <c r="MCF62"/>
      <c r="MCG62"/>
      <c r="MCH62"/>
      <c r="MCI62"/>
      <c r="MCJ62"/>
      <c r="MCK62"/>
      <c r="MCL62"/>
      <c r="MCM62"/>
      <c r="MCN62"/>
      <c r="MCO62"/>
      <c r="MCP62"/>
      <c r="MCQ62"/>
      <c r="MCR62"/>
      <c r="MCS62"/>
      <c r="MCT62"/>
      <c r="MCU62"/>
      <c r="MCV62"/>
      <c r="MCW62"/>
      <c r="MCX62"/>
      <c r="MCY62"/>
      <c r="MCZ62"/>
      <c r="MDA62"/>
      <c r="MDB62"/>
      <c r="MDC62"/>
      <c r="MDD62"/>
      <c r="MDE62"/>
      <c r="MDF62"/>
      <c r="MDG62"/>
      <c r="MDH62"/>
      <c r="MDI62"/>
      <c r="MDJ62"/>
      <c r="MDK62"/>
      <c r="MDL62"/>
      <c r="MDM62"/>
      <c r="MDN62"/>
      <c r="MDO62"/>
      <c r="MDP62"/>
      <c r="MDQ62"/>
      <c r="MDR62"/>
      <c r="MDS62"/>
      <c r="MDT62"/>
      <c r="MDU62"/>
      <c r="MDV62"/>
      <c r="MDW62"/>
      <c r="MDX62"/>
      <c r="MDY62"/>
      <c r="MDZ62"/>
      <c r="MEA62"/>
      <c r="MEB62"/>
      <c r="MEC62"/>
      <c r="MED62"/>
      <c r="MEE62"/>
      <c r="MEF62"/>
      <c r="MEG62"/>
      <c r="MEH62"/>
      <c r="MEI62"/>
      <c r="MEJ62"/>
      <c r="MEK62"/>
      <c r="MEL62"/>
      <c r="MEM62"/>
      <c r="MEN62"/>
      <c r="MEO62"/>
      <c r="MEP62"/>
      <c r="MEQ62"/>
      <c r="MER62"/>
      <c r="MES62"/>
      <c r="MET62"/>
      <c r="MEU62"/>
      <c r="MEV62"/>
      <c r="MEW62"/>
      <c r="MEX62"/>
      <c r="MEY62"/>
      <c r="MEZ62"/>
      <c r="MFA62"/>
      <c r="MFB62"/>
      <c r="MFC62"/>
      <c r="MFD62"/>
      <c r="MFE62"/>
      <c r="MFF62"/>
      <c r="MFG62"/>
      <c r="MFH62"/>
      <c r="MFI62"/>
      <c r="MFJ62"/>
      <c r="MFK62"/>
      <c r="MFL62"/>
      <c r="MFM62"/>
      <c r="MFN62"/>
      <c r="MFO62"/>
      <c r="MFP62"/>
      <c r="MFQ62"/>
      <c r="MFR62"/>
      <c r="MFS62"/>
      <c r="MFT62"/>
      <c r="MFU62"/>
      <c r="MFV62"/>
      <c r="MFW62"/>
      <c r="MFX62"/>
      <c r="MFY62"/>
      <c r="MFZ62"/>
      <c r="MGA62"/>
      <c r="MGB62"/>
      <c r="MGC62"/>
      <c r="MGD62"/>
      <c r="MGE62"/>
      <c r="MGF62"/>
      <c r="MGG62"/>
      <c r="MGH62"/>
      <c r="MGI62"/>
      <c r="MGJ62"/>
      <c r="MGK62"/>
      <c r="MGL62"/>
      <c r="MGM62"/>
      <c r="MGN62"/>
      <c r="MGO62"/>
      <c r="MGP62"/>
      <c r="MGQ62"/>
      <c r="MGR62"/>
      <c r="MGS62"/>
      <c r="MGT62"/>
      <c r="MGU62"/>
      <c r="MGV62"/>
      <c r="MGW62"/>
      <c r="MGX62"/>
      <c r="MGY62"/>
      <c r="MGZ62"/>
      <c r="MHA62"/>
      <c r="MHB62"/>
      <c r="MHC62"/>
      <c r="MHD62"/>
      <c r="MHE62"/>
      <c r="MHF62"/>
      <c r="MHG62"/>
      <c r="MHH62"/>
      <c r="MHI62"/>
      <c r="MHJ62"/>
      <c r="MHK62"/>
      <c r="MHL62"/>
      <c r="MHM62"/>
      <c r="MHN62"/>
      <c r="MHO62"/>
      <c r="MHP62"/>
      <c r="MHQ62"/>
      <c r="MHR62"/>
      <c r="MHS62"/>
      <c r="MHT62"/>
      <c r="MHU62"/>
      <c r="MHV62"/>
      <c r="MHW62"/>
      <c r="MHX62"/>
      <c r="MHY62"/>
      <c r="MHZ62"/>
      <c r="MIA62"/>
      <c r="MIB62"/>
      <c r="MIC62"/>
      <c r="MID62"/>
      <c r="MIE62"/>
      <c r="MIF62"/>
      <c r="MIG62"/>
      <c r="MIH62"/>
      <c r="MII62"/>
      <c r="MIJ62"/>
      <c r="MIK62"/>
      <c r="MIL62"/>
      <c r="MIM62"/>
      <c r="MIN62"/>
      <c r="MIO62"/>
      <c r="MIP62"/>
      <c r="MIQ62"/>
      <c r="MIR62"/>
      <c r="MIS62"/>
      <c r="MIT62"/>
      <c r="MIU62"/>
      <c r="MIV62"/>
      <c r="MIW62"/>
      <c r="MIX62"/>
      <c r="MIY62"/>
      <c r="MIZ62"/>
      <c r="MJA62"/>
      <c r="MJB62"/>
      <c r="MJC62"/>
      <c r="MJD62"/>
      <c r="MJE62"/>
      <c r="MJF62"/>
      <c r="MJG62"/>
      <c r="MJH62"/>
      <c r="MJI62"/>
      <c r="MJJ62"/>
      <c r="MJK62"/>
      <c r="MJL62"/>
      <c r="MJM62"/>
      <c r="MJN62"/>
      <c r="MJO62"/>
      <c r="MJP62"/>
      <c r="MJQ62"/>
      <c r="MJR62"/>
      <c r="MJS62"/>
      <c r="MJT62"/>
      <c r="MJU62"/>
      <c r="MJV62"/>
      <c r="MJW62"/>
      <c r="MJX62"/>
      <c r="MJY62"/>
      <c r="MJZ62"/>
      <c r="MKA62"/>
      <c r="MKB62"/>
      <c r="MKC62"/>
      <c r="MKD62"/>
      <c r="MKE62"/>
      <c r="MKF62"/>
      <c r="MKG62"/>
      <c r="MKH62"/>
      <c r="MKI62"/>
      <c r="MKJ62"/>
      <c r="MKK62"/>
      <c r="MKL62"/>
      <c r="MKM62"/>
      <c r="MKN62"/>
      <c r="MKO62"/>
      <c r="MKP62"/>
      <c r="MKQ62"/>
      <c r="MKR62"/>
      <c r="MKS62"/>
      <c r="MKT62"/>
      <c r="MKU62"/>
      <c r="MKV62"/>
      <c r="MKW62"/>
      <c r="MKX62"/>
      <c r="MKY62"/>
      <c r="MKZ62"/>
      <c r="MLA62"/>
      <c r="MLB62"/>
      <c r="MLC62"/>
      <c r="MLD62"/>
      <c r="MLE62"/>
      <c r="MLF62"/>
      <c r="MLG62"/>
      <c r="MLH62"/>
      <c r="MLI62"/>
      <c r="MLJ62"/>
      <c r="MLK62"/>
      <c r="MLL62"/>
      <c r="MLM62"/>
      <c r="MLN62"/>
      <c r="MLO62"/>
      <c r="MLP62"/>
      <c r="MLQ62"/>
      <c r="MLR62"/>
      <c r="MLS62"/>
      <c r="MLT62"/>
      <c r="MLU62"/>
      <c r="MLV62"/>
      <c r="MLW62"/>
      <c r="MLX62"/>
      <c r="MLY62"/>
      <c r="MLZ62"/>
      <c r="MMA62"/>
      <c r="MMB62"/>
      <c r="MMC62"/>
      <c r="MMD62"/>
      <c r="MME62"/>
      <c r="MMF62"/>
      <c r="MMG62"/>
      <c r="MMH62"/>
      <c r="MMI62"/>
      <c r="MMJ62"/>
      <c r="MMK62"/>
      <c r="MML62"/>
      <c r="MMM62"/>
      <c r="MMN62"/>
      <c r="MMO62"/>
      <c r="MMP62"/>
      <c r="MMQ62"/>
      <c r="MMR62"/>
      <c r="MMS62"/>
      <c r="MMT62"/>
      <c r="MMU62"/>
      <c r="MMV62"/>
      <c r="MMW62"/>
      <c r="MMX62"/>
      <c r="MMY62"/>
      <c r="MMZ62"/>
      <c r="MNA62"/>
      <c r="MNB62"/>
      <c r="MNC62"/>
      <c r="MND62"/>
      <c r="MNE62"/>
      <c r="MNF62"/>
      <c r="MNG62"/>
      <c r="MNH62"/>
      <c r="MNI62"/>
      <c r="MNJ62"/>
      <c r="MNK62"/>
      <c r="MNL62"/>
      <c r="MNM62"/>
      <c r="MNN62"/>
      <c r="MNO62"/>
      <c r="MNP62"/>
      <c r="MNQ62"/>
      <c r="MNR62"/>
      <c r="MNS62"/>
      <c r="MNT62"/>
      <c r="MNU62"/>
      <c r="MNV62"/>
      <c r="MNW62"/>
      <c r="MNX62"/>
      <c r="MNY62"/>
      <c r="MNZ62"/>
      <c r="MOA62"/>
      <c r="MOB62"/>
      <c r="MOC62"/>
      <c r="MOD62"/>
      <c r="MOE62"/>
      <c r="MOF62"/>
      <c r="MOG62"/>
      <c r="MOH62"/>
      <c r="MOI62"/>
      <c r="MOJ62"/>
      <c r="MOK62"/>
      <c r="MOL62"/>
      <c r="MOM62"/>
      <c r="MON62"/>
      <c r="MOO62"/>
      <c r="MOP62"/>
      <c r="MOQ62"/>
      <c r="MOR62"/>
      <c r="MOS62"/>
      <c r="MOT62"/>
      <c r="MOU62"/>
      <c r="MOV62"/>
      <c r="MOW62"/>
      <c r="MOX62"/>
      <c r="MOY62"/>
      <c r="MOZ62"/>
      <c r="MPA62"/>
      <c r="MPB62"/>
      <c r="MPC62"/>
      <c r="MPD62"/>
      <c r="MPE62"/>
      <c r="MPF62"/>
      <c r="MPG62"/>
      <c r="MPH62"/>
      <c r="MPI62"/>
      <c r="MPJ62"/>
      <c r="MPK62"/>
      <c r="MPL62"/>
      <c r="MPM62"/>
      <c r="MPN62"/>
      <c r="MPO62"/>
      <c r="MPP62"/>
      <c r="MPQ62"/>
      <c r="MPR62"/>
      <c r="MPS62"/>
      <c r="MPT62"/>
      <c r="MPU62"/>
      <c r="MPV62"/>
      <c r="MPW62"/>
      <c r="MPX62"/>
      <c r="MPY62"/>
      <c r="MPZ62"/>
      <c r="MQA62"/>
      <c r="MQB62"/>
      <c r="MQC62"/>
      <c r="MQD62"/>
      <c r="MQE62"/>
      <c r="MQF62"/>
      <c r="MQG62"/>
      <c r="MQH62"/>
      <c r="MQI62"/>
      <c r="MQJ62"/>
      <c r="MQK62"/>
      <c r="MQL62"/>
      <c r="MQM62"/>
      <c r="MQN62"/>
      <c r="MQO62"/>
      <c r="MQP62"/>
      <c r="MQQ62"/>
      <c r="MQR62"/>
      <c r="MQS62"/>
      <c r="MQT62"/>
      <c r="MQU62"/>
      <c r="MQV62"/>
      <c r="MQW62"/>
      <c r="MQX62"/>
      <c r="MQY62"/>
      <c r="MQZ62"/>
      <c r="MRA62"/>
      <c r="MRB62"/>
      <c r="MRC62"/>
      <c r="MRD62"/>
      <c r="MRE62"/>
      <c r="MRF62"/>
      <c r="MRG62"/>
      <c r="MRH62"/>
      <c r="MRI62"/>
      <c r="MRJ62"/>
      <c r="MRK62"/>
      <c r="MRL62"/>
      <c r="MRM62"/>
      <c r="MRN62"/>
      <c r="MRO62"/>
      <c r="MRP62"/>
      <c r="MRQ62"/>
      <c r="MRR62"/>
      <c r="MRS62"/>
      <c r="MRT62"/>
      <c r="MRU62"/>
      <c r="MRV62"/>
      <c r="MRW62"/>
      <c r="MRX62"/>
      <c r="MRY62"/>
      <c r="MRZ62"/>
      <c r="MSA62"/>
      <c r="MSB62"/>
      <c r="MSC62"/>
      <c r="MSD62"/>
      <c r="MSE62"/>
      <c r="MSF62"/>
      <c r="MSG62"/>
      <c r="MSH62"/>
      <c r="MSI62"/>
      <c r="MSJ62"/>
      <c r="MSK62"/>
      <c r="MSL62"/>
      <c r="MSM62"/>
      <c r="MSN62"/>
      <c r="MSO62"/>
      <c r="MSP62"/>
      <c r="MSQ62"/>
      <c r="MSR62"/>
      <c r="MSS62"/>
      <c r="MST62"/>
      <c r="MSU62"/>
      <c r="MSV62"/>
      <c r="MSW62"/>
      <c r="MSX62"/>
      <c r="MSY62"/>
      <c r="MSZ62"/>
      <c r="MTA62"/>
      <c r="MTB62"/>
      <c r="MTC62"/>
      <c r="MTD62"/>
      <c r="MTE62"/>
      <c r="MTF62"/>
      <c r="MTG62"/>
      <c r="MTH62"/>
      <c r="MTI62"/>
      <c r="MTJ62"/>
      <c r="MTK62"/>
      <c r="MTL62"/>
      <c r="MTM62"/>
      <c r="MTN62"/>
      <c r="MTO62"/>
      <c r="MTP62"/>
      <c r="MTQ62"/>
      <c r="MTR62"/>
      <c r="MTS62"/>
      <c r="MTT62"/>
      <c r="MTU62"/>
      <c r="MTV62"/>
      <c r="MTW62"/>
      <c r="MTX62"/>
      <c r="MTY62"/>
      <c r="MTZ62"/>
      <c r="MUA62"/>
      <c r="MUB62"/>
      <c r="MUC62"/>
      <c r="MUD62"/>
      <c r="MUE62"/>
      <c r="MUF62"/>
      <c r="MUG62"/>
      <c r="MUH62"/>
      <c r="MUI62"/>
      <c r="MUJ62"/>
      <c r="MUK62"/>
      <c r="MUL62"/>
      <c r="MUM62"/>
      <c r="MUN62"/>
      <c r="MUO62"/>
      <c r="MUP62"/>
      <c r="MUQ62"/>
      <c r="MUR62"/>
      <c r="MUS62"/>
      <c r="MUT62"/>
      <c r="MUU62"/>
      <c r="MUV62"/>
      <c r="MUW62"/>
      <c r="MUX62"/>
      <c r="MUY62"/>
      <c r="MUZ62"/>
      <c r="MVA62"/>
      <c r="MVB62"/>
      <c r="MVC62"/>
      <c r="MVD62"/>
      <c r="MVE62"/>
      <c r="MVF62"/>
      <c r="MVG62"/>
      <c r="MVH62"/>
      <c r="MVI62"/>
      <c r="MVJ62"/>
      <c r="MVK62"/>
      <c r="MVL62"/>
      <c r="MVM62"/>
      <c r="MVN62"/>
      <c r="MVO62"/>
      <c r="MVP62"/>
      <c r="MVQ62"/>
      <c r="MVR62"/>
      <c r="MVS62"/>
      <c r="MVT62"/>
      <c r="MVU62"/>
      <c r="MVV62"/>
      <c r="MVW62"/>
      <c r="MVX62"/>
      <c r="MVY62"/>
      <c r="MVZ62"/>
      <c r="MWA62"/>
      <c r="MWB62"/>
      <c r="MWC62"/>
      <c r="MWD62"/>
      <c r="MWE62"/>
      <c r="MWF62"/>
      <c r="MWG62"/>
      <c r="MWH62"/>
      <c r="MWI62"/>
      <c r="MWJ62"/>
      <c r="MWK62"/>
      <c r="MWL62"/>
      <c r="MWM62"/>
      <c r="MWN62"/>
      <c r="MWO62"/>
      <c r="MWP62"/>
      <c r="MWQ62"/>
      <c r="MWR62"/>
      <c r="MWS62"/>
      <c r="MWT62"/>
      <c r="MWU62"/>
      <c r="MWV62"/>
      <c r="MWW62"/>
      <c r="MWX62"/>
      <c r="MWY62"/>
      <c r="MWZ62"/>
      <c r="MXA62"/>
      <c r="MXB62"/>
      <c r="MXC62"/>
      <c r="MXD62"/>
      <c r="MXE62"/>
      <c r="MXF62"/>
      <c r="MXG62"/>
      <c r="MXH62"/>
      <c r="MXI62"/>
      <c r="MXJ62"/>
      <c r="MXK62"/>
      <c r="MXL62"/>
      <c r="MXM62"/>
      <c r="MXN62"/>
      <c r="MXO62"/>
      <c r="MXP62"/>
      <c r="MXQ62"/>
      <c r="MXR62"/>
      <c r="MXS62"/>
      <c r="MXT62"/>
      <c r="MXU62"/>
      <c r="MXV62"/>
      <c r="MXW62"/>
      <c r="MXX62"/>
      <c r="MXY62"/>
      <c r="MXZ62"/>
      <c r="MYA62"/>
      <c r="MYB62"/>
      <c r="MYC62"/>
      <c r="MYD62"/>
      <c r="MYE62"/>
      <c r="MYF62"/>
      <c r="MYG62"/>
      <c r="MYH62"/>
      <c r="MYI62"/>
      <c r="MYJ62"/>
      <c r="MYK62"/>
      <c r="MYL62"/>
      <c r="MYM62"/>
      <c r="MYN62"/>
      <c r="MYO62"/>
      <c r="MYP62"/>
      <c r="MYQ62"/>
      <c r="MYR62"/>
      <c r="MYS62"/>
      <c r="MYT62"/>
      <c r="MYU62"/>
      <c r="MYV62"/>
      <c r="MYW62"/>
      <c r="MYX62"/>
      <c r="MYY62"/>
      <c r="MYZ62"/>
      <c r="MZA62"/>
      <c r="MZB62"/>
      <c r="MZC62"/>
      <c r="MZD62"/>
      <c r="MZE62"/>
      <c r="MZF62"/>
      <c r="MZG62"/>
      <c r="MZH62"/>
      <c r="MZI62"/>
      <c r="MZJ62"/>
      <c r="MZK62"/>
      <c r="MZL62"/>
      <c r="MZM62"/>
      <c r="MZN62"/>
      <c r="MZO62"/>
      <c r="MZP62"/>
      <c r="MZQ62"/>
      <c r="MZR62"/>
      <c r="MZS62"/>
      <c r="MZT62"/>
      <c r="MZU62"/>
      <c r="MZV62"/>
      <c r="MZW62"/>
      <c r="MZX62"/>
      <c r="MZY62"/>
      <c r="MZZ62"/>
      <c r="NAA62"/>
      <c r="NAB62"/>
      <c r="NAC62"/>
      <c r="NAD62"/>
      <c r="NAE62"/>
      <c r="NAF62"/>
      <c r="NAG62"/>
      <c r="NAH62"/>
      <c r="NAI62"/>
      <c r="NAJ62"/>
      <c r="NAK62"/>
      <c r="NAL62"/>
      <c r="NAM62"/>
      <c r="NAN62"/>
      <c r="NAO62"/>
      <c r="NAP62"/>
      <c r="NAQ62"/>
      <c r="NAR62"/>
      <c r="NAS62"/>
      <c r="NAT62"/>
      <c r="NAU62"/>
      <c r="NAV62"/>
      <c r="NAW62"/>
      <c r="NAX62"/>
      <c r="NAY62"/>
      <c r="NAZ62"/>
      <c r="NBA62"/>
      <c r="NBB62"/>
      <c r="NBC62"/>
      <c r="NBD62"/>
      <c r="NBE62"/>
      <c r="NBF62"/>
      <c r="NBG62"/>
      <c r="NBH62"/>
      <c r="NBI62"/>
      <c r="NBJ62"/>
      <c r="NBK62"/>
      <c r="NBL62"/>
      <c r="NBM62"/>
      <c r="NBN62"/>
      <c r="NBO62"/>
      <c r="NBP62"/>
      <c r="NBQ62"/>
      <c r="NBR62"/>
      <c r="NBS62"/>
      <c r="NBT62"/>
      <c r="NBU62"/>
      <c r="NBV62"/>
      <c r="NBW62"/>
      <c r="NBX62"/>
      <c r="NBY62"/>
      <c r="NBZ62"/>
      <c r="NCA62"/>
      <c r="NCB62"/>
      <c r="NCC62"/>
      <c r="NCD62"/>
      <c r="NCE62"/>
      <c r="NCF62"/>
      <c r="NCG62"/>
      <c r="NCH62"/>
      <c r="NCI62"/>
      <c r="NCJ62"/>
      <c r="NCK62"/>
      <c r="NCL62"/>
      <c r="NCM62"/>
      <c r="NCN62"/>
      <c r="NCO62"/>
      <c r="NCP62"/>
      <c r="NCQ62"/>
      <c r="NCR62"/>
      <c r="NCS62"/>
      <c r="NCT62"/>
      <c r="NCU62"/>
      <c r="NCV62"/>
      <c r="NCW62"/>
      <c r="NCX62"/>
      <c r="NCY62"/>
      <c r="NCZ62"/>
      <c r="NDA62"/>
      <c r="NDB62"/>
      <c r="NDC62"/>
      <c r="NDD62"/>
      <c r="NDE62"/>
      <c r="NDF62"/>
      <c r="NDG62"/>
      <c r="NDH62"/>
      <c r="NDI62"/>
      <c r="NDJ62"/>
      <c r="NDK62"/>
      <c r="NDL62"/>
      <c r="NDM62"/>
      <c r="NDN62"/>
      <c r="NDO62"/>
      <c r="NDP62"/>
      <c r="NDQ62"/>
      <c r="NDR62"/>
      <c r="NDS62"/>
      <c r="NDT62"/>
      <c r="NDU62"/>
      <c r="NDV62"/>
      <c r="NDW62"/>
      <c r="NDX62"/>
      <c r="NDY62"/>
      <c r="NDZ62"/>
      <c r="NEA62"/>
      <c r="NEB62"/>
      <c r="NEC62"/>
      <c r="NED62"/>
      <c r="NEE62"/>
      <c r="NEF62"/>
      <c r="NEG62"/>
      <c r="NEH62"/>
      <c r="NEI62"/>
      <c r="NEJ62"/>
      <c r="NEK62"/>
      <c r="NEL62"/>
      <c r="NEM62"/>
      <c r="NEN62"/>
      <c r="NEO62"/>
      <c r="NEP62"/>
      <c r="NEQ62"/>
      <c r="NER62"/>
      <c r="NES62"/>
      <c r="NET62"/>
      <c r="NEU62"/>
      <c r="NEV62"/>
      <c r="NEW62"/>
      <c r="NEX62"/>
      <c r="NEY62"/>
      <c r="NEZ62"/>
      <c r="NFA62"/>
      <c r="NFB62"/>
      <c r="NFC62"/>
      <c r="NFD62"/>
      <c r="NFE62"/>
      <c r="NFF62"/>
      <c r="NFG62"/>
      <c r="NFH62"/>
      <c r="NFI62"/>
      <c r="NFJ62"/>
      <c r="NFK62"/>
      <c r="NFL62"/>
      <c r="NFM62"/>
      <c r="NFN62"/>
      <c r="NFO62"/>
      <c r="NFP62"/>
      <c r="NFQ62"/>
      <c r="NFR62"/>
      <c r="NFS62"/>
      <c r="NFT62"/>
      <c r="NFU62"/>
      <c r="NFV62"/>
      <c r="NFW62"/>
      <c r="NFX62"/>
      <c r="NFY62"/>
      <c r="NFZ62"/>
      <c r="NGA62"/>
      <c r="NGB62"/>
      <c r="NGC62"/>
      <c r="NGD62"/>
      <c r="NGE62"/>
      <c r="NGF62"/>
      <c r="NGG62"/>
      <c r="NGH62"/>
      <c r="NGI62"/>
      <c r="NGJ62"/>
      <c r="NGK62"/>
      <c r="NGL62"/>
      <c r="NGM62"/>
      <c r="NGN62"/>
      <c r="NGO62"/>
      <c r="NGP62"/>
      <c r="NGQ62"/>
      <c r="NGR62"/>
      <c r="NGS62"/>
      <c r="NGT62"/>
      <c r="NGU62"/>
      <c r="NGV62"/>
      <c r="NGW62"/>
      <c r="NGX62"/>
      <c r="NGY62"/>
      <c r="NGZ62"/>
      <c r="NHA62"/>
      <c r="NHB62"/>
      <c r="NHC62"/>
      <c r="NHD62"/>
      <c r="NHE62"/>
      <c r="NHF62"/>
      <c r="NHG62"/>
      <c r="NHH62"/>
      <c r="NHI62"/>
      <c r="NHJ62"/>
      <c r="NHK62"/>
      <c r="NHL62"/>
      <c r="NHM62"/>
      <c r="NHN62"/>
      <c r="NHO62"/>
      <c r="NHP62"/>
      <c r="NHQ62"/>
      <c r="NHR62"/>
      <c r="NHS62"/>
      <c r="NHT62"/>
      <c r="NHU62"/>
      <c r="NHV62"/>
      <c r="NHW62"/>
      <c r="NHX62"/>
      <c r="NHY62"/>
      <c r="NHZ62"/>
      <c r="NIA62"/>
      <c r="NIB62"/>
      <c r="NIC62"/>
      <c r="NID62"/>
      <c r="NIE62"/>
      <c r="NIF62"/>
      <c r="NIG62"/>
      <c r="NIH62"/>
      <c r="NII62"/>
      <c r="NIJ62"/>
      <c r="NIK62"/>
      <c r="NIL62"/>
      <c r="NIM62"/>
      <c r="NIN62"/>
      <c r="NIO62"/>
      <c r="NIP62"/>
      <c r="NIQ62"/>
      <c r="NIR62"/>
      <c r="NIS62"/>
      <c r="NIT62"/>
      <c r="NIU62"/>
      <c r="NIV62"/>
      <c r="NIW62"/>
      <c r="NIX62"/>
      <c r="NIY62"/>
      <c r="NIZ62"/>
      <c r="NJA62"/>
      <c r="NJB62"/>
      <c r="NJC62"/>
      <c r="NJD62"/>
      <c r="NJE62"/>
      <c r="NJF62"/>
      <c r="NJG62"/>
      <c r="NJH62"/>
      <c r="NJI62"/>
      <c r="NJJ62"/>
      <c r="NJK62"/>
      <c r="NJL62"/>
      <c r="NJM62"/>
      <c r="NJN62"/>
      <c r="NJO62"/>
      <c r="NJP62"/>
      <c r="NJQ62"/>
      <c r="NJR62"/>
      <c r="NJS62"/>
      <c r="NJT62"/>
      <c r="NJU62"/>
      <c r="NJV62"/>
      <c r="NJW62"/>
      <c r="NJX62"/>
      <c r="NJY62"/>
      <c r="NJZ62"/>
      <c r="NKA62"/>
      <c r="NKB62"/>
      <c r="NKC62"/>
      <c r="NKD62"/>
      <c r="NKE62"/>
      <c r="NKF62"/>
      <c r="NKG62"/>
      <c r="NKH62"/>
      <c r="NKI62"/>
      <c r="NKJ62"/>
      <c r="NKK62"/>
      <c r="NKL62"/>
      <c r="NKM62"/>
      <c r="NKN62"/>
      <c r="NKO62"/>
      <c r="NKP62"/>
      <c r="NKQ62"/>
      <c r="NKR62"/>
      <c r="NKS62"/>
      <c r="NKT62"/>
      <c r="NKU62"/>
      <c r="NKV62"/>
      <c r="NKW62"/>
      <c r="NKX62"/>
      <c r="NKY62"/>
      <c r="NKZ62"/>
      <c r="NLA62"/>
      <c r="NLB62"/>
      <c r="NLC62"/>
      <c r="NLD62"/>
      <c r="NLE62"/>
      <c r="NLF62"/>
      <c r="NLG62"/>
      <c r="NLH62"/>
      <c r="NLI62"/>
      <c r="NLJ62"/>
      <c r="NLK62"/>
      <c r="NLL62"/>
      <c r="NLM62"/>
      <c r="NLN62"/>
      <c r="NLO62"/>
      <c r="NLP62"/>
      <c r="NLQ62"/>
      <c r="NLR62"/>
      <c r="NLS62"/>
      <c r="NLT62"/>
      <c r="NLU62"/>
      <c r="NLV62"/>
      <c r="NLW62"/>
      <c r="NLX62"/>
      <c r="NLY62"/>
      <c r="NLZ62"/>
      <c r="NMA62"/>
      <c r="NMB62"/>
      <c r="NMC62"/>
      <c r="NMD62"/>
      <c r="NME62"/>
      <c r="NMF62"/>
      <c r="NMG62"/>
      <c r="NMH62"/>
      <c r="NMI62"/>
      <c r="NMJ62"/>
      <c r="NMK62"/>
      <c r="NML62"/>
      <c r="NMM62"/>
      <c r="NMN62"/>
      <c r="NMO62"/>
      <c r="NMP62"/>
      <c r="NMQ62"/>
      <c r="NMR62"/>
      <c r="NMS62"/>
      <c r="NMT62"/>
      <c r="NMU62"/>
      <c r="NMV62"/>
      <c r="NMW62"/>
      <c r="NMX62"/>
      <c r="NMY62"/>
      <c r="NMZ62"/>
      <c r="NNA62"/>
      <c r="NNB62"/>
      <c r="NNC62"/>
      <c r="NND62"/>
      <c r="NNE62"/>
      <c r="NNF62"/>
      <c r="NNG62"/>
      <c r="NNH62"/>
      <c r="NNI62"/>
      <c r="NNJ62"/>
      <c r="NNK62"/>
      <c r="NNL62"/>
      <c r="NNM62"/>
      <c r="NNN62"/>
      <c r="NNO62"/>
      <c r="NNP62"/>
      <c r="NNQ62"/>
      <c r="NNR62"/>
      <c r="NNS62"/>
      <c r="NNT62"/>
      <c r="NNU62"/>
      <c r="NNV62"/>
      <c r="NNW62"/>
      <c r="NNX62"/>
      <c r="NNY62"/>
      <c r="NNZ62"/>
      <c r="NOA62"/>
      <c r="NOB62"/>
      <c r="NOC62"/>
      <c r="NOD62"/>
      <c r="NOE62"/>
      <c r="NOF62"/>
      <c r="NOG62"/>
      <c r="NOH62"/>
      <c r="NOI62"/>
      <c r="NOJ62"/>
      <c r="NOK62"/>
      <c r="NOL62"/>
      <c r="NOM62"/>
      <c r="NON62"/>
      <c r="NOO62"/>
      <c r="NOP62"/>
      <c r="NOQ62"/>
      <c r="NOR62"/>
      <c r="NOS62"/>
      <c r="NOT62"/>
      <c r="NOU62"/>
      <c r="NOV62"/>
      <c r="NOW62"/>
      <c r="NOX62"/>
      <c r="NOY62"/>
      <c r="NOZ62"/>
      <c r="NPA62"/>
      <c r="NPB62"/>
      <c r="NPC62"/>
      <c r="NPD62"/>
      <c r="NPE62"/>
      <c r="NPF62"/>
      <c r="NPG62"/>
      <c r="NPH62"/>
      <c r="NPI62"/>
      <c r="NPJ62"/>
      <c r="NPK62"/>
      <c r="NPL62"/>
      <c r="NPM62"/>
      <c r="NPN62"/>
      <c r="NPO62"/>
      <c r="NPP62"/>
      <c r="NPQ62"/>
      <c r="NPR62"/>
      <c r="NPS62"/>
      <c r="NPT62"/>
      <c r="NPU62"/>
      <c r="NPV62"/>
      <c r="NPW62"/>
      <c r="NPX62"/>
      <c r="NPY62"/>
      <c r="NPZ62"/>
      <c r="NQA62"/>
      <c r="NQB62"/>
      <c r="NQC62"/>
      <c r="NQD62"/>
      <c r="NQE62"/>
      <c r="NQF62"/>
      <c r="NQG62"/>
      <c r="NQH62"/>
      <c r="NQI62"/>
      <c r="NQJ62"/>
      <c r="NQK62"/>
      <c r="NQL62"/>
      <c r="NQM62"/>
      <c r="NQN62"/>
      <c r="NQO62"/>
      <c r="NQP62"/>
      <c r="NQQ62"/>
      <c r="NQR62"/>
      <c r="NQS62"/>
      <c r="NQT62"/>
      <c r="NQU62"/>
      <c r="NQV62"/>
      <c r="NQW62"/>
      <c r="NQX62"/>
      <c r="NQY62"/>
      <c r="NQZ62"/>
      <c r="NRA62"/>
      <c r="NRB62"/>
      <c r="NRC62"/>
      <c r="NRD62"/>
      <c r="NRE62"/>
      <c r="NRF62"/>
      <c r="NRG62"/>
      <c r="NRH62"/>
      <c r="NRI62"/>
      <c r="NRJ62"/>
      <c r="NRK62"/>
      <c r="NRL62"/>
      <c r="NRM62"/>
      <c r="NRN62"/>
      <c r="NRO62"/>
      <c r="NRP62"/>
      <c r="NRQ62"/>
      <c r="NRR62"/>
      <c r="NRS62"/>
      <c r="NRT62"/>
      <c r="NRU62"/>
      <c r="NRV62"/>
      <c r="NRW62"/>
      <c r="NRX62"/>
      <c r="NRY62"/>
      <c r="NRZ62"/>
      <c r="NSA62"/>
      <c r="NSB62"/>
      <c r="NSC62"/>
      <c r="NSD62"/>
      <c r="NSE62"/>
      <c r="NSF62"/>
      <c r="NSG62"/>
      <c r="NSH62"/>
      <c r="NSI62"/>
      <c r="NSJ62"/>
      <c r="NSK62"/>
      <c r="NSL62"/>
      <c r="NSM62"/>
      <c r="NSN62"/>
      <c r="NSO62"/>
      <c r="NSP62"/>
      <c r="NSQ62"/>
      <c r="NSR62"/>
      <c r="NSS62"/>
      <c r="NST62"/>
      <c r="NSU62"/>
      <c r="NSV62"/>
      <c r="NSW62"/>
      <c r="NSX62"/>
      <c r="NSY62"/>
      <c r="NSZ62"/>
      <c r="NTA62"/>
      <c r="NTB62"/>
      <c r="NTC62"/>
      <c r="NTD62"/>
      <c r="NTE62"/>
      <c r="NTF62"/>
      <c r="NTG62"/>
      <c r="NTH62"/>
      <c r="NTI62"/>
      <c r="NTJ62"/>
      <c r="NTK62"/>
      <c r="NTL62"/>
      <c r="NTM62"/>
      <c r="NTN62"/>
      <c r="NTO62"/>
      <c r="NTP62"/>
      <c r="NTQ62"/>
      <c r="NTR62"/>
      <c r="NTS62"/>
      <c r="NTT62"/>
      <c r="NTU62"/>
      <c r="NTV62"/>
      <c r="NTW62"/>
      <c r="NTX62"/>
      <c r="NTY62"/>
      <c r="NTZ62"/>
      <c r="NUA62"/>
      <c r="NUB62"/>
      <c r="NUC62"/>
      <c r="NUD62"/>
      <c r="NUE62"/>
      <c r="NUF62"/>
      <c r="NUG62"/>
      <c r="NUH62"/>
      <c r="NUI62"/>
      <c r="NUJ62"/>
      <c r="NUK62"/>
      <c r="NUL62"/>
      <c r="NUM62"/>
      <c r="NUN62"/>
      <c r="NUO62"/>
      <c r="NUP62"/>
      <c r="NUQ62"/>
      <c r="NUR62"/>
      <c r="NUS62"/>
      <c r="NUT62"/>
      <c r="NUU62"/>
      <c r="NUV62"/>
      <c r="NUW62"/>
      <c r="NUX62"/>
      <c r="NUY62"/>
      <c r="NUZ62"/>
      <c r="NVA62"/>
      <c r="NVB62"/>
      <c r="NVC62"/>
      <c r="NVD62"/>
      <c r="NVE62"/>
      <c r="NVF62"/>
      <c r="NVG62"/>
      <c r="NVH62"/>
      <c r="NVI62"/>
      <c r="NVJ62"/>
      <c r="NVK62"/>
      <c r="NVL62"/>
      <c r="NVM62"/>
      <c r="NVN62"/>
      <c r="NVO62"/>
      <c r="NVP62"/>
      <c r="NVQ62"/>
      <c r="NVR62"/>
      <c r="NVS62"/>
      <c r="NVT62"/>
      <c r="NVU62"/>
      <c r="NVV62"/>
      <c r="NVW62"/>
      <c r="NVX62"/>
      <c r="NVY62"/>
      <c r="NVZ62"/>
      <c r="NWA62"/>
      <c r="NWB62"/>
      <c r="NWC62"/>
      <c r="NWD62"/>
      <c r="NWE62"/>
      <c r="NWF62"/>
      <c r="NWG62"/>
      <c r="NWH62"/>
      <c r="NWI62"/>
      <c r="NWJ62"/>
      <c r="NWK62"/>
      <c r="NWL62"/>
      <c r="NWM62"/>
      <c r="NWN62"/>
      <c r="NWO62"/>
      <c r="NWP62"/>
      <c r="NWQ62"/>
      <c r="NWR62"/>
      <c r="NWS62"/>
      <c r="NWT62"/>
      <c r="NWU62"/>
      <c r="NWV62"/>
      <c r="NWW62"/>
      <c r="NWX62"/>
      <c r="NWY62"/>
      <c r="NWZ62"/>
      <c r="NXA62"/>
      <c r="NXB62"/>
      <c r="NXC62"/>
      <c r="NXD62"/>
      <c r="NXE62"/>
      <c r="NXF62"/>
      <c r="NXG62"/>
      <c r="NXH62"/>
      <c r="NXI62"/>
      <c r="NXJ62"/>
      <c r="NXK62"/>
      <c r="NXL62"/>
      <c r="NXM62"/>
      <c r="NXN62"/>
      <c r="NXO62"/>
      <c r="NXP62"/>
      <c r="NXQ62"/>
      <c r="NXR62"/>
      <c r="NXS62"/>
      <c r="NXT62"/>
      <c r="NXU62"/>
      <c r="NXV62"/>
      <c r="NXW62"/>
      <c r="NXX62"/>
      <c r="NXY62"/>
      <c r="NXZ62"/>
      <c r="NYA62"/>
      <c r="NYB62"/>
      <c r="NYC62"/>
      <c r="NYD62"/>
      <c r="NYE62"/>
      <c r="NYF62"/>
      <c r="NYG62"/>
      <c r="NYH62"/>
      <c r="NYI62"/>
      <c r="NYJ62"/>
      <c r="NYK62"/>
      <c r="NYL62"/>
      <c r="NYM62"/>
      <c r="NYN62"/>
      <c r="NYO62"/>
      <c r="NYP62"/>
      <c r="NYQ62"/>
      <c r="NYR62"/>
      <c r="NYS62"/>
      <c r="NYT62"/>
      <c r="NYU62"/>
      <c r="NYV62"/>
      <c r="NYW62"/>
      <c r="NYX62"/>
      <c r="NYY62"/>
      <c r="NYZ62"/>
      <c r="NZA62"/>
      <c r="NZB62"/>
      <c r="NZC62"/>
      <c r="NZD62"/>
      <c r="NZE62"/>
      <c r="NZF62"/>
      <c r="NZG62"/>
      <c r="NZH62"/>
      <c r="NZI62"/>
      <c r="NZJ62"/>
      <c r="NZK62"/>
      <c r="NZL62"/>
      <c r="NZM62"/>
      <c r="NZN62"/>
      <c r="NZO62"/>
      <c r="NZP62"/>
      <c r="NZQ62"/>
      <c r="NZR62"/>
      <c r="NZS62"/>
      <c r="NZT62"/>
      <c r="NZU62"/>
      <c r="NZV62"/>
      <c r="NZW62"/>
      <c r="NZX62"/>
      <c r="NZY62"/>
      <c r="NZZ62"/>
      <c r="OAA62"/>
      <c r="OAB62"/>
      <c r="OAC62"/>
      <c r="OAD62"/>
      <c r="OAE62"/>
      <c r="OAF62"/>
      <c r="OAG62"/>
      <c r="OAH62"/>
      <c r="OAI62"/>
      <c r="OAJ62"/>
      <c r="OAK62"/>
      <c r="OAL62"/>
      <c r="OAM62"/>
      <c r="OAN62"/>
      <c r="OAO62"/>
      <c r="OAP62"/>
      <c r="OAQ62"/>
      <c r="OAR62"/>
      <c r="OAS62"/>
      <c r="OAT62"/>
      <c r="OAU62"/>
      <c r="OAV62"/>
      <c r="OAW62"/>
      <c r="OAX62"/>
      <c r="OAY62"/>
      <c r="OAZ62"/>
      <c r="OBA62"/>
      <c r="OBB62"/>
      <c r="OBC62"/>
      <c r="OBD62"/>
      <c r="OBE62"/>
      <c r="OBF62"/>
      <c r="OBG62"/>
      <c r="OBH62"/>
      <c r="OBI62"/>
      <c r="OBJ62"/>
      <c r="OBK62"/>
      <c r="OBL62"/>
      <c r="OBM62"/>
      <c r="OBN62"/>
      <c r="OBO62"/>
      <c r="OBP62"/>
      <c r="OBQ62"/>
      <c r="OBR62"/>
      <c r="OBS62"/>
      <c r="OBT62"/>
      <c r="OBU62"/>
      <c r="OBV62"/>
      <c r="OBW62"/>
      <c r="OBX62"/>
      <c r="OBY62"/>
      <c r="OBZ62"/>
      <c r="OCA62"/>
      <c r="OCB62"/>
      <c r="OCC62"/>
      <c r="OCD62"/>
      <c r="OCE62"/>
      <c r="OCF62"/>
      <c r="OCG62"/>
      <c r="OCH62"/>
      <c r="OCI62"/>
      <c r="OCJ62"/>
      <c r="OCK62"/>
      <c r="OCL62"/>
      <c r="OCM62"/>
      <c r="OCN62"/>
      <c r="OCO62"/>
      <c r="OCP62"/>
      <c r="OCQ62"/>
      <c r="OCR62"/>
      <c r="OCS62"/>
      <c r="OCT62"/>
      <c r="OCU62"/>
      <c r="OCV62"/>
      <c r="OCW62"/>
      <c r="OCX62"/>
      <c r="OCY62"/>
      <c r="OCZ62"/>
      <c r="ODA62"/>
      <c r="ODB62"/>
      <c r="ODC62"/>
      <c r="ODD62"/>
      <c r="ODE62"/>
      <c r="ODF62"/>
      <c r="ODG62"/>
      <c r="ODH62"/>
      <c r="ODI62"/>
      <c r="ODJ62"/>
      <c r="ODK62"/>
      <c r="ODL62"/>
      <c r="ODM62"/>
      <c r="ODN62"/>
      <c r="ODO62"/>
      <c r="ODP62"/>
      <c r="ODQ62"/>
      <c r="ODR62"/>
      <c r="ODS62"/>
      <c r="ODT62"/>
      <c r="ODU62"/>
      <c r="ODV62"/>
      <c r="ODW62"/>
      <c r="ODX62"/>
      <c r="ODY62"/>
      <c r="ODZ62"/>
      <c r="OEA62"/>
      <c r="OEB62"/>
      <c r="OEC62"/>
      <c r="OED62"/>
      <c r="OEE62"/>
      <c r="OEF62"/>
      <c r="OEG62"/>
      <c r="OEH62"/>
      <c r="OEI62"/>
      <c r="OEJ62"/>
      <c r="OEK62"/>
      <c r="OEL62"/>
      <c r="OEM62"/>
      <c r="OEN62"/>
      <c r="OEO62"/>
      <c r="OEP62"/>
      <c r="OEQ62"/>
      <c r="OER62"/>
      <c r="OES62"/>
      <c r="OET62"/>
      <c r="OEU62"/>
      <c r="OEV62"/>
      <c r="OEW62"/>
      <c r="OEX62"/>
      <c r="OEY62"/>
      <c r="OEZ62"/>
      <c r="OFA62"/>
      <c r="OFB62"/>
      <c r="OFC62"/>
      <c r="OFD62"/>
      <c r="OFE62"/>
      <c r="OFF62"/>
      <c r="OFG62"/>
      <c r="OFH62"/>
      <c r="OFI62"/>
      <c r="OFJ62"/>
      <c r="OFK62"/>
      <c r="OFL62"/>
      <c r="OFM62"/>
      <c r="OFN62"/>
      <c r="OFO62"/>
      <c r="OFP62"/>
      <c r="OFQ62"/>
      <c r="OFR62"/>
      <c r="OFS62"/>
      <c r="OFT62"/>
      <c r="OFU62"/>
      <c r="OFV62"/>
      <c r="OFW62"/>
      <c r="OFX62"/>
      <c r="OFY62"/>
      <c r="OFZ62"/>
      <c r="OGA62"/>
      <c r="OGB62"/>
      <c r="OGC62"/>
      <c r="OGD62"/>
      <c r="OGE62"/>
      <c r="OGF62"/>
      <c r="OGG62"/>
      <c r="OGH62"/>
      <c r="OGI62"/>
      <c r="OGJ62"/>
      <c r="OGK62"/>
      <c r="OGL62"/>
      <c r="OGM62"/>
      <c r="OGN62"/>
      <c r="OGO62"/>
      <c r="OGP62"/>
      <c r="OGQ62"/>
      <c r="OGR62"/>
      <c r="OGS62"/>
      <c r="OGT62"/>
      <c r="OGU62"/>
      <c r="OGV62"/>
      <c r="OGW62"/>
      <c r="OGX62"/>
      <c r="OGY62"/>
      <c r="OGZ62"/>
      <c r="OHA62"/>
      <c r="OHB62"/>
      <c r="OHC62"/>
      <c r="OHD62"/>
      <c r="OHE62"/>
      <c r="OHF62"/>
      <c r="OHG62"/>
      <c r="OHH62"/>
      <c r="OHI62"/>
      <c r="OHJ62"/>
      <c r="OHK62"/>
      <c r="OHL62"/>
      <c r="OHM62"/>
      <c r="OHN62"/>
      <c r="OHO62"/>
      <c r="OHP62"/>
      <c r="OHQ62"/>
      <c r="OHR62"/>
      <c r="OHS62"/>
      <c r="OHT62"/>
      <c r="OHU62"/>
      <c r="OHV62"/>
      <c r="OHW62"/>
      <c r="OHX62"/>
      <c r="OHY62"/>
      <c r="OHZ62"/>
      <c r="OIA62"/>
      <c r="OIB62"/>
      <c r="OIC62"/>
      <c r="OID62"/>
      <c r="OIE62"/>
      <c r="OIF62"/>
      <c r="OIG62"/>
      <c r="OIH62"/>
      <c r="OII62"/>
      <c r="OIJ62"/>
      <c r="OIK62"/>
      <c r="OIL62"/>
      <c r="OIM62"/>
      <c r="OIN62"/>
      <c r="OIO62"/>
      <c r="OIP62"/>
      <c r="OIQ62"/>
      <c r="OIR62"/>
      <c r="OIS62"/>
      <c r="OIT62"/>
      <c r="OIU62"/>
      <c r="OIV62"/>
      <c r="OIW62"/>
      <c r="OIX62"/>
      <c r="OIY62"/>
      <c r="OIZ62"/>
      <c r="OJA62"/>
      <c r="OJB62"/>
      <c r="OJC62"/>
      <c r="OJD62"/>
      <c r="OJE62"/>
      <c r="OJF62"/>
      <c r="OJG62"/>
      <c r="OJH62"/>
      <c r="OJI62"/>
      <c r="OJJ62"/>
      <c r="OJK62"/>
      <c r="OJL62"/>
      <c r="OJM62"/>
      <c r="OJN62"/>
      <c r="OJO62"/>
      <c r="OJP62"/>
      <c r="OJQ62"/>
      <c r="OJR62"/>
      <c r="OJS62"/>
      <c r="OJT62"/>
      <c r="OJU62"/>
      <c r="OJV62"/>
      <c r="OJW62"/>
      <c r="OJX62"/>
      <c r="OJY62"/>
      <c r="OJZ62"/>
      <c r="OKA62"/>
      <c r="OKB62"/>
      <c r="OKC62"/>
      <c r="OKD62"/>
      <c r="OKE62"/>
      <c r="OKF62"/>
      <c r="OKG62"/>
      <c r="OKH62"/>
      <c r="OKI62"/>
      <c r="OKJ62"/>
      <c r="OKK62"/>
      <c r="OKL62"/>
      <c r="OKM62"/>
      <c r="OKN62"/>
      <c r="OKO62"/>
      <c r="OKP62"/>
      <c r="OKQ62"/>
      <c r="OKR62"/>
      <c r="OKS62"/>
      <c r="OKT62"/>
      <c r="OKU62"/>
      <c r="OKV62"/>
      <c r="OKW62"/>
      <c r="OKX62"/>
      <c r="OKY62"/>
      <c r="OKZ62"/>
      <c r="OLA62"/>
      <c r="OLB62"/>
      <c r="OLC62"/>
      <c r="OLD62"/>
      <c r="OLE62"/>
      <c r="OLF62"/>
      <c r="OLG62"/>
      <c r="OLH62"/>
      <c r="OLI62"/>
      <c r="OLJ62"/>
      <c r="OLK62"/>
      <c r="OLL62"/>
      <c r="OLM62"/>
      <c r="OLN62"/>
      <c r="OLO62"/>
      <c r="OLP62"/>
      <c r="OLQ62"/>
      <c r="OLR62"/>
      <c r="OLS62"/>
      <c r="OLT62"/>
      <c r="OLU62"/>
      <c r="OLV62"/>
      <c r="OLW62"/>
      <c r="OLX62"/>
      <c r="OLY62"/>
      <c r="OLZ62"/>
      <c r="OMA62"/>
      <c r="OMB62"/>
      <c r="OMC62"/>
      <c r="OMD62"/>
      <c r="OME62"/>
      <c r="OMF62"/>
      <c r="OMG62"/>
      <c r="OMH62"/>
      <c r="OMI62"/>
      <c r="OMJ62"/>
      <c r="OMK62"/>
      <c r="OML62"/>
      <c r="OMM62"/>
      <c r="OMN62"/>
      <c r="OMO62"/>
      <c r="OMP62"/>
      <c r="OMQ62"/>
      <c r="OMR62"/>
      <c r="OMS62"/>
      <c r="OMT62"/>
      <c r="OMU62"/>
      <c r="OMV62"/>
      <c r="OMW62"/>
      <c r="OMX62"/>
      <c r="OMY62"/>
      <c r="OMZ62"/>
      <c r="ONA62"/>
      <c r="ONB62"/>
      <c r="ONC62"/>
      <c r="OND62"/>
      <c r="ONE62"/>
      <c r="ONF62"/>
      <c r="ONG62"/>
      <c r="ONH62"/>
      <c r="ONI62"/>
      <c r="ONJ62"/>
      <c r="ONK62"/>
      <c r="ONL62"/>
      <c r="ONM62"/>
      <c r="ONN62"/>
      <c r="ONO62"/>
      <c r="ONP62"/>
      <c r="ONQ62"/>
      <c r="ONR62"/>
      <c r="ONS62"/>
      <c r="ONT62"/>
      <c r="ONU62"/>
      <c r="ONV62"/>
      <c r="ONW62"/>
      <c r="ONX62"/>
      <c r="ONY62"/>
      <c r="ONZ62"/>
      <c r="OOA62"/>
      <c r="OOB62"/>
      <c r="OOC62"/>
      <c r="OOD62"/>
      <c r="OOE62"/>
      <c r="OOF62"/>
      <c r="OOG62"/>
      <c r="OOH62"/>
      <c r="OOI62"/>
      <c r="OOJ62"/>
      <c r="OOK62"/>
      <c r="OOL62"/>
      <c r="OOM62"/>
      <c r="OON62"/>
      <c r="OOO62"/>
      <c r="OOP62"/>
      <c r="OOQ62"/>
      <c r="OOR62"/>
      <c r="OOS62"/>
      <c r="OOT62"/>
      <c r="OOU62"/>
      <c r="OOV62"/>
      <c r="OOW62"/>
      <c r="OOX62"/>
      <c r="OOY62"/>
      <c r="OOZ62"/>
      <c r="OPA62"/>
      <c r="OPB62"/>
      <c r="OPC62"/>
      <c r="OPD62"/>
      <c r="OPE62"/>
      <c r="OPF62"/>
      <c r="OPG62"/>
      <c r="OPH62"/>
      <c r="OPI62"/>
      <c r="OPJ62"/>
      <c r="OPK62"/>
      <c r="OPL62"/>
      <c r="OPM62"/>
      <c r="OPN62"/>
      <c r="OPO62"/>
      <c r="OPP62"/>
      <c r="OPQ62"/>
      <c r="OPR62"/>
      <c r="OPS62"/>
      <c r="OPT62"/>
      <c r="OPU62"/>
      <c r="OPV62"/>
      <c r="OPW62"/>
      <c r="OPX62"/>
      <c r="OPY62"/>
      <c r="OPZ62"/>
      <c r="OQA62"/>
      <c r="OQB62"/>
      <c r="OQC62"/>
      <c r="OQD62"/>
      <c r="OQE62"/>
      <c r="OQF62"/>
      <c r="OQG62"/>
      <c r="OQH62"/>
      <c r="OQI62"/>
      <c r="OQJ62"/>
      <c r="OQK62"/>
      <c r="OQL62"/>
      <c r="OQM62"/>
      <c r="OQN62"/>
      <c r="OQO62"/>
      <c r="OQP62"/>
      <c r="OQQ62"/>
      <c r="OQR62"/>
      <c r="OQS62"/>
      <c r="OQT62"/>
      <c r="OQU62"/>
      <c r="OQV62"/>
      <c r="OQW62"/>
      <c r="OQX62"/>
      <c r="OQY62"/>
      <c r="OQZ62"/>
      <c r="ORA62"/>
      <c r="ORB62"/>
      <c r="ORC62"/>
      <c r="ORD62"/>
      <c r="ORE62"/>
      <c r="ORF62"/>
      <c r="ORG62"/>
      <c r="ORH62"/>
      <c r="ORI62"/>
      <c r="ORJ62"/>
      <c r="ORK62"/>
      <c r="ORL62"/>
      <c r="ORM62"/>
      <c r="ORN62"/>
      <c r="ORO62"/>
      <c r="ORP62"/>
      <c r="ORQ62"/>
      <c r="ORR62"/>
      <c r="ORS62"/>
      <c r="ORT62"/>
      <c r="ORU62"/>
      <c r="ORV62"/>
      <c r="ORW62"/>
      <c r="ORX62"/>
      <c r="ORY62"/>
      <c r="ORZ62"/>
      <c r="OSA62"/>
      <c r="OSB62"/>
      <c r="OSC62"/>
      <c r="OSD62"/>
      <c r="OSE62"/>
      <c r="OSF62"/>
      <c r="OSG62"/>
      <c r="OSH62"/>
      <c r="OSI62"/>
      <c r="OSJ62"/>
      <c r="OSK62"/>
      <c r="OSL62"/>
      <c r="OSM62"/>
      <c r="OSN62"/>
      <c r="OSO62"/>
      <c r="OSP62"/>
      <c r="OSQ62"/>
      <c r="OSR62"/>
      <c r="OSS62"/>
      <c r="OST62"/>
      <c r="OSU62"/>
      <c r="OSV62"/>
      <c r="OSW62"/>
      <c r="OSX62"/>
      <c r="OSY62"/>
      <c r="OSZ62"/>
      <c r="OTA62"/>
      <c r="OTB62"/>
      <c r="OTC62"/>
      <c r="OTD62"/>
      <c r="OTE62"/>
      <c r="OTF62"/>
      <c r="OTG62"/>
      <c r="OTH62"/>
      <c r="OTI62"/>
      <c r="OTJ62"/>
      <c r="OTK62"/>
      <c r="OTL62"/>
      <c r="OTM62"/>
      <c r="OTN62"/>
      <c r="OTO62"/>
      <c r="OTP62"/>
      <c r="OTQ62"/>
      <c r="OTR62"/>
      <c r="OTS62"/>
      <c r="OTT62"/>
      <c r="OTU62"/>
      <c r="OTV62"/>
      <c r="OTW62"/>
      <c r="OTX62"/>
      <c r="OTY62"/>
      <c r="OTZ62"/>
      <c r="OUA62"/>
      <c r="OUB62"/>
      <c r="OUC62"/>
      <c r="OUD62"/>
      <c r="OUE62"/>
      <c r="OUF62"/>
      <c r="OUG62"/>
      <c r="OUH62"/>
      <c r="OUI62"/>
      <c r="OUJ62"/>
      <c r="OUK62"/>
      <c r="OUL62"/>
      <c r="OUM62"/>
      <c r="OUN62"/>
      <c r="OUO62"/>
      <c r="OUP62"/>
      <c r="OUQ62"/>
      <c r="OUR62"/>
      <c r="OUS62"/>
      <c r="OUT62"/>
      <c r="OUU62"/>
      <c r="OUV62"/>
      <c r="OUW62"/>
      <c r="OUX62"/>
      <c r="OUY62"/>
      <c r="OUZ62"/>
      <c r="OVA62"/>
      <c r="OVB62"/>
      <c r="OVC62"/>
      <c r="OVD62"/>
      <c r="OVE62"/>
      <c r="OVF62"/>
      <c r="OVG62"/>
      <c r="OVH62"/>
      <c r="OVI62"/>
      <c r="OVJ62"/>
      <c r="OVK62"/>
      <c r="OVL62"/>
      <c r="OVM62"/>
      <c r="OVN62"/>
      <c r="OVO62"/>
      <c r="OVP62"/>
      <c r="OVQ62"/>
      <c r="OVR62"/>
      <c r="OVS62"/>
      <c r="OVT62"/>
      <c r="OVU62"/>
      <c r="OVV62"/>
      <c r="OVW62"/>
      <c r="OVX62"/>
      <c r="OVY62"/>
      <c r="OVZ62"/>
      <c r="OWA62"/>
      <c r="OWB62"/>
      <c r="OWC62"/>
      <c r="OWD62"/>
      <c r="OWE62"/>
      <c r="OWF62"/>
      <c r="OWG62"/>
      <c r="OWH62"/>
      <c r="OWI62"/>
      <c r="OWJ62"/>
      <c r="OWK62"/>
      <c r="OWL62"/>
      <c r="OWM62"/>
      <c r="OWN62"/>
      <c r="OWO62"/>
      <c r="OWP62"/>
      <c r="OWQ62"/>
      <c r="OWR62"/>
      <c r="OWS62"/>
      <c r="OWT62"/>
      <c r="OWU62"/>
      <c r="OWV62"/>
      <c r="OWW62"/>
      <c r="OWX62"/>
      <c r="OWY62"/>
      <c r="OWZ62"/>
      <c r="OXA62"/>
      <c r="OXB62"/>
      <c r="OXC62"/>
      <c r="OXD62"/>
      <c r="OXE62"/>
      <c r="OXF62"/>
      <c r="OXG62"/>
      <c r="OXH62"/>
      <c r="OXI62"/>
      <c r="OXJ62"/>
      <c r="OXK62"/>
      <c r="OXL62"/>
      <c r="OXM62"/>
      <c r="OXN62"/>
      <c r="OXO62"/>
      <c r="OXP62"/>
      <c r="OXQ62"/>
      <c r="OXR62"/>
      <c r="OXS62"/>
      <c r="OXT62"/>
      <c r="OXU62"/>
      <c r="OXV62"/>
      <c r="OXW62"/>
      <c r="OXX62"/>
      <c r="OXY62"/>
      <c r="OXZ62"/>
      <c r="OYA62"/>
      <c r="OYB62"/>
      <c r="OYC62"/>
      <c r="OYD62"/>
      <c r="OYE62"/>
      <c r="OYF62"/>
      <c r="OYG62"/>
      <c r="OYH62"/>
      <c r="OYI62"/>
      <c r="OYJ62"/>
      <c r="OYK62"/>
      <c r="OYL62"/>
      <c r="OYM62"/>
      <c r="OYN62"/>
      <c r="OYO62"/>
      <c r="OYP62"/>
      <c r="OYQ62"/>
      <c r="OYR62"/>
      <c r="OYS62"/>
      <c r="OYT62"/>
      <c r="OYU62"/>
      <c r="OYV62"/>
      <c r="OYW62"/>
      <c r="OYX62"/>
      <c r="OYY62"/>
      <c r="OYZ62"/>
      <c r="OZA62"/>
      <c r="OZB62"/>
      <c r="OZC62"/>
      <c r="OZD62"/>
      <c r="OZE62"/>
      <c r="OZF62"/>
      <c r="OZG62"/>
      <c r="OZH62"/>
      <c r="OZI62"/>
      <c r="OZJ62"/>
      <c r="OZK62"/>
      <c r="OZL62"/>
      <c r="OZM62"/>
      <c r="OZN62"/>
      <c r="OZO62"/>
      <c r="OZP62"/>
      <c r="OZQ62"/>
      <c r="OZR62"/>
      <c r="OZS62"/>
      <c r="OZT62"/>
      <c r="OZU62"/>
      <c r="OZV62"/>
      <c r="OZW62"/>
      <c r="OZX62"/>
      <c r="OZY62"/>
      <c r="OZZ62"/>
      <c r="PAA62"/>
      <c r="PAB62"/>
      <c r="PAC62"/>
      <c r="PAD62"/>
      <c r="PAE62"/>
      <c r="PAF62"/>
      <c r="PAG62"/>
      <c r="PAH62"/>
      <c r="PAI62"/>
      <c r="PAJ62"/>
      <c r="PAK62"/>
      <c r="PAL62"/>
      <c r="PAM62"/>
      <c r="PAN62"/>
      <c r="PAO62"/>
      <c r="PAP62"/>
      <c r="PAQ62"/>
      <c r="PAR62"/>
      <c r="PAS62"/>
      <c r="PAT62"/>
      <c r="PAU62"/>
      <c r="PAV62"/>
      <c r="PAW62"/>
      <c r="PAX62"/>
      <c r="PAY62"/>
      <c r="PAZ62"/>
      <c r="PBA62"/>
      <c r="PBB62"/>
      <c r="PBC62"/>
      <c r="PBD62"/>
      <c r="PBE62"/>
      <c r="PBF62"/>
      <c r="PBG62"/>
      <c r="PBH62"/>
      <c r="PBI62"/>
      <c r="PBJ62"/>
      <c r="PBK62"/>
      <c r="PBL62"/>
      <c r="PBM62"/>
      <c r="PBN62"/>
      <c r="PBO62"/>
      <c r="PBP62"/>
      <c r="PBQ62"/>
      <c r="PBR62"/>
      <c r="PBS62"/>
      <c r="PBT62"/>
      <c r="PBU62"/>
      <c r="PBV62"/>
      <c r="PBW62"/>
      <c r="PBX62"/>
      <c r="PBY62"/>
      <c r="PBZ62"/>
      <c r="PCA62"/>
      <c r="PCB62"/>
      <c r="PCC62"/>
      <c r="PCD62"/>
      <c r="PCE62"/>
      <c r="PCF62"/>
      <c r="PCG62"/>
      <c r="PCH62"/>
      <c r="PCI62"/>
      <c r="PCJ62"/>
      <c r="PCK62"/>
      <c r="PCL62"/>
      <c r="PCM62"/>
      <c r="PCN62"/>
      <c r="PCO62"/>
      <c r="PCP62"/>
      <c r="PCQ62"/>
      <c r="PCR62"/>
      <c r="PCS62"/>
      <c r="PCT62"/>
      <c r="PCU62"/>
      <c r="PCV62"/>
      <c r="PCW62"/>
      <c r="PCX62"/>
      <c r="PCY62"/>
      <c r="PCZ62"/>
      <c r="PDA62"/>
      <c r="PDB62"/>
      <c r="PDC62"/>
      <c r="PDD62"/>
      <c r="PDE62"/>
      <c r="PDF62"/>
      <c r="PDG62"/>
      <c r="PDH62"/>
      <c r="PDI62"/>
      <c r="PDJ62"/>
      <c r="PDK62"/>
      <c r="PDL62"/>
      <c r="PDM62"/>
      <c r="PDN62"/>
      <c r="PDO62"/>
      <c r="PDP62"/>
      <c r="PDQ62"/>
      <c r="PDR62"/>
      <c r="PDS62"/>
      <c r="PDT62"/>
      <c r="PDU62"/>
      <c r="PDV62"/>
      <c r="PDW62"/>
      <c r="PDX62"/>
      <c r="PDY62"/>
      <c r="PDZ62"/>
      <c r="PEA62"/>
      <c r="PEB62"/>
      <c r="PEC62"/>
      <c r="PED62"/>
      <c r="PEE62"/>
      <c r="PEF62"/>
      <c r="PEG62"/>
      <c r="PEH62"/>
      <c r="PEI62"/>
      <c r="PEJ62"/>
      <c r="PEK62"/>
      <c r="PEL62"/>
      <c r="PEM62"/>
      <c r="PEN62"/>
      <c r="PEO62"/>
      <c r="PEP62"/>
      <c r="PEQ62"/>
      <c r="PER62"/>
      <c r="PES62"/>
      <c r="PET62"/>
      <c r="PEU62"/>
      <c r="PEV62"/>
      <c r="PEW62"/>
      <c r="PEX62"/>
      <c r="PEY62"/>
      <c r="PEZ62"/>
      <c r="PFA62"/>
      <c r="PFB62"/>
      <c r="PFC62"/>
      <c r="PFD62"/>
      <c r="PFE62"/>
      <c r="PFF62"/>
      <c r="PFG62"/>
      <c r="PFH62"/>
      <c r="PFI62"/>
      <c r="PFJ62"/>
      <c r="PFK62"/>
      <c r="PFL62"/>
      <c r="PFM62"/>
      <c r="PFN62"/>
      <c r="PFO62"/>
      <c r="PFP62"/>
      <c r="PFQ62"/>
      <c r="PFR62"/>
      <c r="PFS62"/>
      <c r="PFT62"/>
      <c r="PFU62"/>
      <c r="PFV62"/>
      <c r="PFW62"/>
      <c r="PFX62"/>
      <c r="PFY62"/>
      <c r="PFZ62"/>
      <c r="PGA62"/>
      <c r="PGB62"/>
      <c r="PGC62"/>
      <c r="PGD62"/>
      <c r="PGE62"/>
      <c r="PGF62"/>
      <c r="PGG62"/>
      <c r="PGH62"/>
      <c r="PGI62"/>
      <c r="PGJ62"/>
      <c r="PGK62"/>
      <c r="PGL62"/>
      <c r="PGM62"/>
      <c r="PGN62"/>
      <c r="PGO62"/>
      <c r="PGP62"/>
      <c r="PGQ62"/>
      <c r="PGR62"/>
      <c r="PGS62"/>
      <c r="PGT62"/>
      <c r="PGU62"/>
      <c r="PGV62"/>
      <c r="PGW62"/>
      <c r="PGX62"/>
      <c r="PGY62"/>
      <c r="PGZ62"/>
      <c r="PHA62"/>
      <c r="PHB62"/>
      <c r="PHC62"/>
      <c r="PHD62"/>
      <c r="PHE62"/>
      <c r="PHF62"/>
      <c r="PHG62"/>
      <c r="PHH62"/>
      <c r="PHI62"/>
      <c r="PHJ62"/>
      <c r="PHK62"/>
      <c r="PHL62"/>
      <c r="PHM62"/>
      <c r="PHN62"/>
      <c r="PHO62"/>
      <c r="PHP62"/>
      <c r="PHQ62"/>
      <c r="PHR62"/>
      <c r="PHS62"/>
      <c r="PHT62"/>
      <c r="PHU62"/>
      <c r="PHV62"/>
      <c r="PHW62"/>
      <c r="PHX62"/>
      <c r="PHY62"/>
      <c r="PHZ62"/>
      <c r="PIA62"/>
      <c r="PIB62"/>
      <c r="PIC62"/>
      <c r="PID62"/>
      <c r="PIE62"/>
      <c r="PIF62"/>
      <c r="PIG62"/>
      <c r="PIH62"/>
      <c r="PII62"/>
      <c r="PIJ62"/>
      <c r="PIK62"/>
      <c r="PIL62"/>
      <c r="PIM62"/>
      <c r="PIN62"/>
      <c r="PIO62"/>
      <c r="PIP62"/>
      <c r="PIQ62"/>
      <c r="PIR62"/>
      <c r="PIS62"/>
      <c r="PIT62"/>
      <c r="PIU62"/>
      <c r="PIV62"/>
      <c r="PIW62"/>
      <c r="PIX62"/>
      <c r="PIY62"/>
      <c r="PIZ62"/>
      <c r="PJA62"/>
      <c r="PJB62"/>
      <c r="PJC62"/>
      <c r="PJD62"/>
      <c r="PJE62"/>
      <c r="PJF62"/>
      <c r="PJG62"/>
      <c r="PJH62"/>
      <c r="PJI62"/>
      <c r="PJJ62"/>
      <c r="PJK62"/>
      <c r="PJL62"/>
      <c r="PJM62"/>
      <c r="PJN62"/>
      <c r="PJO62"/>
      <c r="PJP62"/>
      <c r="PJQ62"/>
      <c r="PJR62"/>
      <c r="PJS62"/>
      <c r="PJT62"/>
      <c r="PJU62"/>
      <c r="PJV62"/>
      <c r="PJW62"/>
      <c r="PJX62"/>
      <c r="PJY62"/>
      <c r="PJZ62"/>
      <c r="PKA62"/>
      <c r="PKB62"/>
      <c r="PKC62"/>
      <c r="PKD62"/>
      <c r="PKE62"/>
      <c r="PKF62"/>
      <c r="PKG62"/>
      <c r="PKH62"/>
      <c r="PKI62"/>
      <c r="PKJ62"/>
      <c r="PKK62"/>
      <c r="PKL62"/>
      <c r="PKM62"/>
      <c r="PKN62"/>
      <c r="PKO62"/>
      <c r="PKP62"/>
      <c r="PKQ62"/>
      <c r="PKR62"/>
      <c r="PKS62"/>
      <c r="PKT62"/>
      <c r="PKU62"/>
      <c r="PKV62"/>
      <c r="PKW62"/>
      <c r="PKX62"/>
      <c r="PKY62"/>
      <c r="PKZ62"/>
      <c r="PLA62"/>
      <c r="PLB62"/>
      <c r="PLC62"/>
      <c r="PLD62"/>
      <c r="PLE62"/>
      <c r="PLF62"/>
      <c r="PLG62"/>
      <c r="PLH62"/>
      <c r="PLI62"/>
      <c r="PLJ62"/>
      <c r="PLK62"/>
      <c r="PLL62"/>
      <c r="PLM62"/>
      <c r="PLN62"/>
      <c r="PLO62"/>
      <c r="PLP62"/>
      <c r="PLQ62"/>
      <c r="PLR62"/>
      <c r="PLS62"/>
      <c r="PLT62"/>
      <c r="PLU62"/>
      <c r="PLV62"/>
      <c r="PLW62"/>
      <c r="PLX62"/>
      <c r="PLY62"/>
      <c r="PLZ62"/>
      <c r="PMA62"/>
      <c r="PMB62"/>
      <c r="PMC62"/>
      <c r="PMD62"/>
      <c r="PME62"/>
      <c r="PMF62"/>
      <c r="PMG62"/>
      <c r="PMH62"/>
      <c r="PMI62"/>
      <c r="PMJ62"/>
      <c r="PMK62"/>
      <c r="PML62"/>
      <c r="PMM62"/>
      <c r="PMN62"/>
      <c r="PMO62"/>
      <c r="PMP62"/>
      <c r="PMQ62"/>
      <c r="PMR62"/>
      <c r="PMS62"/>
      <c r="PMT62"/>
      <c r="PMU62"/>
      <c r="PMV62"/>
      <c r="PMW62"/>
      <c r="PMX62"/>
      <c r="PMY62"/>
      <c r="PMZ62"/>
      <c r="PNA62"/>
      <c r="PNB62"/>
      <c r="PNC62"/>
      <c r="PND62"/>
      <c r="PNE62"/>
      <c r="PNF62"/>
      <c r="PNG62"/>
      <c r="PNH62"/>
      <c r="PNI62"/>
      <c r="PNJ62"/>
      <c r="PNK62"/>
      <c r="PNL62"/>
      <c r="PNM62"/>
      <c r="PNN62"/>
      <c r="PNO62"/>
      <c r="PNP62"/>
      <c r="PNQ62"/>
      <c r="PNR62"/>
      <c r="PNS62"/>
      <c r="PNT62"/>
      <c r="PNU62"/>
      <c r="PNV62"/>
      <c r="PNW62"/>
      <c r="PNX62"/>
      <c r="PNY62"/>
      <c r="PNZ62"/>
      <c r="POA62"/>
      <c r="POB62"/>
      <c r="POC62"/>
      <c r="POD62"/>
      <c r="POE62"/>
      <c r="POF62"/>
      <c r="POG62"/>
      <c r="POH62"/>
      <c r="POI62"/>
      <c r="POJ62"/>
      <c r="POK62"/>
      <c r="POL62"/>
      <c r="POM62"/>
      <c r="PON62"/>
      <c r="POO62"/>
      <c r="POP62"/>
      <c r="POQ62"/>
      <c r="POR62"/>
      <c r="POS62"/>
      <c r="POT62"/>
      <c r="POU62"/>
      <c r="POV62"/>
      <c r="POW62"/>
      <c r="POX62"/>
      <c r="POY62"/>
      <c r="POZ62"/>
      <c r="PPA62"/>
      <c r="PPB62"/>
      <c r="PPC62"/>
      <c r="PPD62"/>
      <c r="PPE62"/>
      <c r="PPF62"/>
      <c r="PPG62"/>
      <c r="PPH62"/>
      <c r="PPI62"/>
      <c r="PPJ62"/>
      <c r="PPK62"/>
      <c r="PPL62"/>
      <c r="PPM62"/>
      <c r="PPN62"/>
      <c r="PPO62"/>
      <c r="PPP62"/>
      <c r="PPQ62"/>
      <c r="PPR62"/>
      <c r="PPS62"/>
      <c r="PPT62"/>
      <c r="PPU62"/>
      <c r="PPV62"/>
      <c r="PPW62"/>
      <c r="PPX62"/>
      <c r="PPY62"/>
      <c r="PPZ62"/>
      <c r="PQA62"/>
      <c r="PQB62"/>
      <c r="PQC62"/>
      <c r="PQD62"/>
      <c r="PQE62"/>
      <c r="PQF62"/>
      <c r="PQG62"/>
      <c r="PQH62"/>
      <c r="PQI62"/>
      <c r="PQJ62"/>
      <c r="PQK62"/>
      <c r="PQL62"/>
      <c r="PQM62"/>
      <c r="PQN62"/>
      <c r="PQO62"/>
      <c r="PQP62"/>
      <c r="PQQ62"/>
      <c r="PQR62"/>
      <c r="PQS62"/>
      <c r="PQT62"/>
      <c r="PQU62"/>
      <c r="PQV62"/>
      <c r="PQW62"/>
      <c r="PQX62"/>
      <c r="PQY62"/>
      <c r="PQZ62"/>
      <c r="PRA62"/>
      <c r="PRB62"/>
      <c r="PRC62"/>
      <c r="PRD62"/>
      <c r="PRE62"/>
      <c r="PRF62"/>
      <c r="PRG62"/>
      <c r="PRH62"/>
      <c r="PRI62"/>
      <c r="PRJ62"/>
      <c r="PRK62"/>
      <c r="PRL62"/>
      <c r="PRM62"/>
      <c r="PRN62"/>
      <c r="PRO62"/>
      <c r="PRP62"/>
      <c r="PRQ62"/>
      <c r="PRR62"/>
      <c r="PRS62"/>
      <c r="PRT62"/>
      <c r="PRU62"/>
      <c r="PRV62"/>
      <c r="PRW62"/>
      <c r="PRX62"/>
      <c r="PRY62"/>
      <c r="PRZ62"/>
      <c r="PSA62"/>
      <c r="PSB62"/>
      <c r="PSC62"/>
      <c r="PSD62"/>
      <c r="PSE62"/>
      <c r="PSF62"/>
      <c r="PSG62"/>
      <c r="PSH62"/>
      <c r="PSI62"/>
      <c r="PSJ62"/>
      <c r="PSK62"/>
      <c r="PSL62"/>
      <c r="PSM62"/>
      <c r="PSN62"/>
      <c r="PSO62"/>
      <c r="PSP62"/>
      <c r="PSQ62"/>
      <c r="PSR62"/>
      <c r="PSS62"/>
      <c r="PST62"/>
      <c r="PSU62"/>
      <c r="PSV62"/>
      <c r="PSW62"/>
      <c r="PSX62"/>
      <c r="PSY62"/>
      <c r="PSZ62"/>
      <c r="PTA62"/>
      <c r="PTB62"/>
      <c r="PTC62"/>
      <c r="PTD62"/>
      <c r="PTE62"/>
      <c r="PTF62"/>
      <c r="PTG62"/>
      <c r="PTH62"/>
      <c r="PTI62"/>
      <c r="PTJ62"/>
      <c r="PTK62"/>
      <c r="PTL62"/>
      <c r="PTM62"/>
      <c r="PTN62"/>
      <c r="PTO62"/>
      <c r="PTP62"/>
      <c r="PTQ62"/>
      <c r="PTR62"/>
      <c r="PTS62"/>
      <c r="PTT62"/>
      <c r="PTU62"/>
      <c r="PTV62"/>
      <c r="PTW62"/>
      <c r="PTX62"/>
      <c r="PTY62"/>
      <c r="PTZ62"/>
      <c r="PUA62"/>
      <c r="PUB62"/>
      <c r="PUC62"/>
      <c r="PUD62"/>
      <c r="PUE62"/>
      <c r="PUF62"/>
      <c r="PUG62"/>
      <c r="PUH62"/>
      <c r="PUI62"/>
      <c r="PUJ62"/>
      <c r="PUK62"/>
      <c r="PUL62"/>
      <c r="PUM62"/>
      <c r="PUN62"/>
      <c r="PUO62"/>
      <c r="PUP62"/>
      <c r="PUQ62"/>
      <c r="PUR62"/>
      <c r="PUS62"/>
      <c r="PUT62"/>
      <c r="PUU62"/>
      <c r="PUV62"/>
      <c r="PUW62"/>
      <c r="PUX62"/>
      <c r="PUY62"/>
      <c r="PUZ62"/>
      <c r="PVA62"/>
      <c r="PVB62"/>
      <c r="PVC62"/>
      <c r="PVD62"/>
      <c r="PVE62"/>
      <c r="PVF62"/>
      <c r="PVG62"/>
      <c r="PVH62"/>
      <c r="PVI62"/>
      <c r="PVJ62"/>
      <c r="PVK62"/>
      <c r="PVL62"/>
      <c r="PVM62"/>
      <c r="PVN62"/>
      <c r="PVO62"/>
      <c r="PVP62"/>
      <c r="PVQ62"/>
      <c r="PVR62"/>
      <c r="PVS62"/>
      <c r="PVT62"/>
      <c r="PVU62"/>
      <c r="PVV62"/>
      <c r="PVW62"/>
      <c r="PVX62"/>
      <c r="PVY62"/>
      <c r="PVZ62"/>
      <c r="PWA62"/>
      <c r="PWB62"/>
      <c r="PWC62"/>
      <c r="PWD62"/>
      <c r="PWE62"/>
      <c r="PWF62"/>
      <c r="PWG62"/>
      <c r="PWH62"/>
      <c r="PWI62"/>
      <c r="PWJ62"/>
      <c r="PWK62"/>
      <c r="PWL62"/>
      <c r="PWM62"/>
      <c r="PWN62"/>
      <c r="PWO62"/>
      <c r="PWP62"/>
      <c r="PWQ62"/>
      <c r="PWR62"/>
      <c r="PWS62"/>
      <c r="PWT62"/>
      <c r="PWU62"/>
      <c r="PWV62"/>
      <c r="PWW62"/>
      <c r="PWX62"/>
      <c r="PWY62"/>
      <c r="PWZ62"/>
      <c r="PXA62"/>
      <c r="PXB62"/>
      <c r="PXC62"/>
      <c r="PXD62"/>
      <c r="PXE62"/>
      <c r="PXF62"/>
      <c r="PXG62"/>
      <c r="PXH62"/>
      <c r="PXI62"/>
      <c r="PXJ62"/>
      <c r="PXK62"/>
      <c r="PXL62"/>
      <c r="PXM62"/>
      <c r="PXN62"/>
      <c r="PXO62"/>
      <c r="PXP62"/>
      <c r="PXQ62"/>
      <c r="PXR62"/>
      <c r="PXS62"/>
      <c r="PXT62"/>
      <c r="PXU62"/>
      <c r="PXV62"/>
      <c r="PXW62"/>
      <c r="PXX62"/>
      <c r="PXY62"/>
      <c r="PXZ62"/>
      <c r="PYA62"/>
      <c r="PYB62"/>
      <c r="PYC62"/>
      <c r="PYD62"/>
      <c r="PYE62"/>
      <c r="PYF62"/>
      <c r="PYG62"/>
      <c r="PYH62"/>
      <c r="PYI62"/>
      <c r="PYJ62"/>
      <c r="PYK62"/>
      <c r="PYL62"/>
      <c r="PYM62"/>
      <c r="PYN62"/>
      <c r="PYO62"/>
      <c r="PYP62"/>
      <c r="PYQ62"/>
      <c r="PYR62"/>
      <c r="PYS62"/>
      <c r="PYT62"/>
      <c r="PYU62"/>
      <c r="PYV62"/>
      <c r="PYW62"/>
      <c r="PYX62"/>
      <c r="PYY62"/>
      <c r="PYZ62"/>
      <c r="PZA62"/>
      <c r="PZB62"/>
      <c r="PZC62"/>
      <c r="PZD62"/>
      <c r="PZE62"/>
      <c r="PZF62"/>
      <c r="PZG62"/>
      <c r="PZH62"/>
      <c r="PZI62"/>
      <c r="PZJ62"/>
      <c r="PZK62"/>
      <c r="PZL62"/>
      <c r="PZM62"/>
      <c r="PZN62"/>
      <c r="PZO62"/>
      <c r="PZP62"/>
      <c r="PZQ62"/>
      <c r="PZR62"/>
      <c r="PZS62"/>
      <c r="PZT62"/>
      <c r="PZU62"/>
      <c r="PZV62"/>
      <c r="PZW62"/>
      <c r="PZX62"/>
      <c r="PZY62"/>
      <c r="PZZ62"/>
      <c r="QAA62"/>
      <c r="QAB62"/>
      <c r="QAC62"/>
      <c r="QAD62"/>
      <c r="QAE62"/>
      <c r="QAF62"/>
      <c r="QAG62"/>
      <c r="QAH62"/>
      <c r="QAI62"/>
      <c r="QAJ62"/>
      <c r="QAK62"/>
      <c r="QAL62"/>
      <c r="QAM62"/>
      <c r="QAN62"/>
      <c r="QAO62"/>
      <c r="QAP62"/>
      <c r="QAQ62"/>
      <c r="QAR62"/>
      <c r="QAS62"/>
      <c r="QAT62"/>
      <c r="QAU62"/>
      <c r="QAV62"/>
      <c r="QAW62"/>
      <c r="QAX62"/>
      <c r="QAY62"/>
      <c r="QAZ62"/>
      <c r="QBA62"/>
      <c r="QBB62"/>
      <c r="QBC62"/>
      <c r="QBD62"/>
      <c r="QBE62"/>
      <c r="QBF62"/>
      <c r="QBG62"/>
      <c r="QBH62"/>
      <c r="QBI62"/>
      <c r="QBJ62"/>
      <c r="QBK62"/>
      <c r="QBL62"/>
      <c r="QBM62"/>
      <c r="QBN62"/>
      <c r="QBO62"/>
      <c r="QBP62"/>
      <c r="QBQ62"/>
      <c r="QBR62"/>
      <c r="QBS62"/>
      <c r="QBT62"/>
      <c r="QBU62"/>
      <c r="QBV62"/>
      <c r="QBW62"/>
      <c r="QBX62"/>
      <c r="QBY62"/>
      <c r="QBZ62"/>
      <c r="QCA62"/>
      <c r="QCB62"/>
      <c r="QCC62"/>
      <c r="QCD62"/>
      <c r="QCE62"/>
      <c r="QCF62"/>
      <c r="QCG62"/>
      <c r="QCH62"/>
      <c r="QCI62"/>
      <c r="QCJ62"/>
      <c r="QCK62"/>
      <c r="QCL62"/>
      <c r="QCM62"/>
      <c r="QCN62"/>
      <c r="QCO62"/>
      <c r="QCP62"/>
      <c r="QCQ62"/>
      <c r="QCR62"/>
      <c r="QCS62"/>
      <c r="QCT62"/>
      <c r="QCU62"/>
      <c r="QCV62"/>
      <c r="QCW62"/>
      <c r="QCX62"/>
      <c r="QCY62"/>
      <c r="QCZ62"/>
      <c r="QDA62"/>
      <c r="QDB62"/>
      <c r="QDC62"/>
      <c r="QDD62"/>
      <c r="QDE62"/>
      <c r="QDF62"/>
      <c r="QDG62"/>
      <c r="QDH62"/>
      <c r="QDI62"/>
      <c r="QDJ62"/>
      <c r="QDK62"/>
      <c r="QDL62"/>
      <c r="QDM62"/>
      <c r="QDN62"/>
      <c r="QDO62"/>
      <c r="QDP62"/>
      <c r="QDQ62"/>
      <c r="QDR62"/>
      <c r="QDS62"/>
      <c r="QDT62"/>
      <c r="QDU62"/>
      <c r="QDV62"/>
      <c r="QDW62"/>
      <c r="QDX62"/>
      <c r="QDY62"/>
      <c r="QDZ62"/>
      <c r="QEA62"/>
      <c r="QEB62"/>
      <c r="QEC62"/>
      <c r="QED62"/>
      <c r="QEE62"/>
      <c r="QEF62"/>
      <c r="QEG62"/>
      <c r="QEH62"/>
      <c r="QEI62"/>
      <c r="QEJ62"/>
      <c r="QEK62"/>
      <c r="QEL62"/>
      <c r="QEM62"/>
      <c r="QEN62"/>
      <c r="QEO62"/>
      <c r="QEP62"/>
      <c r="QEQ62"/>
      <c r="QER62"/>
      <c r="QES62"/>
      <c r="QET62"/>
      <c r="QEU62"/>
      <c r="QEV62"/>
      <c r="QEW62"/>
      <c r="QEX62"/>
      <c r="QEY62"/>
      <c r="QEZ62"/>
      <c r="QFA62"/>
      <c r="QFB62"/>
      <c r="QFC62"/>
      <c r="QFD62"/>
      <c r="QFE62"/>
      <c r="QFF62"/>
      <c r="QFG62"/>
      <c r="QFH62"/>
      <c r="QFI62"/>
      <c r="QFJ62"/>
      <c r="QFK62"/>
      <c r="QFL62"/>
      <c r="QFM62"/>
      <c r="QFN62"/>
      <c r="QFO62"/>
      <c r="QFP62"/>
      <c r="QFQ62"/>
      <c r="QFR62"/>
      <c r="QFS62"/>
      <c r="QFT62"/>
      <c r="QFU62"/>
      <c r="QFV62"/>
      <c r="QFW62"/>
      <c r="QFX62"/>
      <c r="QFY62"/>
      <c r="QFZ62"/>
      <c r="QGA62"/>
      <c r="QGB62"/>
      <c r="QGC62"/>
      <c r="QGD62"/>
      <c r="QGE62"/>
      <c r="QGF62"/>
      <c r="QGG62"/>
      <c r="QGH62"/>
      <c r="QGI62"/>
      <c r="QGJ62"/>
      <c r="QGK62"/>
      <c r="QGL62"/>
      <c r="QGM62"/>
      <c r="QGN62"/>
      <c r="QGO62"/>
      <c r="QGP62"/>
      <c r="QGQ62"/>
      <c r="QGR62"/>
      <c r="QGS62"/>
      <c r="QGT62"/>
      <c r="QGU62"/>
      <c r="QGV62"/>
      <c r="QGW62"/>
      <c r="QGX62"/>
      <c r="QGY62"/>
      <c r="QGZ62"/>
      <c r="QHA62"/>
      <c r="QHB62"/>
      <c r="QHC62"/>
      <c r="QHD62"/>
      <c r="QHE62"/>
      <c r="QHF62"/>
      <c r="QHG62"/>
      <c r="QHH62"/>
      <c r="QHI62"/>
      <c r="QHJ62"/>
      <c r="QHK62"/>
      <c r="QHL62"/>
      <c r="QHM62"/>
      <c r="QHN62"/>
      <c r="QHO62"/>
      <c r="QHP62"/>
      <c r="QHQ62"/>
      <c r="QHR62"/>
      <c r="QHS62"/>
      <c r="QHT62"/>
      <c r="QHU62"/>
      <c r="QHV62"/>
      <c r="QHW62"/>
      <c r="QHX62"/>
      <c r="QHY62"/>
      <c r="QHZ62"/>
      <c r="QIA62"/>
      <c r="QIB62"/>
      <c r="QIC62"/>
      <c r="QID62"/>
      <c r="QIE62"/>
      <c r="QIF62"/>
      <c r="QIG62"/>
      <c r="QIH62"/>
      <c r="QII62"/>
      <c r="QIJ62"/>
      <c r="QIK62"/>
      <c r="QIL62"/>
      <c r="QIM62"/>
      <c r="QIN62"/>
      <c r="QIO62"/>
      <c r="QIP62"/>
      <c r="QIQ62"/>
      <c r="QIR62"/>
      <c r="QIS62"/>
      <c r="QIT62"/>
      <c r="QIU62"/>
      <c r="QIV62"/>
      <c r="QIW62"/>
      <c r="QIX62"/>
      <c r="QIY62"/>
      <c r="QIZ62"/>
      <c r="QJA62"/>
      <c r="QJB62"/>
      <c r="QJC62"/>
      <c r="QJD62"/>
      <c r="QJE62"/>
      <c r="QJF62"/>
      <c r="QJG62"/>
      <c r="QJH62"/>
      <c r="QJI62"/>
      <c r="QJJ62"/>
      <c r="QJK62"/>
      <c r="QJL62"/>
      <c r="QJM62"/>
      <c r="QJN62"/>
      <c r="QJO62"/>
      <c r="QJP62"/>
      <c r="QJQ62"/>
      <c r="QJR62"/>
      <c r="QJS62"/>
      <c r="QJT62"/>
      <c r="QJU62"/>
      <c r="QJV62"/>
      <c r="QJW62"/>
      <c r="QJX62"/>
      <c r="QJY62"/>
      <c r="QJZ62"/>
      <c r="QKA62"/>
      <c r="QKB62"/>
      <c r="QKC62"/>
      <c r="QKD62"/>
      <c r="QKE62"/>
      <c r="QKF62"/>
      <c r="QKG62"/>
      <c r="QKH62"/>
      <c r="QKI62"/>
      <c r="QKJ62"/>
      <c r="QKK62"/>
      <c r="QKL62"/>
      <c r="QKM62"/>
      <c r="QKN62"/>
      <c r="QKO62"/>
      <c r="QKP62"/>
      <c r="QKQ62"/>
      <c r="QKR62"/>
      <c r="QKS62"/>
      <c r="QKT62"/>
      <c r="QKU62"/>
      <c r="QKV62"/>
      <c r="QKW62"/>
      <c r="QKX62"/>
      <c r="QKY62"/>
      <c r="QKZ62"/>
      <c r="QLA62"/>
      <c r="QLB62"/>
      <c r="QLC62"/>
      <c r="QLD62"/>
      <c r="QLE62"/>
      <c r="QLF62"/>
      <c r="QLG62"/>
      <c r="QLH62"/>
      <c r="QLI62"/>
      <c r="QLJ62"/>
      <c r="QLK62"/>
      <c r="QLL62"/>
      <c r="QLM62"/>
      <c r="QLN62"/>
      <c r="QLO62"/>
      <c r="QLP62"/>
      <c r="QLQ62"/>
      <c r="QLR62"/>
      <c r="QLS62"/>
      <c r="QLT62"/>
      <c r="QLU62"/>
      <c r="QLV62"/>
      <c r="QLW62"/>
      <c r="QLX62"/>
      <c r="QLY62"/>
      <c r="QLZ62"/>
      <c r="QMA62"/>
      <c r="QMB62"/>
      <c r="QMC62"/>
      <c r="QMD62"/>
      <c r="QME62"/>
      <c r="QMF62"/>
      <c r="QMG62"/>
      <c r="QMH62"/>
      <c r="QMI62"/>
      <c r="QMJ62"/>
      <c r="QMK62"/>
      <c r="QML62"/>
      <c r="QMM62"/>
      <c r="QMN62"/>
      <c r="QMO62"/>
      <c r="QMP62"/>
      <c r="QMQ62"/>
      <c r="QMR62"/>
      <c r="QMS62"/>
      <c r="QMT62"/>
      <c r="QMU62"/>
      <c r="QMV62"/>
      <c r="QMW62"/>
      <c r="QMX62"/>
      <c r="QMY62"/>
      <c r="QMZ62"/>
      <c r="QNA62"/>
      <c r="QNB62"/>
      <c r="QNC62"/>
      <c r="QND62"/>
      <c r="QNE62"/>
      <c r="QNF62"/>
      <c r="QNG62"/>
      <c r="QNH62"/>
      <c r="QNI62"/>
      <c r="QNJ62"/>
      <c r="QNK62"/>
      <c r="QNL62"/>
      <c r="QNM62"/>
      <c r="QNN62"/>
      <c r="QNO62"/>
      <c r="QNP62"/>
      <c r="QNQ62"/>
      <c r="QNR62"/>
      <c r="QNS62"/>
      <c r="QNT62"/>
      <c r="QNU62"/>
      <c r="QNV62"/>
      <c r="QNW62"/>
      <c r="QNX62"/>
      <c r="QNY62"/>
      <c r="QNZ62"/>
      <c r="QOA62"/>
      <c r="QOB62"/>
      <c r="QOC62"/>
      <c r="QOD62"/>
      <c r="QOE62"/>
      <c r="QOF62"/>
      <c r="QOG62"/>
      <c r="QOH62"/>
      <c r="QOI62"/>
      <c r="QOJ62"/>
      <c r="QOK62"/>
      <c r="QOL62"/>
      <c r="QOM62"/>
      <c r="QON62"/>
      <c r="QOO62"/>
      <c r="QOP62"/>
      <c r="QOQ62"/>
      <c r="QOR62"/>
      <c r="QOS62"/>
      <c r="QOT62"/>
      <c r="QOU62"/>
      <c r="QOV62"/>
      <c r="QOW62"/>
      <c r="QOX62"/>
      <c r="QOY62"/>
      <c r="QOZ62"/>
      <c r="QPA62"/>
      <c r="QPB62"/>
      <c r="QPC62"/>
      <c r="QPD62"/>
      <c r="QPE62"/>
      <c r="QPF62"/>
      <c r="QPG62"/>
      <c r="QPH62"/>
      <c r="QPI62"/>
      <c r="QPJ62"/>
      <c r="QPK62"/>
      <c r="QPL62"/>
      <c r="QPM62"/>
      <c r="QPN62"/>
      <c r="QPO62"/>
      <c r="QPP62"/>
      <c r="QPQ62"/>
      <c r="QPR62"/>
      <c r="QPS62"/>
      <c r="QPT62"/>
      <c r="QPU62"/>
      <c r="QPV62"/>
      <c r="QPW62"/>
      <c r="QPX62"/>
      <c r="QPY62"/>
      <c r="QPZ62"/>
      <c r="QQA62"/>
      <c r="QQB62"/>
      <c r="QQC62"/>
      <c r="QQD62"/>
      <c r="QQE62"/>
      <c r="QQF62"/>
      <c r="QQG62"/>
      <c r="QQH62"/>
      <c r="QQI62"/>
      <c r="QQJ62"/>
      <c r="QQK62"/>
      <c r="QQL62"/>
      <c r="QQM62"/>
      <c r="QQN62"/>
      <c r="QQO62"/>
      <c r="QQP62"/>
      <c r="QQQ62"/>
      <c r="QQR62"/>
      <c r="QQS62"/>
      <c r="QQT62"/>
      <c r="QQU62"/>
      <c r="QQV62"/>
      <c r="QQW62"/>
      <c r="QQX62"/>
      <c r="QQY62"/>
      <c r="QQZ62"/>
      <c r="QRA62"/>
      <c r="QRB62"/>
      <c r="QRC62"/>
      <c r="QRD62"/>
      <c r="QRE62"/>
      <c r="QRF62"/>
      <c r="QRG62"/>
      <c r="QRH62"/>
      <c r="QRI62"/>
      <c r="QRJ62"/>
      <c r="QRK62"/>
      <c r="QRL62"/>
      <c r="QRM62"/>
      <c r="QRN62"/>
      <c r="QRO62"/>
      <c r="QRP62"/>
      <c r="QRQ62"/>
      <c r="QRR62"/>
      <c r="QRS62"/>
      <c r="QRT62"/>
      <c r="QRU62"/>
      <c r="QRV62"/>
      <c r="QRW62"/>
      <c r="QRX62"/>
      <c r="QRY62"/>
      <c r="QRZ62"/>
      <c r="QSA62"/>
      <c r="QSB62"/>
      <c r="QSC62"/>
      <c r="QSD62"/>
      <c r="QSE62"/>
      <c r="QSF62"/>
      <c r="QSG62"/>
      <c r="QSH62"/>
      <c r="QSI62"/>
      <c r="QSJ62"/>
      <c r="QSK62"/>
      <c r="QSL62"/>
      <c r="QSM62"/>
      <c r="QSN62"/>
      <c r="QSO62"/>
      <c r="QSP62"/>
      <c r="QSQ62"/>
      <c r="QSR62"/>
      <c r="QSS62"/>
      <c r="QST62"/>
      <c r="QSU62"/>
      <c r="QSV62"/>
      <c r="QSW62"/>
      <c r="QSX62"/>
      <c r="QSY62"/>
      <c r="QSZ62"/>
      <c r="QTA62"/>
      <c r="QTB62"/>
      <c r="QTC62"/>
      <c r="QTD62"/>
      <c r="QTE62"/>
      <c r="QTF62"/>
      <c r="QTG62"/>
      <c r="QTH62"/>
      <c r="QTI62"/>
      <c r="QTJ62"/>
      <c r="QTK62"/>
      <c r="QTL62"/>
      <c r="QTM62"/>
      <c r="QTN62"/>
      <c r="QTO62"/>
      <c r="QTP62"/>
      <c r="QTQ62"/>
      <c r="QTR62"/>
      <c r="QTS62"/>
      <c r="QTT62"/>
      <c r="QTU62"/>
      <c r="QTV62"/>
      <c r="QTW62"/>
      <c r="QTX62"/>
      <c r="QTY62"/>
      <c r="QTZ62"/>
      <c r="QUA62"/>
      <c r="QUB62"/>
      <c r="QUC62"/>
      <c r="QUD62"/>
      <c r="QUE62"/>
      <c r="QUF62"/>
      <c r="QUG62"/>
      <c r="QUH62"/>
      <c r="QUI62"/>
      <c r="QUJ62"/>
      <c r="QUK62"/>
      <c r="QUL62"/>
      <c r="QUM62"/>
      <c r="QUN62"/>
      <c r="QUO62"/>
      <c r="QUP62"/>
      <c r="QUQ62"/>
      <c r="QUR62"/>
      <c r="QUS62"/>
      <c r="QUT62"/>
      <c r="QUU62"/>
      <c r="QUV62"/>
      <c r="QUW62"/>
      <c r="QUX62"/>
      <c r="QUY62"/>
      <c r="QUZ62"/>
      <c r="QVA62"/>
      <c r="QVB62"/>
      <c r="QVC62"/>
      <c r="QVD62"/>
      <c r="QVE62"/>
      <c r="QVF62"/>
      <c r="QVG62"/>
      <c r="QVH62"/>
      <c r="QVI62"/>
      <c r="QVJ62"/>
      <c r="QVK62"/>
      <c r="QVL62"/>
      <c r="QVM62"/>
      <c r="QVN62"/>
      <c r="QVO62"/>
      <c r="QVP62"/>
      <c r="QVQ62"/>
      <c r="QVR62"/>
      <c r="QVS62"/>
      <c r="QVT62"/>
      <c r="QVU62"/>
      <c r="QVV62"/>
      <c r="QVW62"/>
      <c r="QVX62"/>
      <c r="QVY62"/>
      <c r="QVZ62"/>
      <c r="QWA62"/>
      <c r="QWB62"/>
      <c r="QWC62"/>
      <c r="QWD62"/>
      <c r="QWE62"/>
      <c r="QWF62"/>
      <c r="QWG62"/>
      <c r="QWH62"/>
      <c r="QWI62"/>
      <c r="QWJ62"/>
      <c r="QWK62"/>
      <c r="QWL62"/>
      <c r="QWM62"/>
      <c r="QWN62"/>
      <c r="QWO62"/>
      <c r="QWP62"/>
      <c r="QWQ62"/>
      <c r="QWR62"/>
      <c r="QWS62"/>
      <c r="QWT62"/>
      <c r="QWU62"/>
      <c r="QWV62"/>
      <c r="QWW62"/>
      <c r="QWX62"/>
      <c r="QWY62"/>
      <c r="QWZ62"/>
      <c r="QXA62"/>
      <c r="QXB62"/>
      <c r="QXC62"/>
      <c r="QXD62"/>
      <c r="QXE62"/>
      <c r="QXF62"/>
      <c r="QXG62"/>
      <c r="QXH62"/>
      <c r="QXI62"/>
      <c r="QXJ62"/>
      <c r="QXK62"/>
      <c r="QXL62"/>
      <c r="QXM62"/>
      <c r="QXN62"/>
      <c r="QXO62"/>
      <c r="QXP62"/>
      <c r="QXQ62"/>
      <c r="QXR62"/>
      <c r="QXS62"/>
      <c r="QXT62"/>
      <c r="QXU62"/>
      <c r="QXV62"/>
      <c r="QXW62"/>
      <c r="QXX62"/>
      <c r="QXY62"/>
      <c r="QXZ62"/>
      <c r="QYA62"/>
      <c r="QYB62"/>
      <c r="QYC62"/>
      <c r="QYD62"/>
      <c r="QYE62"/>
      <c r="QYF62"/>
      <c r="QYG62"/>
      <c r="QYH62"/>
      <c r="QYI62"/>
      <c r="QYJ62"/>
      <c r="QYK62"/>
      <c r="QYL62"/>
      <c r="QYM62"/>
      <c r="QYN62"/>
      <c r="QYO62"/>
      <c r="QYP62"/>
      <c r="QYQ62"/>
      <c r="QYR62"/>
      <c r="QYS62"/>
      <c r="QYT62"/>
      <c r="QYU62"/>
      <c r="QYV62"/>
      <c r="QYW62"/>
      <c r="QYX62"/>
      <c r="QYY62"/>
      <c r="QYZ62"/>
      <c r="QZA62"/>
      <c r="QZB62"/>
      <c r="QZC62"/>
      <c r="QZD62"/>
      <c r="QZE62"/>
      <c r="QZF62"/>
      <c r="QZG62"/>
      <c r="QZH62"/>
      <c r="QZI62"/>
      <c r="QZJ62"/>
      <c r="QZK62"/>
      <c r="QZL62"/>
      <c r="QZM62"/>
      <c r="QZN62"/>
      <c r="QZO62"/>
      <c r="QZP62"/>
      <c r="QZQ62"/>
      <c r="QZR62"/>
      <c r="QZS62"/>
      <c r="QZT62"/>
      <c r="QZU62"/>
      <c r="QZV62"/>
      <c r="QZW62"/>
      <c r="QZX62"/>
      <c r="QZY62"/>
      <c r="QZZ62"/>
      <c r="RAA62"/>
      <c r="RAB62"/>
      <c r="RAC62"/>
      <c r="RAD62"/>
      <c r="RAE62"/>
      <c r="RAF62"/>
      <c r="RAG62"/>
      <c r="RAH62"/>
      <c r="RAI62"/>
      <c r="RAJ62"/>
      <c r="RAK62"/>
      <c r="RAL62"/>
      <c r="RAM62"/>
      <c r="RAN62"/>
      <c r="RAO62"/>
      <c r="RAP62"/>
      <c r="RAQ62"/>
      <c r="RAR62"/>
      <c r="RAS62"/>
      <c r="RAT62"/>
      <c r="RAU62"/>
      <c r="RAV62"/>
      <c r="RAW62"/>
      <c r="RAX62"/>
      <c r="RAY62"/>
      <c r="RAZ62"/>
      <c r="RBA62"/>
      <c r="RBB62"/>
      <c r="RBC62"/>
      <c r="RBD62"/>
      <c r="RBE62"/>
      <c r="RBF62"/>
      <c r="RBG62"/>
      <c r="RBH62"/>
      <c r="RBI62"/>
      <c r="RBJ62"/>
      <c r="RBK62"/>
      <c r="RBL62"/>
      <c r="RBM62"/>
      <c r="RBN62"/>
      <c r="RBO62"/>
      <c r="RBP62"/>
      <c r="RBQ62"/>
      <c r="RBR62"/>
      <c r="RBS62"/>
      <c r="RBT62"/>
      <c r="RBU62"/>
      <c r="RBV62"/>
      <c r="RBW62"/>
      <c r="RBX62"/>
      <c r="RBY62"/>
      <c r="RBZ62"/>
      <c r="RCA62"/>
      <c r="RCB62"/>
      <c r="RCC62"/>
      <c r="RCD62"/>
      <c r="RCE62"/>
      <c r="RCF62"/>
      <c r="RCG62"/>
      <c r="RCH62"/>
      <c r="RCI62"/>
      <c r="RCJ62"/>
      <c r="RCK62"/>
      <c r="RCL62"/>
      <c r="RCM62"/>
      <c r="RCN62"/>
      <c r="RCO62"/>
      <c r="RCP62"/>
      <c r="RCQ62"/>
      <c r="RCR62"/>
      <c r="RCS62"/>
      <c r="RCT62"/>
      <c r="RCU62"/>
      <c r="RCV62"/>
      <c r="RCW62"/>
      <c r="RCX62"/>
      <c r="RCY62"/>
      <c r="RCZ62"/>
      <c r="RDA62"/>
      <c r="RDB62"/>
      <c r="RDC62"/>
      <c r="RDD62"/>
      <c r="RDE62"/>
      <c r="RDF62"/>
      <c r="RDG62"/>
      <c r="RDH62"/>
      <c r="RDI62"/>
      <c r="RDJ62"/>
      <c r="RDK62"/>
      <c r="RDL62"/>
      <c r="RDM62"/>
      <c r="RDN62"/>
      <c r="RDO62"/>
      <c r="RDP62"/>
      <c r="RDQ62"/>
      <c r="RDR62"/>
      <c r="RDS62"/>
      <c r="RDT62"/>
      <c r="RDU62"/>
      <c r="RDV62"/>
      <c r="RDW62"/>
      <c r="RDX62"/>
      <c r="RDY62"/>
      <c r="RDZ62"/>
      <c r="REA62"/>
      <c r="REB62"/>
      <c r="REC62"/>
      <c r="RED62"/>
      <c r="REE62"/>
      <c r="REF62"/>
      <c r="REG62"/>
      <c r="REH62"/>
      <c r="REI62"/>
      <c r="REJ62"/>
      <c r="REK62"/>
      <c r="REL62"/>
      <c r="REM62"/>
      <c r="REN62"/>
      <c r="REO62"/>
      <c r="REP62"/>
      <c r="REQ62"/>
      <c r="RER62"/>
      <c r="RES62"/>
      <c r="RET62"/>
      <c r="REU62"/>
      <c r="REV62"/>
      <c r="REW62"/>
      <c r="REX62"/>
      <c r="REY62"/>
      <c r="REZ62"/>
      <c r="RFA62"/>
      <c r="RFB62"/>
      <c r="RFC62"/>
      <c r="RFD62"/>
      <c r="RFE62"/>
      <c r="RFF62"/>
      <c r="RFG62"/>
      <c r="RFH62"/>
      <c r="RFI62"/>
      <c r="RFJ62"/>
      <c r="RFK62"/>
      <c r="RFL62"/>
      <c r="RFM62"/>
      <c r="RFN62"/>
      <c r="RFO62"/>
      <c r="RFP62"/>
      <c r="RFQ62"/>
      <c r="RFR62"/>
      <c r="RFS62"/>
      <c r="RFT62"/>
      <c r="RFU62"/>
      <c r="RFV62"/>
      <c r="RFW62"/>
      <c r="RFX62"/>
      <c r="RFY62"/>
      <c r="RFZ62"/>
      <c r="RGA62"/>
      <c r="RGB62"/>
      <c r="RGC62"/>
      <c r="RGD62"/>
      <c r="RGE62"/>
      <c r="RGF62"/>
      <c r="RGG62"/>
      <c r="RGH62"/>
      <c r="RGI62"/>
      <c r="RGJ62"/>
      <c r="RGK62"/>
      <c r="RGL62"/>
      <c r="RGM62"/>
      <c r="RGN62"/>
      <c r="RGO62"/>
      <c r="RGP62"/>
      <c r="RGQ62"/>
      <c r="RGR62"/>
      <c r="RGS62"/>
      <c r="RGT62"/>
      <c r="RGU62"/>
      <c r="RGV62"/>
      <c r="RGW62"/>
      <c r="RGX62"/>
      <c r="RGY62"/>
      <c r="RGZ62"/>
      <c r="RHA62"/>
      <c r="RHB62"/>
      <c r="RHC62"/>
      <c r="RHD62"/>
      <c r="RHE62"/>
      <c r="RHF62"/>
      <c r="RHG62"/>
      <c r="RHH62"/>
      <c r="RHI62"/>
      <c r="RHJ62"/>
      <c r="RHK62"/>
      <c r="RHL62"/>
      <c r="RHM62"/>
      <c r="RHN62"/>
      <c r="RHO62"/>
      <c r="RHP62"/>
      <c r="RHQ62"/>
      <c r="RHR62"/>
      <c r="RHS62"/>
      <c r="RHT62"/>
      <c r="RHU62"/>
      <c r="RHV62"/>
      <c r="RHW62"/>
      <c r="RHX62"/>
      <c r="RHY62"/>
      <c r="RHZ62"/>
      <c r="RIA62"/>
      <c r="RIB62"/>
      <c r="RIC62"/>
      <c r="RID62"/>
      <c r="RIE62"/>
      <c r="RIF62"/>
      <c r="RIG62"/>
      <c r="RIH62"/>
      <c r="RII62"/>
      <c r="RIJ62"/>
      <c r="RIK62"/>
      <c r="RIL62"/>
      <c r="RIM62"/>
      <c r="RIN62"/>
      <c r="RIO62"/>
      <c r="RIP62"/>
      <c r="RIQ62"/>
      <c r="RIR62"/>
      <c r="RIS62"/>
      <c r="RIT62"/>
      <c r="RIU62"/>
      <c r="RIV62"/>
      <c r="RIW62"/>
      <c r="RIX62"/>
      <c r="RIY62"/>
      <c r="RIZ62"/>
      <c r="RJA62"/>
      <c r="RJB62"/>
      <c r="RJC62"/>
      <c r="RJD62"/>
      <c r="RJE62"/>
      <c r="RJF62"/>
      <c r="RJG62"/>
      <c r="RJH62"/>
      <c r="RJI62"/>
      <c r="RJJ62"/>
      <c r="RJK62"/>
      <c r="RJL62"/>
      <c r="RJM62"/>
      <c r="RJN62"/>
      <c r="RJO62"/>
      <c r="RJP62"/>
      <c r="RJQ62"/>
      <c r="RJR62"/>
      <c r="RJS62"/>
      <c r="RJT62"/>
      <c r="RJU62"/>
      <c r="RJV62"/>
      <c r="RJW62"/>
      <c r="RJX62"/>
      <c r="RJY62"/>
      <c r="RJZ62"/>
      <c r="RKA62"/>
      <c r="RKB62"/>
      <c r="RKC62"/>
      <c r="RKD62"/>
      <c r="RKE62"/>
      <c r="RKF62"/>
      <c r="RKG62"/>
      <c r="RKH62"/>
      <c r="RKI62"/>
      <c r="RKJ62"/>
      <c r="RKK62"/>
      <c r="RKL62"/>
      <c r="RKM62"/>
      <c r="RKN62"/>
      <c r="RKO62"/>
      <c r="RKP62"/>
      <c r="RKQ62"/>
      <c r="RKR62"/>
      <c r="RKS62"/>
      <c r="RKT62"/>
      <c r="RKU62"/>
      <c r="RKV62"/>
      <c r="RKW62"/>
      <c r="RKX62"/>
      <c r="RKY62"/>
      <c r="RKZ62"/>
      <c r="RLA62"/>
      <c r="RLB62"/>
      <c r="RLC62"/>
      <c r="RLD62"/>
      <c r="RLE62"/>
      <c r="RLF62"/>
      <c r="RLG62"/>
      <c r="RLH62"/>
      <c r="RLI62"/>
      <c r="RLJ62"/>
      <c r="RLK62"/>
      <c r="RLL62"/>
      <c r="RLM62"/>
      <c r="RLN62"/>
      <c r="RLO62"/>
      <c r="RLP62"/>
      <c r="RLQ62"/>
      <c r="RLR62"/>
      <c r="RLS62"/>
      <c r="RLT62"/>
      <c r="RLU62"/>
      <c r="RLV62"/>
      <c r="RLW62"/>
      <c r="RLX62"/>
      <c r="RLY62"/>
      <c r="RLZ62"/>
      <c r="RMA62"/>
      <c r="RMB62"/>
      <c r="RMC62"/>
      <c r="RMD62"/>
      <c r="RME62"/>
      <c r="RMF62"/>
      <c r="RMG62"/>
      <c r="RMH62"/>
      <c r="RMI62"/>
      <c r="RMJ62"/>
      <c r="RMK62"/>
      <c r="RML62"/>
      <c r="RMM62"/>
      <c r="RMN62"/>
      <c r="RMO62"/>
      <c r="RMP62"/>
      <c r="RMQ62"/>
      <c r="RMR62"/>
      <c r="RMS62"/>
      <c r="RMT62"/>
      <c r="RMU62"/>
      <c r="RMV62"/>
      <c r="RMW62"/>
      <c r="RMX62"/>
      <c r="RMY62"/>
      <c r="RMZ62"/>
      <c r="RNA62"/>
      <c r="RNB62"/>
      <c r="RNC62"/>
      <c r="RND62"/>
      <c r="RNE62"/>
      <c r="RNF62"/>
      <c r="RNG62"/>
      <c r="RNH62"/>
      <c r="RNI62"/>
      <c r="RNJ62"/>
      <c r="RNK62"/>
      <c r="RNL62"/>
      <c r="RNM62"/>
      <c r="RNN62"/>
      <c r="RNO62"/>
      <c r="RNP62"/>
      <c r="RNQ62"/>
      <c r="RNR62"/>
      <c r="RNS62"/>
      <c r="RNT62"/>
      <c r="RNU62"/>
      <c r="RNV62"/>
      <c r="RNW62"/>
      <c r="RNX62"/>
      <c r="RNY62"/>
      <c r="RNZ62"/>
      <c r="ROA62"/>
      <c r="ROB62"/>
      <c r="ROC62"/>
      <c r="ROD62"/>
      <c r="ROE62"/>
      <c r="ROF62"/>
      <c r="ROG62"/>
      <c r="ROH62"/>
      <c r="ROI62"/>
      <c r="ROJ62"/>
      <c r="ROK62"/>
      <c r="ROL62"/>
      <c r="ROM62"/>
      <c r="RON62"/>
      <c r="ROO62"/>
      <c r="ROP62"/>
      <c r="ROQ62"/>
      <c r="ROR62"/>
      <c r="ROS62"/>
      <c r="ROT62"/>
      <c r="ROU62"/>
      <c r="ROV62"/>
      <c r="ROW62"/>
      <c r="ROX62"/>
      <c r="ROY62"/>
      <c r="ROZ62"/>
      <c r="RPA62"/>
      <c r="RPB62"/>
      <c r="RPC62"/>
      <c r="RPD62"/>
      <c r="RPE62"/>
      <c r="RPF62"/>
      <c r="RPG62"/>
      <c r="RPH62"/>
      <c r="RPI62"/>
      <c r="RPJ62"/>
      <c r="RPK62"/>
      <c r="RPL62"/>
      <c r="RPM62"/>
      <c r="RPN62"/>
      <c r="RPO62"/>
      <c r="RPP62"/>
      <c r="RPQ62"/>
      <c r="RPR62"/>
      <c r="RPS62"/>
      <c r="RPT62"/>
      <c r="RPU62"/>
      <c r="RPV62"/>
      <c r="RPW62"/>
      <c r="RPX62"/>
      <c r="RPY62"/>
      <c r="RPZ62"/>
      <c r="RQA62"/>
      <c r="RQB62"/>
      <c r="RQC62"/>
      <c r="RQD62"/>
      <c r="RQE62"/>
      <c r="RQF62"/>
      <c r="RQG62"/>
      <c r="RQH62"/>
      <c r="RQI62"/>
      <c r="RQJ62"/>
      <c r="RQK62"/>
      <c r="RQL62"/>
      <c r="RQM62"/>
      <c r="RQN62"/>
      <c r="RQO62"/>
      <c r="RQP62"/>
      <c r="RQQ62"/>
      <c r="RQR62"/>
      <c r="RQS62"/>
      <c r="RQT62"/>
      <c r="RQU62"/>
      <c r="RQV62"/>
      <c r="RQW62"/>
      <c r="RQX62"/>
      <c r="RQY62"/>
      <c r="RQZ62"/>
      <c r="RRA62"/>
      <c r="RRB62"/>
      <c r="RRC62"/>
      <c r="RRD62"/>
      <c r="RRE62"/>
      <c r="RRF62"/>
      <c r="RRG62"/>
      <c r="RRH62"/>
      <c r="RRI62"/>
      <c r="RRJ62"/>
      <c r="RRK62"/>
      <c r="RRL62"/>
      <c r="RRM62"/>
      <c r="RRN62"/>
      <c r="RRO62"/>
      <c r="RRP62"/>
      <c r="RRQ62"/>
      <c r="RRR62"/>
      <c r="RRS62"/>
      <c r="RRT62"/>
      <c r="RRU62"/>
      <c r="RRV62"/>
      <c r="RRW62"/>
      <c r="RRX62"/>
      <c r="RRY62"/>
      <c r="RRZ62"/>
      <c r="RSA62"/>
      <c r="RSB62"/>
      <c r="RSC62"/>
      <c r="RSD62"/>
      <c r="RSE62"/>
      <c r="RSF62"/>
      <c r="RSG62"/>
      <c r="RSH62"/>
      <c r="RSI62"/>
      <c r="RSJ62"/>
      <c r="RSK62"/>
      <c r="RSL62"/>
      <c r="RSM62"/>
      <c r="RSN62"/>
      <c r="RSO62"/>
      <c r="RSP62"/>
      <c r="RSQ62"/>
      <c r="RSR62"/>
      <c r="RSS62"/>
      <c r="RST62"/>
      <c r="RSU62"/>
      <c r="RSV62"/>
      <c r="RSW62"/>
      <c r="RSX62"/>
      <c r="RSY62"/>
      <c r="RSZ62"/>
      <c r="RTA62"/>
      <c r="RTB62"/>
      <c r="RTC62"/>
      <c r="RTD62"/>
      <c r="RTE62"/>
      <c r="RTF62"/>
      <c r="RTG62"/>
      <c r="RTH62"/>
      <c r="RTI62"/>
      <c r="RTJ62"/>
      <c r="RTK62"/>
      <c r="RTL62"/>
      <c r="RTM62"/>
      <c r="RTN62"/>
      <c r="RTO62"/>
      <c r="RTP62"/>
      <c r="RTQ62"/>
      <c r="RTR62"/>
      <c r="RTS62"/>
      <c r="RTT62"/>
      <c r="RTU62"/>
      <c r="RTV62"/>
      <c r="RTW62"/>
      <c r="RTX62"/>
      <c r="RTY62"/>
      <c r="RTZ62"/>
      <c r="RUA62"/>
      <c r="RUB62"/>
      <c r="RUC62"/>
      <c r="RUD62"/>
      <c r="RUE62"/>
      <c r="RUF62"/>
      <c r="RUG62"/>
      <c r="RUH62"/>
      <c r="RUI62"/>
      <c r="RUJ62"/>
      <c r="RUK62"/>
      <c r="RUL62"/>
      <c r="RUM62"/>
      <c r="RUN62"/>
      <c r="RUO62"/>
      <c r="RUP62"/>
      <c r="RUQ62"/>
      <c r="RUR62"/>
      <c r="RUS62"/>
      <c r="RUT62"/>
      <c r="RUU62"/>
      <c r="RUV62"/>
      <c r="RUW62"/>
      <c r="RUX62"/>
      <c r="RUY62"/>
      <c r="RUZ62"/>
      <c r="RVA62"/>
      <c r="RVB62"/>
      <c r="RVC62"/>
      <c r="RVD62"/>
      <c r="RVE62"/>
      <c r="RVF62"/>
      <c r="RVG62"/>
      <c r="RVH62"/>
      <c r="RVI62"/>
      <c r="RVJ62"/>
      <c r="RVK62"/>
      <c r="RVL62"/>
      <c r="RVM62"/>
      <c r="RVN62"/>
      <c r="RVO62"/>
      <c r="RVP62"/>
      <c r="RVQ62"/>
      <c r="RVR62"/>
      <c r="RVS62"/>
      <c r="RVT62"/>
      <c r="RVU62"/>
      <c r="RVV62"/>
      <c r="RVW62"/>
      <c r="RVX62"/>
      <c r="RVY62"/>
      <c r="RVZ62"/>
      <c r="RWA62"/>
      <c r="RWB62"/>
      <c r="RWC62"/>
      <c r="RWD62"/>
      <c r="RWE62"/>
      <c r="RWF62"/>
      <c r="RWG62"/>
      <c r="RWH62"/>
      <c r="RWI62"/>
      <c r="RWJ62"/>
      <c r="RWK62"/>
      <c r="RWL62"/>
      <c r="RWM62"/>
      <c r="RWN62"/>
      <c r="RWO62"/>
      <c r="RWP62"/>
      <c r="RWQ62"/>
      <c r="RWR62"/>
      <c r="RWS62"/>
      <c r="RWT62"/>
      <c r="RWU62"/>
      <c r="RWV62"/>
      <c r="RWW62"/>
      <c r="RWX62"/>
      <c r="RWY62"/>
      <c r="RWZ62"/>
      <c r="RXA62"/>
      <c r="RXB62"/>
      <c r="RXC62"/>
      <c r="RXD62"/>
      <c r="RXE62"/>
      <c r="RXF62"/>
      <c r="RXG62"/>
      <c r="RXH62"/>
      <c r="RXI62"/>
      <c r="RXJ62"/>
      <c r="RXK62"/>
      <c r="RXL62"/>
      <c r="RXM62"/>
      <c r="RXN62"/>
      <c r="RXO62"/>
      <c r="RXP62"/>
      <c r="RXQ62"/>
      <c r="RXR62"/>
      <c r="RXS62"/>
      <c r="RXT62"/>
      <c r="RXU62"/>
      <c r="RXV62"/>
      <c r="RXW62"/>
      <c r="RXX62"/>
      <c r="RXY62"/>
      <c r="RXZ62"/>
      <c r="RYA62"/>
      <c r="RYB62"/>
      <c r="RYC62"/>
      <c r="RYD62"/>
      <c r="RYE62"/>
      <c r="RYF62"/>
      <c r="RYG62"/>
      <c r="RYH62"/>
      <c r="RYI62"/>
      <c r="RYJ62"/>
      <c r="RYK62"/>
      <c r="RYL62"/>
      <c r="RYM62"/>
      <c r="RYN62"/>
      <c r="RYO62"/>
      <c r="RYP62"/>
      <c r="RYQ62"/>
      <c r="RYR62"/>
      <c r="RYS62"/>
      <c r="RYT62"/>
      <c r="RYU62"/>
      <c r="RYV62"/>
      <c r="RYW62"/>
      <c r="RYX62"/>
      <c r="RYY62"/>
      <c r="RYZ62"/>
      <c r="RZA62"/>
      <c r="RZB62"/>
      <c r="RZC62"/>
      <c r="RZD62"/>
      <c r="RZE62"/>
      <c r="RZF62"/>
      <c r="RZG62"/>
      <c r="RZH62"/>
      <c r="RZI62"/>
      <c r="RZJ62"/>
      <c r="RZK62"/>
      <c r="RZL62"/>
      <c r="RZM62"/>
      <c r="RZN62"/>
      <c r="RZO62"/>
      <c r="RZP62"/>
      <c r="RZQ62"/>
      <c r="RZR62"/>
      <c r="RZS62"/>
      <c r="RZT62"/>
      <c r="RZU62"/>
      <c r="RZV62"/>
      <c r="RZW62"/>
      <c r="RZX62"/>
      <c r="RZY62"/>
      <c r="RZZ62"/>
      <c r="SAA62"/>
      <c r="SAB62"/>
      <c r="SAC62"/>
      <c r="SAD62"/>
      <c r="SAE62"/>
      <c r="SAF62"/>
      <c r="SAG62"/>
      <c r="SAH62"/>
      <c r="SAI62"/>
      <c r="SAJ62"/>
      <c r="SAK62"/>
      <c r="SAL62"/>
      <c r="SAM62"/>
      <c r="SAN62"/>
      <c r="SAO62"/>
      <c r="SAP62"/>
      <c r="SAQ62"/>
      <c r="SAR62"/>
      <c r="SAS62"/>
      <c r="SAT62"/>
      <c r="SAU62"/>
      <c r="SAV62"/>
      <c r="SAW62"/>
      <c r="SAX62"/>
      <c r="SAY62"/>
      <c r="SAZ62"/>
      <c r="SBA62"/>
      <c r="SBB62"/>
      <c r="SBC62"/>
      <c r="SBD62"/>
      <c r="SBE62"/>
      <c r="SBF62"/>
      <c r="SBG62"/>
      <c r="SBH62"/>
      <c r="SBI62"/>
      <c r="SBJ62"/>
      <c r="SBK62"/>
      <c r="SBL62"/>
      <c r="SBM62"/>
      <c r="SBN62"/>
      <c r="SBO62"/>
      <c r="SBP62"/>
      <c r="SBQ62"/>
      <c r="SBR62"/>
      <c r="SBS62"/>
      <c r="SBT62"/>
      <c r="SBU62"/>
      <c r="SBV62"/>
      <c r="SBW62"/>
      <c r="SBX62"/>
      <c r="SBY62"/>
      <c r="SBZ62"/>
      <c r="SCA62"/>
      <c r="SCB62"/>
      <c r="SCC62"/>
      <c r="SCD62"/>
      <c r="SCE62"/>
      <c r="SCF62"/>
      <c r="SCG62"/>
      <c r="SCH62"/>
      <c r="SCI62"/>
      <c r="SCJ62"/>
      <c r="SCK62"/>
      <c r="SCL62"/>
      <c r="SCM62"/>
      <c r="SCN62"/>
      <c r="SCO62"/>
      <c r="SCP62"/>
      <c r="SCQ62"/>
      <c r="SCR62"/>
      <c r="SCS62"/>
      <c r="SCT62"/>
      <c r="SCU62"/>
      <c r="SCV62"/>
      <c r="SCW62"/>
      <c r="SCX62"/>
      <c r="SCY62"/>
      <c r="SCZ62"/>
      <c r="SDA62"/>
      <c r="SDB62"/>
      <c r="SDC62"/>
      <c r="SDD62"/>
      <c r="SDE62"/>
      <c r="SDF62"/>
      <c r="SDG62"/>
      <c r="SDH62"/>
      <c r="SDI62"/>
      <c r="SDJ62"/>
      <c r="SDK62"/>
      <c r="SDL62"/>
      <c r="SDM62"/>
      <c r="SDN62"/>
      <c r="SDO62"/>
      <c r="SDP62"/>
      <c r="SDQ62"/>
      <c r="SDR62"/>
      <c r="SDS62"/>
      <c r="SDT62"/>
      <c r="SDU62"/>
      <c r="SDV62"/>
      <c r="SDW62"/>
      <c r="SDX62"/>
      <c r="SDY62"/>
      <c r="SDZ62"/>
      <c r="SEA62"/>
      <c r="SEB62"/>
      <c r="SEC62"/>
      <c r="SED62"/>
      <c r="SEE62"/>
      <c r="SEF62"/>
      <c r="SEG62"/>
      <c r="SEH62"/>
      <c r="SEI62"/>
      <c r="SEJ62"/>
      <c r="SEK62"/>
      <c r="SEL62"/>
      <c r="SEM62"/>
      <c r="SEN62"/>
      <c r="SEO62"/>
      <c r="SEP62"/>
      <c r="SEQ62"/>
      <c r="SER62"/>
      <c r="SES62"/>
      <c r="SET62"/>
      <c r="SEU62"/>
      <c r="SEV62"/>
      <c r="SEW62"/>
      <c r="SEX62"/>
      <c r="SEY62"/>
      <c r="SEZ62"/>
      <c r="SFA62"/>
      <c r="SFB62"/>
      <c r="SFC62"/>
      <c r="SFD62"/>
      <c r="SFE62"/>
      <c r="SFF62"/>
      <c r="SFG62"/>
      <c r="SFH62"/>
      <c r="SFI62"/>
      <c r="SFJ62"/>
      <c r="SFK62"/>
      <c r="SFL62"/>
      <c r="SFM62"/>
      <c r="SFN62"/>
      <c r="SFO62"/>
      <c r="SFP62"/>
      <c r="SFQ62"/>
      <c r="SFR62"/>
      <c r="SFS62"/>
      <c r="SFT62"/>
      <c r="SFU62"/>
      <c r="SFV62"/>
      <c r="SFW62"/>
      <c r="SFX62"/>
      <c r="SFY62"/>
      <c r="SFZ62"/>
      <c r="SGA62"/>
      <c r="SGB62"/>
      <c r="SGC62"/>
      <c r="SGD62"/>
      <c r="SGE62"/>
      <c r="SGF62"/>
      <c r="SGG62"/>
      <c r="SGH62"/>
      <c r="SGI62"/>
      <c r="SGJ62"/>
      <c r="SGK62"/>
      <c r="SGL62"/>
      <c r="SGM62"/>
      <c r="SGN62"/>
      <c r="SGO62"/>
      <c r="SGP62"/>
      <c r="SGQ62"/>
      <c r="SGR62"/>
      <c r="SGS62"/>
      <c r="SGT62"/>
      <c r="SGU62"/>
      <c r="SGV62"/>
      <c r="SGW62"/>
      <c r="SGX62"/>
      <c r="SGY62"/>
      <c r="SGZ62"/>
      <c r="SHA62"/>
      <c r="SHB62"/>
      <c r="SHC62"/>
      <c r="SHD62"/>
      <c r="SHE62"/>
      <c r="SHF62"/>
      <c r="SHG62"/>
      <c r="SHH62"/>
      <c r="SHI62"/>
      <c r="SHJ62"/>
      <c r="SHK62"/>
      <c r="SHL62"/>
      <c r="SHM62"/>
      <c r="SHN62"/>
      <c r="SHO62"/>
      <c r="SHP62"/>
      <c r="SHQ62"/>
      <c r="SHR62"/>
      <c r="SHS62"/>
      <c r="SHT62"/>
      <c r="SHU62"/>
      <c r="SHV62"/>
      <c r="SHW62"/>
      <c r="SHX62"/>
      <c r="SHY62"/>
      <c r="SHZ62"/>
      <c r="SIA62"/>
      <c r="SIB62"/>
      <c r="SIC62"/>
      <c r="SID62"/>
      <c r="SIE62"/>
      <c r="SIF62"/>
      <c r="SIG62"/>
      <c r="SIH62"/>
      <c r="SII62"/>
      <c r="SIJ62"/>
      <c r="SIK62"/>
      <c r="SIL62"/>
      <c r="SIM62"/>
      <c r="SIN62"/>
      <c r="SIO62"/>
      <c r="SIP62"/>
      <c r="SIQ62"/>
      <c r="SIR62"/>
      <c r="SIS62"/>
      <c r="SIT62"/>
      <c r="SIU62"/>
      <c r="SIV62"/>
      <c r="SIW62"/>
      <c r="SIX62"/>
      <c r="SIY62"/>
      <c r="SIZ62"/>
      <c r="SJA62"/>
      <c r="SJB62"/>
      <c r="SJC62"/>
      <c r="SJD62"/>
      <c r="SJE62"/>
      <c r="SJF62"/>
      <c r="SJG62"/>
      <c r="SJH62"/>
      <c r="SJI62"/>
      <c r="SJJ62"/>
      <c r="SJK62"/>
      <c r="SJL62"/>
      <c r="SJM62"/>
      <c r="SJN62"/>
      <c r="SJO62"/>
      <c r="SJP62"/>
      <c r="SJQ62"/>
      <c r="SJR62"/>
      <c r="SJS62"/>
      <c r="SJT62"/>
      <c r="SJU62"/>
      <c r="SJV62"/>
      <c r="SJW62"/>
      <c r="SJX62"/>
      <c r="SJY62"/>
      <c r="SJZ62"/>
      <c r="SKA62"/>
      <c r="SKB62"/>
      <c r="SKC62"/>
      <c r="SKD62"/>
      <c r="SKE62"/>
      <c r="SKF62"/>
      <c r="SKG62"/>
      <c r="SKH62"/>
      <c r="SKI62"/>
      <c r="SKJ62"/>
      <c r="SKK62"/>
      <c r="SKL62"/>
      <c r="SKM62"/>
      <c r="SKN62"/>
      <c r="SKO62"/>
      <c r="SKP62"/>
      <c r="SKQ62"/>
      <c r="SKR62"/>
      <c r="SKS62"/>
      <c r="SKT62"/>
      <c r="SKU62"/>
      <c r="SKV62"/>
      <c r="SKW62"/>
      <c r="SKX62"/>
      <c r="SKY62"/>
      <c r="SKZ62"/>
      <c r="SLA62"/>
      <c r="SLB62"/>
      <c r="SLC62"/>
      <c r="SLD62"/>
      <c r="SLE62"/>
      <c r="SLF62"/>
      <c r="SLG62"/>
      <c r="SLH62"/>
      <c r="SLI62"/>
      <c r="SLJ62"/>
      <c r="SLK62"/>
      <c r="SLL62"/>
      <c r="SLM62"/>
      <c r="SLN62"/>
      <c r="SLO62"/>
      <c r="SLP62"/>
      <c r="SLQ62"/>
      <c r="SLR62"/>
      <c r="SLS62"/>
      <c r="SLT62"/>
      <c r="SLU62"/>
      <c r="SLV62"/>
      <c r="SLW62"/>
      <c r="SLX62"/>
      <c r="SLY62"/>
      <c r="SLZ62"/>
      <c r="SMA62"/>
      <c r="SMB62"/>
      <c r="SMC62"/>
      <c r="SMD62"/>
      <c r="SME62"/>
      <c r="SMF62"/>
      <c r="SMG62"/>
      <c r="SMH62"/>
      <c r="SMI62"/>
      <c r="SMJ62"/>
      <c r="SMK62"/>
      <c r="SML62"/>
      <c r="SMM62"/>
      <c r="SMN62"/>
      <c r="SMO62"/>
      <c r="SMP62"/>
      <c r="SMQ62"/>
      <c r="SMR62"/>
      <c r="SMS62"/>
      <c r="SMT62"/>
      <c r="SMU62"/>
      <c r="SMV62"/>
      <c r="SMW62"/>
      <c r="SMX62"/>
      <c r="SMY62"/>
      <c r="SMZ62"/>
      <c r="SNA62"/>
      <c r="SNB62"/>
      <c r="SNC62"/>
      <c r="SND62"/>
      <c r="SNE62"/>
      <c r="SNF62"/>
      <c r="SNG62"/>
      <c r="SNH62"/>
      <c r="SNI62"/>
      <c r="SNJ62"/>
      <c r="SNK62"/>
      <c r="SNL62"/>
      <c r="SNM62"/>
      <c r="SNN62"/>
      <c r="SNO62"/>
      <c r="SNP62"/>
      <c r="SNQ62"/>
      <c r="SNR62"/>
      <c r="SNS62"/>
      <c r="SNT62"/>
      <c r="SNU62"/>
      <c r="SNV62"/>
      <c r="SNW62"/>
      <c r="SNX62"/>
      <c r="SNY62"/>
      <c r="SNZ62"/>
      <c r="SOA62"/>
      <c r="SOB62"/>
      <c r="SOC62"/>
      <c r="SOD62"/>
      <c r="SOE62"/>
      <c r="SOF62"/>
      <c r="SOG62"/>
      <c r="SOH62"/>
      <c r="SOI62"/>
      <c r="SOJ62"/>
      <c r="SOK62"/>
      <c r="SOL62"/>
      <c r="SOM62"/>
      <c r="SON62"/>
      <c r="SOO62"/>
      <c r="SOP62"/>
      <c r="SOQ62"/>
      <c r="SOR62"/>
      <c r="SOS62"/>
      <c r="SOT62"/>
      <c r="SOU62"/>
      <c r="SOV62"/>
      <c r="SOW62"/>
      <c r="SOX62"/>
      <c r="SOY62"/>
      <c r="SOZ62"/>
      <c r="SPA62"/>
      <c r="SPB62"/>
      <c r="SPC62"/>
      <c r="SPD62"/>
      <c r="SPE62"/>
      <c r="SPF62"/>
      <c r="SPG62"/>
      <c r="SPH62"/>
      <c r="SPI62"/>
      <c r="SPJ62"/>
      <c r="SPK62"/>
      <c r="SPL62"/>
      <c r="SPM62"/>
      <c r="SPN62"/>
      <c r="SPO62"/>
      <c r="SPP62"/>
      <c r="SPQ62"/>
      <c r="SPR62"/>
      <c r="SPS62"/>
      <c r="SPT62"/>
      <c r="SPU62"/>
      <c r="SPV62"/>
      <c r="SPW62"/>
      <c r="SPX62"/>
      <c r="SPY62"/>
      <c r="SPZ62"/>
      <c r="SQA62"/>
      <c r="SQB62"/>
      <c r="SQC62"/>
      <c r="SQD62"/>
      <c r="SQE62"/>
      <c r="SQF62"/>
      <c r="SQG62"/>
      <c r="SQH62"/>
      <c r="SQI62"/>
      <c r="SQJ62"/>
      <c r="SQK62"/>
      <c r="SQL62"/>
      <c r="SQM62"/>
      <c r="SQN62"/>
      <c r="SQO62"/>
      <c r="SQP62"/>
      <c r="SQQ62"/>
      <c r="SQR62"/>
      <c r="SQS62"/>
      <c r="SQT62"/>
      <c r="SQU62"/>
      <c r="SQV62"/>
      <c r="SQW62"/>
      <c r="SQX62"/>
      <c r="SQY62"/>
      <c r="SQZ62"/>
      <c r="SRA62"/>
      <c r="SRB62"/>
      <c r="SRC62"/>
      <c r="SRD62"/>
      <c r="SRE62"/>
      <c r="SRF62"/>
      <c r="SRG62"/>
      <c r="SRH62"/>
      <c r="SRI62"/>
      <c r="SRJ62"/>
      <c r="SRK62"/>
      <c r="SRL62"/>
      <c r="SRM62"/>
      <c r="SRN62"/>
      <c r="SRO62"/>
      <c r="SRP62"/>
      <c r="SRQ62"/>
      <c r="SRR62"/>
      <c r="SRS62"/>
      <c r="SRT62"/>
      <c r="SRU62"/>
      <c r="SRV62"/>
      <c r="SRW62"/>
      <c r="SRX62"/>
      <c r="SRY62"/>
      <c r="SRZ62"/>
      <c r="SSA62"/>
      <c r="SSB62"/>
      <c r="SSC62"/>
      <c r="SSD62"/>
      <c r="SSE62"/>
      <c r="SSF62"/>
      <c r="SSG62"/>
      <c r="SSH62"/>
      <c r="SSI62"/>
      <c r="SSJ62"/>
      <c r="SSK62"/>
      <c r="SSL62"/>
      <c r="SSM62"/>
      <c r="SSN62"/>
      <c r="SSO62"/>
      <c r="SSP62"/>
      <c r="SSQ62"/>
      <c r="SSR62"/>
      <c r="SSS62"/>
      <c r="SST62"/>
      <c r="SSU62"/>
      <c r="SSV62"/>
      <c r="SSW62"/>
      <c r="SSX62"/>
      <c r="SSY62"/>
      <c r="SSZ62"/>
      <c r="STA62"/>
      <c r="STB62"/>
      <c r="STC62"/>
      <c r="STD62"/>
      <c r="STE62"/>
      <c r="STF62"/>
      <c r="STG62"/>
      <c r="STH62"/>
      <c r="STI62"/>
      <c r="STJ62"/>
      <c r="STK62"/>
      <c r="STL62"/>
      <c r="STM62"/>
      <c r="STN62"/>
      <c r="STO62"/>
      <c r="STP62"/>
      <c r="STQ62"/>
      <c r="STR62"/>
      <c r="STS62"/>
      <c r="STT62"/>
      <c r="STU62"/>
      <c r="STV62"/>
      <c r="STW62"/>
      <c r="STX62"/>
      <c r="STY62"/>
      <c r="STZ62"/>
      <c r="SUA62"/>
      <c r="SUB62"/>
      <c r="SUC62"/>
      <c r="SUD62"/>
      <c r="SUE62"/>
      <c r="SUF62"/>
      <c r="SUG62"/>
      <c r="SUH62"/>
      <c r="SUI62"/>
      <c r="SUJ62"/>
      <c r="SUK62"/>
      <c r="SUL62"/>
      <c r="SUM62"/>
      <c r="SUN62"/>
      <c r="SUO62"/>
      <c r="SUP62"/>
      <c r="SUQ62"/>
      <c r="SUR62"/>
      <c r="SUS62"/>
      <c r="SUT62"/>
      <c r="SUU62"/>
      <c r="SUV62"/>
      <c r="SUW62"/>
      <c r="SUX62"/>
      <c r="SUY62"/>
      <c r="SUZ62"/>
      <c r="SVA62"/>
      <c r="SVB62"/>
      <c r="SVC62"/>
      <c r="SVD62"/>
      <c r="SVE62"/>
      <c r="SVF62"/>
      <c r="SVG62"/>
      <c r="SVH62"/>
      <c r="SVI62"/>
      <c r="SVJ62"/>
      <c r="SVK62"/>
      <c r="SVL62"/>
      <c r="SVM62"/>
      <c r="SVN62"/>
      <c r="SVO62"/>
      <c r="SVP62"/>
      <c r="SVQ62"/>
      <c r="SVR62"/>
      <c r="SVS62"/>
      <c r="SVT62"/>
      <c r="SVU62"/>
      <c r="SVV62"/>
      <c r="SVW62"/>
      <c r="SVX62"/>
      <c r="SVY62"/>
      <c r="SVZ62"/>
      <c r="SWA62"/>
      <c r="SWB62"/>
      <c r="SWC62"/>
      <c r="SWD62"/>
      <c r="SWE62"/>
      <c r="SWF62"/>
      <c r="SWG62"/>
      <c r="SWH62"/>
      <c r="SWI62"/>
      <c r="SWJ62"/>
      <c r="SWK62"/>
      <c r="SWL62"/>
      <c r="SWM62"/>
      <c r="SWN62"/>
      <c r="SWO62"/>
      <c r="SWP62"/>
      <c r="SWQ62"/>
      <c r="SWR62"/>
      <c r="SWS62"/>
      <c r="SWT62"/>
      <c r="SWU62"/>
      <c r="SWV62"/>
      <c r="SWW62"/>
      <c r="SWX62"/>
      <c r="SWY62"/>
      <c r="SWZ62"/>
      <c r="SXA62"/>
      <c r="SXB62"/>
      <c r="SXC62"/>
      <c r="SXD62"/>
      <c r="SXE62"/>
      <c r="SXF62"/>
      <c r="SXG62"/>
      <c r="SXH62"/>
      <c r="SXI62"/>
      <c r="SXJ62"/>
      <c r="SXK62"/>
      <c r="SXL62"/>
      <c r="SXM62"/>
      <c r="SXN62"/>
      <c r="SXO62"/>
      <c r="SXP62"/>
      <c r="SXQ62"/>
      <c r="SXR62"/>
      <c r="SXS62"/>
      <c r="SXT62"/>
      <c r="SXU62"/>
      <c r="SXV62"/>
      <c r="SXW62"/>
      <c r="SXX62"/>
      <c r="SXY62"/>
      <c r="SXZ62"/>
      <c r="SYA62"/>
      <c r="SYB62"/>
      <c r="SYC62"/>
      <c r="SYD62"/>
      <c r="SYE62"/>
      <c r="SYF62"/>
      <c r="SYG62"/>
      <c r="SYH62"/>
      <c r="SYI62"/>
      <c r="SYJ62"/>
      <c r="SYK62"/>
      <c r="SYL62"/>
      <c r="SYM62"/>
      <c r="SYN62"/>
      <c r="SYO62"/>
      <c r="SYP62"/>
      <c r="SYQ62"/>
      <c r="SYR62"/>
      <c r="SYS62"/>
      <c r="SYT62"/>
      <c r="SYU62"/>
      <c r="SYV62"/>
      <c r="SYW62"/>
      <c r="SYX62"/>
      <c r="SYY62"/>
      <c r="SYZ62"/>
      <c r="SZA62"/>
      <c r="SZB62"/>
      <c r="SZC62"/>
      <c r="SZD62"/>
      <c r="SZE62"/>
      <c r="SZF62"/>
      <c r="SZG62"/>
      <c r="SZH62"/>
      <c r="SZI62"/>
      <c r="SZJ62"/>
      <c r="SZK62"/>
      <c r="SZL62"/>
      <c r="SZM62"/>
      <c r="SZN62"/>
      <c r="SZO62"/>
      <c r="SZP62"/>
      <c r="SZQ62"/>
      <c r="SZR62"/>
      <c r="SZS62"/>
      <c r="SZT62"/>
      <c r="SZU62"/>
      <c r="SZV62"/>
      <c r="SZW62"/>
      <c r="SZX62"/>
      <c r="SZY62"/>
      <c r="SZZ62"/>
      <c r="TAA62"/>
      <c r="TAB62"/>
      <c r="TAC62"/>
      <c r="TAD62"/>
      <c r="TAE62"/>
      <c r="TAF62"/>
      <c r="TAG62"/>
      <c r="TAH62"/>
      <c r="TAI62"/>
      <c r="TAJ62"/>
      <c r="TAK62"/>
      <c r="TAL62"/>
      <c r="TAM62"/>
      <c r="TAN62"/>
      <c r="TAO62"/>
      <c r="TAP62"/>
      <c r="TAQ62"/>
      <c r="TAR62"/>
      <c r="TAS62"/>
      <c r="TAT62"/>
      <c r="TAU62"/>
      <c r="TAV62"/>
      <c r="TAW62"/>
      <c r="TAX62"/>
      <c r="TAY62"/>
      <c r="TAZ62"/>
      <c r="TBA62"/>
      <c r="TBB62"/>
      <c r="TBC62"/>
      <c r="TBD62"/>
      <c r="TBE62"/>
      <c r="TBF62"/>
      <c r="TBG62"/>
      <c r="TBH62"/>
      <c r="TBI62"/>
      <c r="TBJ62"/>
      <c r="TBK62"/>
      <c r="TBL62"/>
      <c r="TBM62"/>
      <c r="TBN62"/>
      <c r="TBO62"/>
      <c r="TBP62"/>
      <c r="TBQ62"/>
      <c r="TBR62"/>
      <c r="TBS62"/>
      <c r="TBT62"/>
      <c r="TBU62"/>
      <c r="TBV62"/>
      <c r="TBW62"/>
      <c r="TBX62"/>
      <c r="TBY62"/>
      <c r="TBZ62"/>
      <c r="TCA62"/>
      <c r="TCB62"/>
      <c r="TCC62"/>
      <c r="TCD62"/>
      <c r="TCE62"/>
      <c r="TCF62"/>
      <c r="TCG62"/>
      <c r="TCH62"/>
      <c r="TCI62"/>
      <c r="TCJ62"/>
      <c r="TCK62"/>
      <c r="TCL62"/>
      <c r="TCM62"/>
      <c r="TCN62"/>
      <c r="TCO62"/>
      <c r="TCP62"/>
      <c r="TCQ62"/>
      <c r="TCR62"/>
      <c r="TCS62"/>
      <c r="TCT62"/>
      <c r="TCU62"/>
      <c r="TCV62"/>
      <c r="TCW62"/>
      <c r="TCX62"/>
      <c r="TCY62"/>
      <c r="TCZ62"/>
      <c r="TDA62"/>
      <c r="TDB62"/>
      <c r="TDC62"/>
      <c r="TDD62"/>
      <c r="TDE62"/>
      <c r="TDF62"/>
      <c r="TDG62"/>
      <c r="TDH62"/>
      <c r="TDI62"/>
      <c r="TDJ62"/>
      <c r="TDK62"/>
      <c r="TDL62"/>
      <c r="TDM62"/>
      <c r="TDN62"/>
      <c r="TDO62"/>
      <c r="TDP62"/>
      <c r="TDQ62"/>
      <c r="TDR62"/>
      <c r="TDS62"/>
      <c r="TDT62"/>
      <c r="TDU62"/>
      <c r="TDV62"/>
      <c r="TDW62"/>
      <c r="TDX62"/>
      <c r="TDY62"/>
      <c r="TDZ62"/>
      <c r="TEA62"/>
      <c r="TEB62"/>
      <c r="TEC62"/>
      <c r="TED62"/>
      <c r="TEE62"/>
      <c r="TEF62"/>
      <c r="TEG62"/>
      <c r="TEH62"/>
      <c r="TEI62"/>
      <c r="TEJ62"/>
      <c r="TEK62"/>
      <c r="TEL62"/>
      <c r="TEM62"/>
      <c r="TEN62"/>
      <c r="TEO62"/>
      <c r="TEP62"/>
      <c r="TEQ62"/>
      <c r="TER62"/>
      <c r="TES62"/>
      <c r="TET62"/>
      <c r="TEU62"/>
      <c r="TEV62"/>
      <c r="TEW62"/>
      <c r="TEX62"/>
      <c r="TEY62"/>
      <c r="TEZ62"/>
      <c r="TFA62"/>
      <c r="TFB62"/>
      <c r="TFC62"/>
      <c r="TFD62"/>
      <c r="TFE62"/>
      <c r="TFF62"/>
      <c r="TFG62"/>
      <c r="TFH62"/>
      <c r="TFI62"/>
      <c r="TFJ62"/>
      <c r="TFK62"/>
      <c r="TFL62"/>
      <c r="TFM62"/>
      <c r="TFN62"/>
      <c r="TFO62"/>
      <c r="TFP62"/>
      <c r="TFQ62"/>
      <c r="TFR62"/>
      <c r="TFS62"/>
      <c r="TFT62"/>
      <c r="TFU62"/>
      <c r="TFV62"/>
      <c r="TFW62"/>
      <c r="TFX62"/>
      <c r="TFY62"/>
      <c r="TFZ62"/>
      <c r="TGA62"/>
      <c r="TGB62"/>
      <c r="TGC62"/>
      <c r="TGD62"/>
      <c r="TGE62"/>
      <c r="TGF62"/>
      <c r="TGG62"/>
      <c r="TGH62"/>
      <c r="TGI62"/>
      <c r="TGJ62"/>
      <c r="TGK62"/>
      <c r="TGL62"/>
      <c r="TGM62"/>
      <c r="TGN62"/>
      <c r="TGO62"/>
      <c r="TGP62"/>
      <c r="TGQ62"/>
      <c r="TGR62"/>
      <c r="TGS62"/>
      <c r="TGT62"/>
      <c r="TGU62"/>
      <c r="TGV62"/>
      <c r="TGW62"/>
      <c r="TGX62"/>
      <c r="TGY62"/>
      <c r="TGZ62"/>
      <c r="THA62"/>
      <c r="THB62"/>
      <c r="THC62"/>
      <c r="THD62"/>
      <c r="THE62"/>
      <c r="THF62"/>
      <c r="THG62"/>
      <c r="THH62"/>
      <c r="THI62"/>
      <c r="THJ62"/>
      <c r="THK62"/>
      <c r="THL62"/>
      <c r="THM62"/>
      <c r="THN62"/>
      <c r="THO62"/>
      <c r="THP62"/>
      <c r="THQ62"/>
      <c r="THR62"/>
      <c r="THS62"/>
      <c r="THT62"/>
      <c r="THU62"/>
      <c r="THV62"/>
      <c r="THW62"/>
      <c r="THX62"/>
      <c r="THY62"/>
      <c r="THZ62"/>
      <c r="TIA62"/>
      <c r="TIB62"/>
      <c r="TIC62"/>
      <c r="TID62"/>
      <c r="TIE62"/>
      <c r="TIF62"/>
      <c r="TIG62"/>
      <c r="TIH62"/>
      <c r="TII62"/>
      <c r="TIJ62"/>
      <c r="TIK62"/>
      <c r="TIL62"/>
      <c r="TIM62"/>
      <c r="TIN62"/>
      <c r="TIO62"/>
      <c r="TIP62"/>
      <c r="TIQ62"/>
      <c r="TIR62"/>
      <c r="TIS62"/>
      <c r="TIT62"/>
      <c r="TIU62"/>
      <c r="TIV62"/>
      <c r="TIW62"/>
      <c r="TIX62"/>
      <c r="TIY62"/>
      <c r="TIZ62"/>
      <c r="TJA62"/>
      <c r="TJB62"/>
      <c r="TJC62"/>
      <c r="TJD62"/>
      <c r="TJE62"/>
      <c r="TJF62"/>
      <c r="TJG62"/>
      <c r="TJH62"/>
      <c r="TJI62"/>
      <c r="TJJ62"/>
      <c r="TJK62"/>
      <c r="TJL62"/>
      <c r="TJM62"/>
      <c r="TJN62"/>
      <c r="TJO62"/>
      <c r="TJP62"/>
      <c r="TJQ62"/>
      <c r="TJR62"/>
      <c r="TJS62"/>
      <c r="TJT62"/>
      <c r="TJU62"/>
      <c r="TJV62"/>
      <c r="TJW62"/>
      <c r="TJX62"/>
      <c r="TJY62"/>
      <c r="TJZ62"/>
      <c r="TKA62"/>
      <c r="TKB62"/>
      <c r="TKC62"/>
      <c r="TKD62"/>
      <c r="TKE62"/>
      <c r="TKF62"/>
      <c r="TKG62"/>
      <c r="TKH62"/>
      <c r="TKI62"/>
      <c r="TKJ62"/>
      <c r="TKK62"/>
      <c r="TKL62"/>
      <c r="TKM62"/>
      <c r="TKN62"/>
      <c r="TKO62"/>
      <c r="TKP62"/>
      <c r="TKQ62"/>
      <c r="TKR62"/>
      <c r="TKS62"/>
      <c r="TKT62"/>
      <c r="TKU62"/>
      <c r="TKV62"/>
      <c r="TKW62"/>
      <c r="TKX62"/>
      <c r="TKY62"/>
      <c r="TKZ62"/>
      <c r="TLA62"/>
      <c r="TLB62"/>
      <c r="TLC62"/>
      <c r="TLD62"/>
      <c r="TLE62"/>
      <c r="TLF62"/>
      <c r="TLG62"/>
      <c r="TLH62"/>
      <c r="TLI62"/>
      <c r="TLJ62"/>
      <c r="TLK62"/>
      <c r="TLL62"/>
      <c r="TLM62"/>
      <c r="TLN62"/>
      <c r="TLO62"/>
      <c r="TLP62"/>
      <c r="TLQ62"/>
      <c r="TLR62"/>
      <c r="TLS62"/>
      <c r="TLT62"/>
      <c r="TLU62"/>
      <c r="TLV62"/>
      <c r="TLW62"/>
      <c r="TLX62"/>
      <c r="TLY62"/>
      <c r="TLZ62"/>
      <c r="TMA62"/>
      <c r="TMB62"/>
      <c r="TMC62"/>
      <c r="TMD62"/>
      <c r="TME62"/>
      <c r="TMF62"/>
      <c r="TMG62"/>
      <c r="TMH62"/>
      <c r="TMI62"/>
      <c r="TMJ62"/>
      <c r="TMK62"/>
      <c r="TML62"/>
      <c r="TMM62"/>
      <c r="TMN62"/>
      <c r="TMO62"/>
      <c r="TMP62"/>
      <c r="TMQ62"/>
      <c r="TMR62"/>
      <c r="TMS62"/>
      <c r="TMT62"/>
      <c r="TMU62"/>
      <c r="TMV62"/>
      <c r="TMW62"/>
      <c r="TMX62"/>
      <c r="TMY62"/>
      <c r="TMZ62"/>
      <c r="TNA62"/>
      <c r="TNB62"/>
      <c r="TNC62"/>
      <c r="TND62"/>
      <c r="TNE62"/>
      <c r="TNF62"/>
      <c r="TNG62"/>
      <c r="TNH62"/>
      <c r="TNI62"/>
      <c r="TNJ62"/>
      <c r="TNK62"/>
      <c r="TNL62"/>
      <c r="TNM62"/>
      <c r="TNN62"/>
      <c r="TNO62"/>
      <c r="TNP62"/>
      <c r="TNQ62"/>
      <c r="TNR62"/>
      <c r="TNS62"/>
      <c r="TNT62"/>
      <c r="TNU62"/>
      <c r="TNV62"/>
      <c r="TNW62"/>
      <c r="TNX62"/>
      <c r="TNY62"/>
      <c r="TNZ62"/>
      <c r="TOA62"/>
      <c r="TOB62"/>
      <c r="TOC62"/>
      <c r="TOD62"/>
      <c r="TOE62"/>
      <c r="TOF62"/>
      <c r="TOG62"/>
      <c r="TOH62"/>
      <c r="TOI62"/>
      <c r="TOJ62"/>
      <c r="TOK62"/>
      <c r="TOL62"/>
      <c r="TOM62"/>
      <c r="TON62"/>
      <c r="TOO62"/>
      <c r="TOP62"/>
      <c r="TOQ62"/>
      <c r="TOR62"/>
      <c r="TOS62"/>
      <c r="TOT62"/>
      <c r="TOU62"/>
      <c r="TOV62"/>
      <c r="TOW62"/>
      <c r="TOX62"/>
      <c r="TOY62"/>
      <c r="TOZ62"/>
      <c r="TPA62"/>
      <c r="TPB62"/>
      <c r="TPC62"/>
      <c r="TPD62"/>
      <c r="TPE62"/>
      <c r="TPF62"/>
      <c r="TPG62"/>
      <c r="TPH62"/>
      <c r="TPI62"/>
      <c r="TPJ62"/>
      <c r="TPK62"/>
      <c r="TPL62"/>
      <c r="TPM62"/>
      <c r="TPN62"/>
      <c r="TPO62"/>
      <c r="TPP62"/>
      <c r="TPQ62"/>
      <c r="TPR62"/>
      <c r="TPS62"/>
      <c r="TPT62"/>
      <c r="TPU62"/>
      <c r="TPV62"/>
      <c r="TPW62"/>
      <c r="TPX62"/>
      <c r="TPY62"/>
      <c r="TPZ62"/>
      <c r="TQA62"/>
      <c r="TQB62"/>
      <c r="TQC62"/>
      <c r="TQD62"/>
      <c r="TQE62"/>
      <c r="TQF62"/>
      <c r="TQG62"/>
      <c r="TQH62"/>
      <c r="TQI62"/>
      <c r="TQJ62"/>
      <c r="TQK62"/>
      <c r="TQL62"/>
      <c r="TQM62"/>
      <c r="TQN62"/>
      <c r="TQO62"/>
      <c r="TQP62"/>
      <c r="TQQ62"/>
      <c r="TQR62"/>
      <c r="TQS62"/>
      <c r="TQT62"/>
      <c r="TQU62"/>
      <c r="TQV62"/>
      <c r="TQW62"/>
      <c r="TQX62"/>
      <c r="TQY62"/>
      <c r="TQZ62"/>
      <c r="TRA62"/>
      <c r="TRB62"/>
      <c r="TRC62"/>
      <c r="TRD62"/>
      <c r="TRE62"/>
      <c r="TRF62"/>
      <c r="TRG62"/>
      <c r="TRH62"/>
      <c r="TRI62"/>
      <c r="TRJ62"/>
      <c r="TRK62"/>
      <c r="TRL62"/>
      <c r="TRM62"/>
      <c r="TRN62"/>
      <c r="TRO62"/>
      <c r="TRP62"/>
      <c r="TRQ62"/>
      <c r="TRR62"/>
      <c r="TRS62"/>
      <c r="TRT62"/>
      <c r="TRU62"/>
      <c r="TRV62"/>
      <c r="TRW62"/>
      <c r="TRX62"/>
      <c r="TRY62"/>
      <c r="TRZ62"/>
      <c r="TSA62"/>
      <c r="TSB62"/>
      <c r="TSC62"/>
      <c r="TSD62"/>
      <c r="TSE62"/>
      <c r="TSF62"/>
      <c r="TSG62"/>
      <c r="TSH62"/>
      <c r="TSI62"/>
      <c r="TSJ62"/>
      <c r="TSK62"/>
      <c r="TSL62"/>
      <c r="TSM62"/>
      <c r="TSN62"/>
      <c r="TSO62"/>
      <c r="TSP62"/>
      <c r="TSQ62"/>
      <c r="TSR62"/>
      <c r="TSS62"/>
      <c r="TST62"/>
      <c r="TSU62"/>
      <c r="TSV62"/>
      <c r="TSW62"/>
      <c r="TSX62"/>
      <c r="TSY62"/>
      <c r="TSZ62"/>
      <c r="TTA62"/>
      <c r="TTB62"/>
      <c r="TTC62"/>
      <c r="TTD62"/>
      <c r="TTE62"/>
      <c r="TTF62"/>
      <c r="TTG62"/>
      <c r="TTH62"/>
      <c r="TTI62"/>
      <c r="TTJ62"/>
      <c r="TTK62"/>
      <c r="TTL62"/>
      <c r="TTM62"/>
      <c r="TTN62"/>
      <c r="TTO62"/>
      <c r="TTP62"/>
      <c r="TTQ62"/>
      <c r="TTR62"/>
      <c r="TTS62"/>
      <c r="TTT62"/>
      <c r="TTU62"/>
      <c r="TTV62"/>
      <c r="TTW62"/>
      <c r="TTX62"/>
      <c r="TTY62"/>
      <c r="TTZ62"/>
      <c r="TUA62"/>
      <c r="TUB62"/>
      <c r="TUC62"/>
      <c r="TUD62"/>
      <c r="TUE62"/>
      <c r="TUF62"/>
      <c r="TUG62"/>
      <c r="TUH62"/>
      <c r="TUI62"/>
      <c r="TUJ62"/>
      <c r="TUK62"/>
      <c r="TUL62"/>
      <c r="TUM62"/>
      <c r="TUN62"/>
      <c r="TUO62"/>
      <c r="TUP62"/>
      <c r="TUQ62"/>
      <c r="TUR62"/>
      <c r="TUS62"/>
      <c r="TUT62"/>
      <c r="TUU62"/>
      <c r="TUV62"/>
      <c r="TUW62"/>
      <c r="TUX62"/>
      <c r="TUY62"/>
      <c r="TUZ62"/>
      <c r="TVA62"/>
      <c r="TVB62"/>
      <c r="TVC62"/>
      <c r="TVD62"/>
      <c r="TVE62"/>
      <c r="TVF62"/>
      <c r="TVG62"/>
      <c r="TVH62"/>
      <c r="TVI62"/>
      <c r="TVJ62"/>
      <c r="TVK62"/>
      <c r="TVL62"/>
      <c r="TVM62"/>
      <c r="TVN62"/>
      <c r="TVO62"/>
      <c r="TVP62"/>
      <c r="TVQ62"/>
      <c r="TVR62"/>
      <c r="TVS62"/>
      <c r="TVT62"/>
      <c r="TVU62"/>
      <c r="TVV62"/>
      <c r="TVW62"/>
      <c r="TVX62"/>
      <c r="TVY62"/>
      <c r="TVZ62"/>
      <c r="TWA62"/>
      <c r="TWB62"/>
      <c r="TWC62"/>
      <c r="TWD62"/>
      <c r="TWE62"/>
      <c r="TWF62"/>
      <c r="TWG62"/>
      <c r="TWH62"/>
      <c r="TWI62"/>
      <c r="TWJ62"/>
      <c r="TWK62"/>
      <c r="TWL62"/>
      <c r="TWM62"/>
      <c r="TWN62"/>
      <c r="TWO62"/>
      <c r="TWP62"/>
      <c r="TWQ62"/>
      <c r="TWR62"/>
      <c r="TWS62"/>
      <c r="TWT62"/>
      <c r="TWU62"/>
      <c r="TWV62"/>
      <c r="TWW62"/>
      <c r="TWX62"/>
      <c r="TWY62"/>
      <c r="TWZ62"/>
      <c r="TXA62"/>
      <c r="TXB62"/>
      <c r="TXC62"/>
      <c r="TXD62"/>
      <c r="TXE62"/>
      <c r="TXF62"/>
      <c r="TXG62"/>
      <c r="TXH62"/>
      <c r="TXI62"/>
      <c r="TXJ62"/>
      <c r="TXK62"/>
      <c r="TXL62"/>
      <c r="TXM62"/>
      <c r="TXN62"/>
      <c r="TXO62"/>
      <c r="TXP62"/>
      <c r="TXQ62"/>
      <c r="TXR62"/>
      <c r="TXS62"/>
      <c r="TXT62"/>
      <c r="TXU62"/>
      <c r="TXV62"/>
      <c r="TXW62"/>
      <c r="TXX62"/>
      <c r="TXY62"/>
      <c r="TXZ62"/>
      <c r="TYA62"/>
      <c r="TYB62"/>
      <c r="TYC62"/>
      <c r="TYD62"/>
      <c r="TYE62"/>
      <c r="TYF62"/>
      <c r="TYG62"/>
      <c r="TYH62"/>
      <c r="TYI62"/>
      <c r="TYJ62"/>
      <c r="TYK62"/>
      <c r="TYL62"/>
      <c r="TYM62"/>
      <c r="TYN62"/>
      <c r="TYO62"/>
      <c r="TYP62"/>
      <c r="TYQ62"/>
      <c r="TYR62"/>
      <c r="TYS62"/>
      <c r="TYT62"/>
      <c r="TYU62"/>
      <c r="TYV62"/>
      <c r="TYW62"/>
      <c r="TYX62"/>
      <c r="TYY62"/>
      <c r="TYZ62"/>
      <c r="TZA62"/>
      <c r="TZB62"/>
      <c r="TZC62"/>
      <c r="TZD62"/>
      <c r="TZE62"/>
      <c r="TZF62"/>
      <c r="TZG62"/>
      <c r="TZH62"/>
      <c r="TZI62"/>
      <c r="TZJ62"/>
      <c r="TZK62"/>
      <c r="TZL62"/>
      <c r="TZM62"/>
      <c r="TZN62"/>
      <c r="TZO62"/>
      <c r="TZP62"/>
      <c r="TZQ62"/>
      <c r="TZR62"/>
      <c r="TZS62"/>
      <c r="TZT62"/>
      <c r="TZU62"/>
      <c r="TZV62"/>
      <c r="TZW62"/>
      <c r="TZX62"/>
      <c r="TZY62"/>
      <c r="TZZ62"/>
      <c r="UAA62"/>
      <c r="UAB62"/>
      <c r="UAC62"/>
      <c r="UAD62"/>
      <c r="UAE62"/>
      <c r="UAF62"/>
      <c r="UAG62"/>
      <c r="UAH62"/>
      <c r="UAI62"/>
      <c r="UAJ62"/>
      <c r="UAK62"/>
      <c r="UAL62"/>
      <c r="UAM62"/>
      <c r="UAN62"/>
      <c r="UAO62"/>
      <c r="UAP62"/>
      <c r="UAQ62"/>
      <c r="UAR62"/>
      <c r="UAS62"/>
      <c r="UAT62"/>
      <c r="UAU62"/>
      <c r="UAV62"/>
      <c r="UAW62"/>
      <c r="UAX62"/>
      <c r="UAY62"/>
      <c r="UAZ62"/>
      <c r="UBA62"/>
      <c r="UBB62"/>
      <c r="UBC62"/>
      <c r="UBD62"/>
      <c r="UBE62"/>
      <c r="UBF62"/>
      <c r="UBG62"/>
      <c r="UBH62"/>
      <c r="UBI62"/>
      <c r="UBJ62"/>
      <c r="UBK62"/>
      <c r="UBL62"/>
      <c r="UBM62"/>
      <c r="UBN62"/>
      <c r="UBO62"/>
      <c r="UBP62"/>
      <c r="UBQ62"/>
      <c r="UBR62"/>
      <c r="UBS62"/>
      <c r="UBT62"/>
      <c r="UBU62"/>
      <c r="UBV62"/>
      <c r="UBW62"/>
      <c r="UBX62"/>
      <c r="UBY62"/>
      <c r="UBZ62"/>
      <c r="UCA62"/>
      <c r="UCB62"/>
      <c r="UCC62"/>
      <c r="UCD62"/>
      <c r="UCE62"/>
      <c r="UCF62"/>
      <c r="UCG62"/>
      <c r="UCH62"/>
      <c r="UCI62"/>
      <c r="UCJ62"/>
      <c r="UCK62"/>
      <c r="UCL62"/>
      <c r="UCM62"/>
      <c r="UCN62"/>
      <c r="UCO62"/>
      <c r="UCP62"/>
      <c r="UCQ62"/>
      <c r="UCR62"/>
      <c r="UCS62"/>
      <c r="UCT62"/>
      <c r="UCU62"/>
      <c r="UCV62"/>
      <c r="UCW62"/>
      <c r="UCX62"/>
      <c r="UCY62"/>
      <c r="UCZ62"/>
      <c r="UDA62"/>
      <c r="UDB62"/>
      <c r="UDC62"/>
      <c r="UDD62"/>
      <c r="UDE62"/>
      <c r="UDF62"/>
      <c r="UDG62"/>
      <c r="UDH62"/>
      <c r="UDI62"/>
      <c r="UDJ62"/>
      <c r="UDK62"/>
      <c r="UDL62"/>
      <c r="UDM62"/>
      <c r="UDN62"/>
      <c r="UDO62"/>
      <c r="UDP62"/>
      <c r="UDQ62"/>
      <c r="UDR62"/>
      <c r="UDS62"/>
      <c r="UDT62"/>
      <c r="UDU62"/>
      <c r="UDV62"/>
      <c r="UDW62"/>
      <c r="UDX62"/>
      <c r="UDY62"/>
      <c r="UDZ62"/>
      <c r="UEA62"/>
      <c r="UEB62"/>
      <c r="UEC62"/>
      <c r="UED62"/>
      <c r="UEE62"/>
      <c r="UEF62"/>
      <c r="UEG62"/>
      <c r="UEH62"/>
      <c r="UEI62"/>
      <c r="UEJ62"/>
      <c r="UEK62"/>
      <c r="UEL62"/>
      <c r="UEM62"/>
      <c r="UEN62"/>
      <c r="UEO62"/>
      <c r="UEP62"/>
      <c r="UEQ62"/>
      <c r="UER62"/>
      <c r="UES62"/>
      <c r="UET62"/>
      <c r="UEU62"/>
      <c r="UEV62"/>
      <c r="UEW62"/>
      <c r="UEX62"/>
      <c r="UEY62"/>
      <c r="UEZ62"/>
      <c r="UFA62"/>
      <c r="UFB62"/>
      <c r="UFC62"/>
      <c r="UFD62"/>
      <c r="UFE62"/>
      <c r="UFF62"/>
      <c r="UFG62"/>
      <c r="UFH62"/>
      <c r="UFI62"/>
      <c r="UFJ62"/>
      <c r="UFK62"/>
      <c r="UFL62"/>
      <c r="UFM62"/>
      <c r="UFN62"/>
      <c r="UFO62"/>
      <c r="UFP62"/>
      <c r="UFQ62"/>
      <c r="UFR62"/>
      <c r="UFS62"/>
      <c r="UFT62"/>
      <c r="UFU62"/>
      <c r="UFV62"/>
      <c r="UFW62"/>
      <c r="UFX62"/>
      <c r="UFY62"/>
      <c r="UFZ62"/>
      <c r="UGA62"/>
      <c r="UGB62"/>
      <c r="UGC62"/>
      <c r="UGD62"/>
      <c r="UGE62"/>
      <c r="UGF62"/>
      <c r="UGG62"/>
      <c r="UGH62"/>
      <c r="UGI62"/>
      <c r="UGJ62"/>
      <c r="UGK62"/>
      <c r="UGL62"/>
      <c r="UGM62"/>
      <c r="UGN62"/>
      <c r="UGO62"/>
      <c r="UGP62"/>
      <c r="UGQ62"/>
      <c r="UGR62"/>
      <c r="UGS62"/>
      <c r="UGT62"/>
      <c r="UGU62"/>
      <c r="UGV62"/>
      <c r="UGW62"/>
      <c r="UGX62"/>
      <c r="UGY62"/>
      <c r="UGZ62"/>
      <c r="UHA62"/>
      <c r="UHB62"/>
      <c r="UHC62"/>
      <c r="UHD62"/>
      <c r="UHE62"/>
      <c r="UHF62"/>
      <c r="UHG62"/>
      <c r="UHH62"/>
      <c r="UHI62"/>
      <c r="UHJ62"/>
      <c r="UHK62"/>
      <c r="UHL62"/>
      <c r="UHM62"/>
      <c r="UHN62"/>
      <c r="UHO62"/>
      <c r="UHP62"/>
      <c r="UHQ62"/>
      <c r="UHR62"/>
      <c r="UHS62"/>
      <c r="UHT62"/>
      <c r="UHU62"/>
      <c r="UHV62"/>
      <c r="UHW62"/>
      <c r="UHX62"/>
      <c r="UHY62"/>
      <c r="UHZ62"/>
      <c r="UIA62"/>
      <c r="UIB62"/>
      <c r="UIC62"/>
      <c r="UID62"/>
      <c r="UIE62"/>
      <c r="UIF62"/>
      <c r="UIG62"/>
      <c r="UIH62"/>
      <c r="UII62"/>
      <c r="UIJ62"/>
      <c r="UIK62"/>
      <c r="UIL62"/>
      <c r="UIM62"/>
      <c r="UIN62"/>
      <c r="UIO62"/>
      <c r="UIP62"/>
      <c r="UIQ62"/>
      <c r="UIR62"/>
      <c r="UIS62"/>
      <c r="UIT62"/>
      <c r="UIU62"/>
      <c r="UIV62"/>
      <c r="UIW62"/>
      <c r="UIX62"/>
      <c r="UIY62"/>
      <c r="UIZ62"/>
      <c r="UJA62"/>
      <c r="UJB62"/>
      <c r="UJC62"/>
      <c r="UJD62"/>
      <c r="UJE62"/>
      <c r="UJF62"/>
      <c r="UJG62"/>
      <c r="UJH62"/>
      <c r="UJI62"/>
      <c r="UJJ62"/>
      <c r="UJK62"/>
      <c r="UJL62"/>
      <c r="UJM62"/>
      <c r="UJN62"/>
      <c r="UJO62"/>
      <c r="UJP62"/>
      <c r="UJQ62"/>
      <c r="UJR62"/>
      <c r="UJS62"/>
      <c r="UJT62"/>
      <c r="UJU62"/>
      <c r="UJV62"/>
      <c r="UJW62"/>
      <c r="UJX62"/>
      <c r="UJY62"/>
      <c r="UJZ62"/>
      <c r="UKA62"/>
      <c r="UKB62"/>
      <c r="UKC62"/>
      <c r="UKD62"/>
      <c r="UKE62"/>
      <c r="UKF62"/>
      <c r="UKG62"/>
      <c r="UKH62"/>
      <c r="UKI62"/>
      <c r="UKJ62"/>
      <c r="UKK62"/>
      <c r="UKL62"/>
      <c r="UKM62"/>
      <c r="UKN62"/>
      <c r="UKO62"/>
      <c r="UKP62"/>
      <c r="UKQ62"/>
      <c r="UKR62"/>
      <c r="UKS62"/>
      <c r="UKT62"/>
      <c r="UKU62"/>
      <c r="UKV62"/>
      <c r="UKW62"/>
      <c r="UKX62"/>
      <c r="UKY62"/>
      <c r="UKZ62"/>
      <c r="ULA62"/>
      <c r="ULB62"/>
      <c r="ULC62"/>
      <c r="ULD62"/>
      <c r="ULE62"/>
      <c r="ULF62"/>
      <c r="ULG62"/>
      <c r="ULH62"/>
      <c r="ULI62"/>
      <c r="ULJ62"/>
      <c r="ULK62"/>
      <c r="ULL62"/>
      <c r="ULM62"/>
      <c r="ULN62"/>
      <c r="ULO62"/>
      <c r="ULP62"/>
      <c r="ULQ62"/>
      <c r="ULR62"/>
      <c r="ULS62"/>
      <c r="ULT62"/>
      <c r="ULU62"/>
      <c r="ULV62"/>
      <c r="ULW62"/>
      <c r="ULX62"/>
      <c r="ULY62"/>
      <c r="ULZ62"/>
      <c r="UMA62"/>
      <c r="UMB62"/>
      <c r="UMC62"/>
      <c r="UMD62"/>
      <c r="UME62"/>
      <c r="UMF62"/>
      <c r="UMG62"/>
      <c r="UMH62"/>
      <c r="UMI62"/>
      <c r="UMJ62"/>
      <c r="UMK62"/>
      <c r="UML62"/>
      <c r="UMM62"/>
      <c r="UMN62"/>
      <c r="UMO62"/>
      <c r="UMP62"/>
      <c r="UMQ62"/>
      <c r="UMR62"/>
      <c r="UMS62"/>
      <c r="UMT62"/>
      <c r="UMU62"/>
      <c r="UMV62"/>
      <c r="UMW62"/>
      <c r="UMX62"/>
      <c r="UMY62"/>
      <c r="UMZ62"/>
      <c r="UNA62"/>
      <c r="UNB62"/>
      <c r="UNC62"/>
      <c r="UND62"/>
      <c r="UNE62"/>
      <c r="UNF62"/>
      <c r="UNG62"/>
      <c r="UNH62"/>
      <c r="UNI62"/>
      <c r="UNJ62"/>
      <c r="UNK62"/>
      <c r="UNL62"/>
      <c r="UNM62"/>
      <c r="UNN62"/>
      <c r="UNO62"/>
      <c r="UNP62"/>
      <c r="UNQ62"/>
      <c r="UNR62"/>
      <c r="UNS62"/>
      <c r="UNT62"/>
      <c r="UNU62"/>
      <c r="UNV62"/>
      <c r="UNW62"/>
      <c r="UNX62"/>
      <c r="UNY62"/>
      <c r="UNZ62"/>
      <c r="UOA62"/>
      <c r="UOB62"/>
      <c r="UOC62"/>
      <c r="UOD62"/>
      <c r="UOE62"/>
      <c r="UOF62"/>
      <c r="UOG62"/>
      <c r="UOH62"/>
      <c r="UOI62"/>
      <c r="UOJ62"/>
      <c r="UOK62"/>
      <c r="UOL62"/>
      <c r="UOM62"/>
      <c r="UON62"/>
      <c r="UOO62"/>
      <c r="UOP62"/>
      <c r="UOQ62"/>
      <c r="UOR62"/>
      <c r="UOS62"/>
      <c r="UOT62"/>
      <c r="UOU62"/>
      <c r="UOV62"/>
      <c r="UOW62"/>
      <c r="UOX62"/>
      <c r="UOY62"/>
      <c r="UOZ62"/>
      <c r="UPA62"/>
      <c r="UPB62"/>
      <c r="UPC62"/>
      <c r="UPD62"/>
      <c r="UPE62"/>
      <c r="UPF62"/>
      <c r="UPG62"/>
      <c r="UPH62"/>
      <c r="UPI62"/>
      <c r="UPJ62"/>
      <c r="UPK62"/>
      <c r="UPL62"/>
      <c r="UPM62"/>
      <c r="UPN62"/>
      <c r="UPO62"/>
      <c r="UPP62"/>
      <c r="UPQ62"/>
      <c r="UPR62"/>
      <c r="UPS62"/>
      <c r="UPT62"/>
      <c r="UPU62"/>
      <c r="UPV62"/>
      <c r="UPW62"/>
      <c r="UPX62"/>
      <c r="UPY62"/>
      <c r="UPZ62"/>
      <c r="UQA62"/>
      <c r="UQB62"/>
      <c r="UQC62"/>
      <c r="UQD62"/>
      <c r="UQE62"/>
      <c r="UQF62"/>
      <c r="UQG62"/>
      <c r="UQH62"/>
      <c r="UQI62"/>
      <c r="UQJ62"/>
      <c r="UQK62"/>
      <c r="UQL62"/>
      <c r="UQM62"/>
      <c r="UQN62"/>
      <c r="UQO62"/>
      <c r="UQP62"/>
      <c r="UQQ62"/>
      <c r="UQR62"/>
      <c r="UQS62"/>
      <c r="UQT62"/>
      <c r="UQU62"/>
      <c r="UQV62"/>
      <c r="UQW62"/>
      <c r="UQX62"/>
      <c r="UQY62"/>
      <c r="UQZ62"/>
      <c r="URA62"/>
      <c r="URB62"/>
      <c r="URC62"/>
      <c r="URD62"/>
      <c r="URE62"/>
      <c r="URF62"/>
      <c r="URG62"/>
      <c r="URH62"/>
      <c r="URI62"/>
      <c r="URJ62"/>
      <c r="URK62"/>
      <c r="URL62"/>
      <c r="URM62"/>
      <c r="URN62"/>
      <c r="URO62"/>
      <c r="URP62"/>
      <c r="URQ62"/>
      <c r="URR62"/>
      <c r="URS62"/>
      <c r="URT62"/>
      <c r="URU62"/>
      <c r="URV62"/>
      <c r="URW62"/>
      <c r="URX62"/>
      <c r="URY62"/>
      <c r="URZ62"/>
      <c r="USA62"/>
      <c r="USB62"/>
      <c r="USC62"/>
      <c r="USD62"/>
      <c r="USE62"/>
      <c r="USF62"/>
      <c r="USG62"/>
      <c r="USH62"/>
      <c r="USI62"/>
      <c r="USJ62"/>
      <c r="USK62"/>
      <c r="USL62"/>
      <c r="USM62"/>
      <c r="USN62"/>
      <c r="USO62"/>
      <c r="USP62"/>
      <c r="USQ62"/>
      <c r="USR62"/>
      <c r="USS62"/>
      <c r="UST62"/>
      <c r="USU62"/>
      <c r="USV62"/>
      <c r="USW62"/>
      <c r="USX62"/>
      <c r="USY62"/>
      <c r="USZ62"/>
      <c r="UTA62"/>
      <c r="UTB62"/>
      <c r="UTC62"/>
      <c r="UTD62"/>
      <c r="UTE62"/>
      <c r="UTF62"/>
      <c r="UTG62"/>
      <c r="UTH62"/>
      <c r="UTI62"/>
      <c r="UTJ62"/>
      <c r="UTK62"/>
      <c r="UTL62"/>
      <c r="UTM62"/>
      <c r="UTN62"/>
      <c r="UTO62"/>
      <c r="UTP62"/>
      <c r="UTQ62"/>
      <c r="UTR62"/>
      <c r="UTS62"/>
      <c r="UTT62"/>
      <c r="UTU62"/>
      <c r="UTV62"/>
      <c r="UTW62"/>
      <c r="UTX62"/>
      <c r="UTY62"/>
      <c r="UTZ62"/>
      <c r="UUA62"/>
      <c r="UUB62"/>
      <c r="UUC62"/>
      <c r="UUD62"/>
      <c r="UUE62"/>
      <c r="UUF62"/>
      <c r="UUG62"/>
      <c r="UUH62"/>
      <c r="UUI62"/>
      <c r="UUJ62"/>
      <c r="UUK62"/>
      <c r="UUL62"/>
      <c r="UUM62"/>
      <c r="UUN62"/>
      <c r="UUO62"/>
      <c r="UUP62"/>
      <c r="UUQ62"/>
      <c r="UUR62"/>
      <c r="UUS62"/>
      <c r="UUT62"/>
      <c r="UUU62"/>
      <c r="UUV62"/>
      <c r="UUW62"/>
      <c r="UUX62"/>
      <c r="UUY62"/>
      <c r="UUZ62"/>
      <c r="UVA62"/>
      <c r="UVB62"/>
      <c r="UVC62"/>
      <c r="UVD62"/>
      <c r="UVE62"/>
      <c r="UVF62"/>
      <c r="UVG62"/>
      <c r="UVH62"/>
      <c r="UVI62"/>
      <c r="UVJ62"/>
      <c r="UVK62"/>
      <c r="UVL62"/>
      <c r="UVM62"/>
      <c r="UVN62"/>
      <c r="UVO62"/>
      <c r="UVP62"/>
      <c r="UVQ62"/>
      <c r="UVR62"/>
      <c r="UVS62"/>
      <c r="UVT62"/>
      <c r="UVU62"/>
      <c r="UVV62"/>
      <c r="UVW62"/>
      <c r="UVX62"/>
      <c r="UVY62"/>
      <c r="UVZ62"/>
      <c r="UWA62"/>
      <c r="UWB62"/>
      <c r="UWC62"/>
      <c r="UWD62"/>
      <c r="UWE62"/>
      <c r="UWF62"/>
      <c r="UWG62"/>
      <c r="UWH62"/>
      <c r="UWI62"/>
      <c r="UWJ62"/>
      <c r="UWK62"/>
      <c r="UWL62"/>
      <c r="UWM62"/>
      <c r="UWN62"/>
      <c r="UWO62"/>
      <c r="UWP62"/>
      <c r="UWQ62"/>
      <c r="UWR62"/>
      <c r="UWS62"/>
      <c r="UWT62"/>
      <c r="UWU62"/>
      <c r="UWV62"/>
      <c r="UWW62"/>
      <c r="UWX62"/>
      <c r="UWY62"/>
      <c r="UWZ62"/>
      <c r="UXA62"/>
      <c r="UXB62"/>
      <c r="UXC62"/>
      <c r="UXD62"/>
      <c r="UXE62"/>
      <c r="UXF62"/>
      <c r="UXG62"/>
      <c r="UXH62"/>
      <c r="UXI62"/>
      <c r="UXJ62"/>
      <c r="UXK62"/>
      <c r="UXL62"/>
      <c r="UXM62"/>
      <c r="UXN62"/>
      <c r="UXO62"/>
      <c r="UXP62"/>
      <c r="UXQ62"/>
      <c r="UXR62"/>
      <c r="UXS62"/>
      <c r="UXT62"/>
      <c r="UXU62"/>
      <c r="UXV62"/>
      <c r="UXW62"/>
      <c r="UXX62"/>
      <c r="UXY62"/>
      <c r="UXZ62"/>
      <c r="UYA62"/>
      <c r="UYB62"/>
      <c r="UYC62"/>
      <c r="UYD62"/>
      <c r="UYE62"/>
      <c r="UYF62"/>
      <c r="UYG62"/>
      <c r="UYH62"/>
      <c r="UYI62"/>
      <c r="UYJ62"/>
      <c r="UYK62"/>
      <c r="UYL62"/>
      <c r="UYM62"/>
      <c r="UYN62"/>
      <c r="UYO62"/>
      <c r="UYP62"/>
      <c r="UYQ62"/>
      <c r="UYR62"/>
      <c r="UYS62"/>
      <c r="UYT62"/>
      <c r="UYU62"/>
      <c r="UYV62"/>
      <c r="UYW62"/>
      <c r="UYX62"/>
      <c r="UYY62"/>
      <c r="UYZ62"/>
      <c r="UZA62"/>
      <c r="UZB62"/>
      <c r="UZC62"/>
      <c r="UZD62"/>
      <c r="UZE62"/>
      <c r="UZF62"/>
      <c r="UZG62"/>
      <c r="UZH62"/>
      <c r="UZI62"/>
      <c r="UZJ62"/>
      <c r="UZK62"/>
      <c r="UZL62"/>
      <c r="UZM62"/>
      <c r="UZN62"/>
      <c r="UZO62"/>
      <c r="UZP62"/>
      <c r="UZQ62"/>
      <c r="UZR62"/>
      <c r="UZS62"/>
      <c r="UZT62"/>
      <c r="UZU62"/>
      <c r="UZV62"/>
      <c r="UZW62"/>
      <c r="UZX62"/>
      <c r="UZY62"/>
      <c r="UZZ62"/>
      <c r="VAA62"/>
      <c r="VAB62"/>
      <c r="VAC62"/>
      <c r="VAD62"/>
      <c r="VAE62"/>
      <c r="VAF62"/>
      <c r="VAG62"/>
      <c r="VAH62"/>
      <c r="VAI62"/>
      <c r="VAJ62"/>
      <c r="VAK62"/>
      <c r="VAL62"/>
      <c r="VAM62"/>
      <c r="VAN62"/>
      <c r="VAO62"/>
      <c r="VAP62"/>
      <c r="VAQ62"/>
      <c r="VAR62"/>
      <c r="VAS62"/>
      <c r="VAT62"/>
      <c r="VAU62"/>
      <c r="VAV62"/>
      <c r="VAW62"/>
      <c r="VAX62"/>
      <c r="VAY62"/>
      <c r="VAZ62"/>
      <c r="VBA62"/>
      <c r="VBB62"/>
      <c r="VBC62"/>
      <c r="VBD62"/>
      <c r="VBE62"/>
      <c r="VBF62"/>
      <c r="VBG62"/>
      <c r="VBH62"/>
      <c r="VBI62"/>
      <c r="VBJ62"/>
      <c r="VBK62"/>
      <c r="VBL62"/>
      <c r="VBM62"/>
      <c r="VBN62"/>
      <c r="VBO62"/>
      <c r="VBP62"/>
      <c r="VBQ62"/>
      <c r="VBR62"/>
      <c r="VBS62"/>
      <c r="VBT62"/>
      <c r="VBU62"/>
      <c r="VBV62"/>
      <c r="VBW62"/>
      <c r="VBX62"/>
      <c r="VBY62"/>
      <c r="VBZ62"/>
      <c r="VCA62"/>
      <c r="VCB62"/>
      <c r="VCC62"/>
      <c r="VCD62"/>
      <c r="VCE62"/>
      <c r="VCF62"/>
      <c r="VCG62"/>
      <c r="VCH62"/>
      <c r="VCI62"/>
      <c r="VCJ62"/>
      <c r="VCK62"/>
      <c r="VCL62"/>
      <c r="VCM62"/>
      <c r="VCN62"/>
      <c r="VCO62"/>
      <c r="VCP62"/>
      <c r="VCQ62"/>
      <c r="VCR62"/>
      <c r="VCS62"/>
      <c r="VCT62"/>
      <c r="VCU62"/>
      <c r="VCV62"/>
      <c r="VCW62"/>
      <c r="VCX62"/>
      <c r="VCY62"/>
      <c r="VCZ62"/>
      <c r="VDA62"/>
      <c r="VDB62"/>
      <c r="VDC62"/>
      <c r="VDD62"/>
      <c r="VDE62"/>
      <c r="VDF62"/>
      <c r="VDG62"/>
      <c r="VDH62"/>
      <c r="VDI62"/>
      <c r="VDJ62"/>
      <c r="VDK62"/>
      <c r="VDL62"/>
      <c r="VDM62"/>
      <c r="VDN62"/>
      <c r="VDO62"/>
      <c r="VDP62"/>
      <c r="VDQ62"/>
      <c r="VDR62"/>
      <c r="VDS62"/>
      <c r="VDT62"/>
      <c r="VDU62"/>
      <c r="VDV62"/>
      <c r="VDW62"/>
      <c r="VDX62"/>
      <c r="VDY62"/>
      <c r="VDZ62"/>
      <c r="VEA62"/>
      <c r="VEB62"/>
      <c r="VEC62"/>
      <c r="VED62"/>
      <c r="VEE62"/>
      <c r="VEF62"/>
      <c r="VEG62"/>
      <c r="VEH62"/>
      <c r="VEI62"/>
      <c r="VEJ62"/>
      <c r="VEK62"/>
      <c r="VEL62"/>
      <c r="VEM62"/>
      <c r="VEN62"/>
      <c r="VEO62"/>
      <c r="VEP62"/>
      <c r="VEQ62"/>
      <c r="VER62"/>
      <c r="VES62"/>
      <c r="VET62"/>
      <c r="VEU62"/>
      <c r="VEV62"/>
      <c r="VEW62"/>
      <c r="VEX62"/>
      <c r="VEY62"/>
      <c r="VEZ62"/>
      <c r="VFA62"/>
      <c r="VFB62"/>
      <c r="VFC62"/>
      <c r="VFD62"/>
      <c r="VFE62"/>
      <c r="VFF62"/>
      <c r="VFG62"/>
      <c r="VFH62"/>
      <c r="VFI62"/>
      <c r="VFJ62"/>
      <c r="VFK62"/>
      <c r="VFL62"/>
      <c r="VFM62"/>
      <c r="VFN62"/>
      <c r="VFO62"/>
      <c r="VFP62"/>
      <c r="VFQ62"/>
      <c r="VFR62"/>
      <c r="VFS62"/>
      <c r="VFT62"/>
      <c r="VFU62"/>
      <c r="VFV62"/>
      <c r="VFW62"/>
      <c r="VFX62"/>
      <c r="VFY62"/>
      <c r="VFZ62"/>
      <c r="VGA62"/>
      <c r="VGB62"/>
      <c r="VGC62"/>
      <c r="VGD62"/>
      <c r="VGE62"/>
      <c r="VGF62"/>
      <c r="VGG62"/>
      <c r="VGH62"/>
      <c r="VGI62"/>
      <c r="VGJ62"/>
      <c r="VGK62"/>
      <c r="VGL62"/>
      <c r="VGM62"/>
      <c r="VGN62"/>
      <c r="VGO62"/>
      <c r="VGP62"/>
      <c r="VGQ62"/>
      <c r="VGR62"/>
      <c r="VGS62"/>
      <c r="VGT62"/>
      <c r="VGU62"/>
      <c r="VGV62"/>
      <c r="VGW62"/>
      <c r="VGX62"/>
      <c r="VGY62"/>
      <c r="VGZ62"/>
      <c r="VHA62"/>
      <c r="VHB62"/>
      <c r="VHC62"/>
      <c r="VHD62"/>
      <c r="VHE62"/>
      <c r="VHF62"/>
      <c r="VHG62"/>
      <c r="VHH62"/>
      <c r="VHI62"/>
      <c r="VHJ62"/>
      <c r="VHK62"/>
      <c r="VHL62"/>
      <c r="VHM62"/>
      <c r="VHN62"/>
      <c r="VHO62"/>
      <c r="VHP62"/>
      <c r="VHQ62"/>
      <c r="VHR62"/>
      <c r="VHS62"/>
      <c r="VHT62"/>
      <c r="VHU62"/>
      <c r="VHV62"/>
      <c r="VHW62"/>
      <c r="VHX62"/>
      <c r="VHY62"/>
      <c r="VHZ62"/>
      <c r="VIA62"/>
      <c r="VIB62"/>
      <c r="VIC62"/>
      <c r="VID62"/>
      <c r="VIE62"/>
      <c r="VIF62"/>
      <c r="VIG62"/>
      <c r="VIH62"/>
      <c r="VII62"/>
      <c r="VIJ62"/>
      <c r="VIK62"/>
      <c r="VIL62"/>
      <c r="VIM62"/>
      <c r="VIN62"/>
      <c r="VIO62"/>
      <c r="VIP62"/>
      <c r="VIQ62"/>
      <c r="VIR62"/>
      <c r="VIS62"/>
      <c r="VIT62"/>
      <c r="VIU62"/>
      <c r="VIV62"/>
      <c r="VIW62"/>
      <c r="VIX62"/>
      <c r="VIY62"/>
      <c r="VIZ62"/>
      <c r="VJA62"/>
      <c r="VJB62"/>
      <c r="VJC62"/>
      <c r="VJD62"/>
      <c r="VJE62"/>
      <c r="VJF62"/>
      <c r="VJG62"/>
      <c r="VJH62"/>
      <c r="VJI62"/>
      <c r="VJJ62"/>
      <c r="VJK62"/>
      <c r="VJL62"/>
      <c r="VJM62"/>
      <c r="VJN62"/>
      <c r="VJO62"/>
      <c r="VJP62"/>
      <c r="VJQ62"/>
      <c r="VJR62"/>
      <c r="VJS62"/>
      <c r="VJT62"/>
      <c r="VJU62"/>
      <c r="VJV62"/>
      <c r="VJW62"/>
      <c r="VJX62"/>
      <c r="VJY62"/>
      <c r="VJZ62"/>
      <c r="VKA62"/>
      <c r="VKB62"/>
      <c r="VKC62"/>
      <c r="VKD62"/>
      <c r="VKE62"/>
      <c r="VKF62"/>
      <c r="VKG62"/>
      <c r="VKH62"/>
      <c r="VKI62"/>
      <c r="VKJ62"/>
      <c r="VKK62"/>
      <c r="VKL62"/>
      <c r="VKM62"/>
      <c r="VKN62"/>
      <c r="VKO62"/>
      <c r="VKP62"/>
      <c r="VKQ62"/>
      <c r="VKR62"/>
      <c r="VKS62"/>
      <c r="VKT62"/>
      <c r="VKU62"/>
      <c r="VKV62"/>
      <c r="VKW62"/>
      <c r="VKX62"/>
      <c r="VKY62"/>
      <c r="VKZ62"/>
      <c r="VLA62"/>
      <c r="VLB62"/>
      <c r="VLC62"/>
      <c r="VLD62"/>
      <c r="VLE62"/>
      <c r="VLF62"/>
      <c r="VLG62"/>
      <c r="VLH62"/>
      <c r="VLI62"/>
      <c r="VLJ62"/>
      <c r="VLK62"/>
      <c r="VLL62"/>
      <c r="VLM62"/>
      <c r="VLN62"/>
      <c r="VLO62"/>
      <c r="VLP62"/>
      <c r="VLQ62"/>
      <c r="VLR62"/>
      <c r="VLS62"/>
      <c r="VLT62"/>
      <c r="VLU62"/>
      <c r="VLV62"/>
      <c r="VLW62"/>
      <c r="VLX62"/>
      <c r="VLY62"/>
      <c r="VLZ62"/>
      <c r="VMA62"/>
      <c r="VMB62"/>
      <c r="VMC62"/>
      <c r="VMD62"/>
      <c r="VME62"/>
      <c r="VMF62"/>
      <c r="VMG62"/>
      <c r="VMH62"/>
      <c r="VMI62"/>
      <c r="VMJ62"/>
      <c r="VMK62"/>
      <c r="VML62"/>
      <c r="VMM62"/>
      <c r="VMN62"/>
      <c r="VMO62"/>
      <c r="VMP62"/>
      <c r="VMQ62"/>
      <c r="VMR62"/>
      <c r="VMS62"/>
      <c r="VMT62"/>
      <c r="VMU62"/>
      <c r="VMV62"/>
      <c r="VMW62"/>
      <c r="VMX62"/>
      <c r="VMY62"/>
      <c r="VMZ62"/>
      <c r="VNA62"/>
      <c r="VNB62"/>
      <c r="VNC62"/>
      <c r="VND62"/>
      <c r="VNE62"/>
      <c r="VNF62"/>
      <c r="VNG62"/>
      <c r="VNH62"/>
      <c r="VNI62"/>
      <c r="VNJ62"/>
      <c r="VNK62"/>
      <c r="VNL62"/>
      <c r="VNM62"/>
      <c r="VNN62"/>
      <c r="VNO62"/>
      <c r="VNP62"/>
      <c r="VNQ62"/>
      <c r="VNR62"/>
      <c r="VNS62"/>
      <c r="VNT62"/>
      <c r="VNU62"/>
      <c r="VNV62"/>
      <c r="VNW62"/>
      <c r="VNX62"/>
      <c r="VNY62"/>
      <c r="VNZ62"/>
      <c r="VOA62"/>
      <c r="VOB62"/>
      <c r="VOC62"/>
      <c r="VOD62"/>
      <c r="VOE62"/>
      <c r="VOF62"/>
      <c r="VOG62"/>
      <c r="VOH62"/>
      <c r="VOI62"/>
      <c r="VOJ62"/>
      <c r="VOK62"/>
      <c r="VOL62"/>
      <c r="VOM62"/>
      <c r="VON62"/>
      <c r="VOO62"/>
      <c r="VOP62"/>
      <c r="VOQ62"/>
      <c r="VOR62"/>
      <c r="VOS62"/>
      <c r="VOT62"/>
      <c r="VOU62"/>
      <c r="VOV62"/>
      <c r="VOW62"/>
      <c r="VOX62"/>
      <c r="VOY62"/>
      <c r="VOZ62"/>
      <c r="VPA62"/>
      <c r="VPB62"/>
      <c r="VPC62"/>
      <c r="VPD62"/>
      <c r="VPE62"/>
      <c r="VPF62"/>
      <c r="VPG62"/>
      <c r="VPH62"/>
      <c r="VPI62"/>
      <c r="VPJ62"/>
      <c r="VPK62"/>
      <c r="VPL62"/>
      <c r="VPM62"/>
      <c r="VPN62"/>
      <c r="VPO62"/>
      <c r="VPP62"/>
      <c r="VPQ62"/>
      <c r="VPR62"/>
      <c r="VPS62"/>
      <c r="VPT62"/>
      <c r="VPU62"/>
      <c r="VPV62"/>
      <c r="VPW62"/>
      <c r="VPX62"/>
      <c r="VPY62"/>
      <c r="VPZ62"/>
      <c r="VQA62"/>
      <c r="VQB62"/>
      <c r="VQC62"/>
      <c r="VQD62"/>
      <c r="VQE62"/>
      <c r="VQF62"/>
      <c r="VQG62"/>
      <c r="VQH62"/>
      <c r="VQI62"/>
      <c r="VQJ62"/>
      <c r="VQK62"/>
      <c r="VQL62"/>
      <c r="VQM62"/>
      <c r="VQN62"/>
      <c r="VQO62"/>
      <c r="VQP62"/>
      <c r="VQQ62"/>
      <c r="VQR62"/>
      <c r="VQS62"/>
      <c r="VQT62"/>
      <c r="VQU62"/>
      <c r="VQV62"/>
      <c r="VQW62"/>
      <c r="VQX62"/>
      <c r="VQY62"/>
      <c r="VQZ62"/>
      <c r="VRA62"/>
      <c r="VRB62"/>
      <c r="VRC62"/>
      <c r="VRD62"/>
      <c r="VRE62"/>
      <c r="VRF62"/>
      <c r="VRG62"/>
      <c r="VRH62"/>
      <c r="VRI62"/>
      <c r="VRJ62"/>
      <c r="VRK62"/>
      <c r="VRL62"/>
      <c r="VRM62"/>
      <c r="VRN62"/>
      <c r="VRO62"/>
      <c r="VRP62"/>
      <c r="VRQ62"/>
      <c r="VRR62"/>
      <c r="VRS62"/>
      <c r="VRT62"/>
      <c r="VRU62"/>
      <c r="VRV62"/>
      <c r="VRW62"/>
      <c r="VRX62"/>
      <c r="VRY62"/>
      <c r="VRZ62"/>
      <c r="VSA62"/>
      <c r="VSB62"/>
      <c r="VSC62"/>
      <c r="VSD62"/>
      <c r="VSE62"/>
      <c r="VSF62"/>
      <c r="VSG62"/>
      <c r="VSH62"/>
      <c r="VSI62"/>
      <c r="VSJ62"/>
      <c r="VSK62"/>
      <c r="VSL62"/>
      <c r="VSM62"/>
      <c r="VSN62"/>
      <c r="VSO62"/>
      <c r="VSP62"/>
      <c r="VSQ62"/>
      <c r="VSR62"/>
      <c r="VSS62"/>
      <c r="VST62"/>
      <c r="VSU62"/>
      <c r="VSV62"/>
      <c r="VSW62"/>
      <c r="VSX62"/>
      <c r="VSY62"/>
      <c r="VSZ62"/>
      <c r="VTA62"/>
      <c r="VTB62"/>
      <c r="VTC62"/>
      <c r="VTD62"/>
      <c r="VTE62"/>
      <c r="VTF62"/>
      <c r="VTG62"/>
      <c r="VTH62"/>
      <c r="VTI62"/>
      <c r="VTJ62"/>
      <c r="VTK62"/>
      <c r="VTL62"/>
      <c r="VTM62"/>
      <c r="VTN62"/>
      <c r="VTO62"/>
      <c r="VTP62"/>
      <c r="VTQ62"/>
      <c r="VTR62"/>
      <c r="VTS62"/>
      <c r="VTT62"/>
      <c r="VTU62"/>
      <c r="VTV62"/>
      <c r="VTW62"/>
      <c r="VTX62"/>
      <c r="VTY62"/>
      <c r="VTZ62"/>
      <c r="VUA62"/>
      <c r="VUB62"/>
      <c r="VUC62"/>
      <c r="VUD62"/>
      <c r="VUE62"/>
      <c r="VUF62"/>
      <c r="VUG62"/>
      <c r="VUH62"/>
      <c r="VUI62"/>
      <c r="VUJ62"/>
      <c r="VUK62"/>
      <c r="VUL62"/>
      <c r="VUM62"/>
      <c r="VUN62"/>
      <c r="VUO62"/>
      <c r="VUP62"/>
      <c r="VUQ62"/>
      <c r="VUR62"/>
      <c r="VUS62"/>
      <c r="VUT62"/>
      <c r="VUU62"/>
      <c r="VUV62"/>
      <c r="VUW62"/>
      <c r="VUX62"/>
      <c r="VUY62"/>
      <c r="VUZ62"/>
      <c r="VVA62"/>
      <c r="VVB62"/>
      <c r="VVC62"/>
      <c r="VVD62"/>
      <c r="VVE62"/>
      <c r="VVF62"/>
      <c r="VVG62"/>
      <c r="VVH62"/>
      <c r="VVI62"/>
      <c r="VVJ62"/>
      <c r="VVK62"/>
      <c r="VVL62"/>
      <c r="VVM62"/>
      <c r="VVN62"/>
      <c r="VVO62"/>
      <c r="VVP62"/>
      <c r="VVQ62"/>
      <c r="VVR62"/>
      <c r="VVS62"/>
      <c r="VVT62"/>
      <c r="VVU62"/>
      <c r="VVV62"/>
      <c r="VVW62"/>
      <c r="VVX62"/>
      <c r="VVY62"/>
      <c r="VVZ62"/>
      <c r="VWA62"/>
      <c r="VWB62"/>
      <c r="VWC62"/>
      <c r="VWD62"/>
      <c r="VWE62"/>
      <c r="VWF62"/>
      <c r="VWG62"/>
      <c r="VWH62"/>
      <c r="VWI62"/>
      <c r="VWJ62"/>
      <c r="VWK62"/>
      <c r="VWL62"/>
      <c r="VWM62"/>
      <c r="VWN62"/>
      <c r="VWO62"/>
      <c r="VWP62"/>
      <c r="VWQ62"/>
      <c r="VWR62"/>
      <c r="VWS62"/>
      <c r="VWT62"/>
      <c r="VWU62"/>
      <c r="VWV62"/>
      <c r="VWW62"/>
      <c r="VWX62"/>
      <c r="VWY62"/>
      <c r="VWZ62"/>
      <c r="VXA62"/>
      <c r="VXB62"/>
      <c r="VXC62"/>
      <c r="VXD62"/>
      <c r="VXE62"/>
      <c r="VXF62"/>
      <c r="VXG62"/>
      <c r="VXH62"/>
      <c r="VXI62"/>
      <c r="VXJ62"/>
      <c r="VXK62"/>
      <c r="VXL62"/>
      <c r="VXM62"/>
      <c r="VXN62"/>
      <c r="VXO62"/>
      <c r="VXP62"/>
      <c r="VXQ62"/>
      <c r="VXR62"/>
      <c r="VXS62"/>
      <c r="VXT62"/>
      <c r="VXU62"/>
      <c r="VXV62"/>
      <c r="VXW62"/>
      <c r="VXX62"/>
      <c r="VXY62"/>
      <c r="VXZ62"/>
      <c r="VYA62"/>
      <c r="VYB62"/>
      <c r="VYC62"/>
      <c r="VYD62"/>
      <c r="VYE62"/>
      <c r="VYF62"/>
      <c r="VYG62"/>
      <c r="VYH62"/>
      <c r="VYI62"/>
      <c r="VYJ62"/>
      <c r="VYK62"/>
      <c r="VYL62"/>
      <c r="VYM62"/>
      <c r="VYN62"/>
      <c r="VYO62"/>
      <c r="VYP62"/>
      <c r="VYQ62"/>
      <c r="VYR62"/>
      <c r="VYS62"/>
      <c r="VYT62"/>
      <c r="VYU62"/>
      <c r="VYV62"/>
      <c r="VYW62"/>
      <c r="VYX62"/>
      <c r="VYY62"/>
      <c r="VYZ62"/>
      <c r="VZA62"/>
      <c r="VZB62"/>
      <c r="VZC62"/>
      <c r="VZD62"/>
      <c r="VZE62"/>
      <c r="VZF62"/>
      <c r="VZG62"/>
      <c r="VZH62"/>
      <c r="VZI62"/>
      <c r="VZJ62"/>
      <c r="VZK62"/>
      <c r="VZL62"/>
      <c r="VZM62"/>
      <c r="VZN62"/>
      <c r="VZO62"/>
      <c r="VZP62"/>
      <c r="VZQ62"/>
      <c r="VZR62"/>
      <c r="VZS62"/>
      <c r="VZT62"/>
      <c r="VZU62"/>
      <c r="VZV62"/>
      <c r="VZW62"/>
      <c r="VZX62"/>
      <c r="VZY62"/>
      <c r="VZZ62"/>
      <c r="WAA62"/>
      <c r="WAB62"/>
      <c r="WAC62"/>
      <c r="WAD62"/>
      <c r="WAE62"/>
      <c r="WAF62"/>
      <c r="WAG62"/>
      <c r="WAH62"/>
      <c r="WAI62"/>
      <c r="WAJ62"/>
      <c r="WAK62"/>
      <c r="WAL62"/>
      <c r="WAM62"/>
      <c r="WAN62"/>
      <c r="WAO62"/>
      <c r="WAP62"/>
      <c r="WAQ62"/>
      <c r="WAR62"/>
      <c r="WAS62"/>
      <c r="WAT62"/>
      <c r="WAU62"/>
      <c r="WAV62"/>
      <c r="WAW62"/>
      <c r="WAX62"/>
      <c r="WAY62"/>
      <c r="WAZ62"/>
      <c r="WBA62"/>
      <c r="WBB62"/>
      <c r="WBC62"/>
      <c r="WBD62"/>
      <c r="WBE62"/>
      <c r="WBF62"/>
      <c r="WBG62"/>
      <c r="WBH62"/>
      <c r="WBI62"/>
      <c r="WBJ62"/>
      <c r="WBK62"/>
      <c r="WBL62"/>
      <c r="WBM62"/>
      <c r="WBN62"/>
      <c r="WBO62"/>
      <c r="WBP62"/>
      <c r="WBQ62"/>
      <c r="WBR62"/>
      <c r="WBS62"/>
      <c r="WBT62"/>
      <c r="WBU62"/>
      <c r="WBV62"/>
      <c r="WBW62"/>
      <c r="WBX62"/>
      <c r="WBY62"/>
      <c r="WBZ62"/>
      <c r="WCA62"/>
      <c r="WCB62"/>
      <c r="WCC62"/>
      <c r="WCD62"/>
      <c r="WCE62"/>
      <c r="WCF62"/>
      <c r="WCG62"/>
      <c r="WCH62"/>
      <c r="WCI62"/>
      <c r="WCJ62"/>
      <c r="WCK62"/>
      <c r="WCL62"/>
      <c r="WCM62"/>
      <c r="WCN62"/>
      <c r="WCO62"/>
      <c r="WCP62"/>
      <c r="WCQ62"/>
      <c r="WCR62"/>
      <c r="WCS62"/>
      <c r="WCT62"/>
      <c r="WCU62"/>
      <c r="WCV62"/>
      <c r="WCW62"/>
      <c r="WCX62"/>
      <c r="WCY62"/>
      <c r="WCZ62"/>
      <c r="WDA62"/>
      <c r="WDB62"/>
      <c r="WDC62"/>
      <c r="WDD62"/>
      <c r="WDE62"/>
      <c r="WDF62"/>
      <c r="WDG62"/>
      <c r="WDH62"/>
      <c r="WDI62"/>
      <c r="WDJ62"/>
      <c r="WDK62"/>
      <c r="WDL62"/>
      <c r="WDM62"/>
      <c r="WDN62"/>
      <c r="WDO62"/>
      <c r="WDP62"/>
      <c r="WDQ62"/>
      <c r="WDR62"/>
      <c r="WDS62"/>
      <c r="WDT62"/>
      <c r="WDU62"/>
      <c r="WDV62"/>
      <c r="WDW62"/>
      <c r="WDX62"/>
      <c r="WDY62"/>
      <c r="WDZ62"/>
      <c r="WEA62"/>
      <c r="WEB62"/>
      <c r="WEC62"/>
      <c r="WED62"/>
      <c r="WEE62"/>
      <c r="WEF62"/>
      <c r="WEG62"/>
      <c r="WEH62"/>
      <c r="WEI62"/>
      <c r="WEJ62"/>
      <c r="WEK62"/>
      <c r="WEL62"/>
      <c r="WEM62"/>
      <c r="WEN62"/>
      <c r="WEO62"/>
      <c r="WEP62"/>
      <c r="WEQ62"/>
      <c r="WER62"/>
      <c r="WES62"/>
      <c r="WET62"/>
      <c r="WEU62"/>
      <c r="WEV62"/>
      <c r="WEW62"/>
      <c r="WEX62"/>
      <c r="WEY62"/>
      <c r="WEZ62"/>
      <c r="WFA62"/>
      <c r="WFB62"/>
      <c r="WFC62"/>
      <c r="WFD62"/>
      <c r="WFE62"/>
      <c r="WFF62"/>
      <c r="WFG62"/>
      <c r="WFH62"/>
      <c r="WFI62"/>
      <c r="WFJ62"/>
      <c r="WFK62"/>
      <c r="WFL62"/>
      <c r="WFM62"/>
      <c r="WFN62"/>
      <c r="WFO62"/>
      <c r="WFP62"/>
      <c r="WFQ62"/>
      <c r="WFR62"/>
      <c r="WFS62"/>
      <c r="WFT62"/>
      <c r="WFU62"/>
      <c r="WFV62"/>
      <c r="WFW62"/>
      <c r="WFX62"/>
      <c r="WFY62"/>
      <c r="WFZ62"/>
      <c r="WGA62"/>
      <c r="WGB62"/>
      <c r="WGC62"/>
      <c r="WGD62"/>
      <c r="WGE62"/>
      <c r="WGF62"/>
      <c r="WGG62"/>
      <c r="WGH62"/>
      <c r="WGI62"/>
      <c r="WGJ62"/>
      <c r="WGK62"/>
      <c r="WGL62"/>
      <c r="WGM62"/>
      <c r="WGN62"/>
      <c r="WGO62"/>
      <c r="WGP62"/>
      <c r="WGQ62"/>
      <c r="WGR62"/>
      <c r="WGS62"/>
      <c r="WGT62"/>
      <c r="WGU62"/>
      <c r="WGV62"/>
      <c r="WGW62"/>
      <c r="WGX62"/>
      <c r="WGY62"/>
      <c r="WGZ62"/>
      <c r="WHA62"/>
      <c r="WHB62"/>
      <c r="WHC62"/>
      <c r="WHD62"/>
      <c r="WHE62"/>
      <c r="WHF62"/>
      <c r="WHG62"/>
      <c r="WHH62"/>
      <c r="WHI62"/>
      <c r="WHJ62"/>
      <c r="WHK62"/>
      <c r="WHL62"/>
      <c r="WHM62"/>
      <c r="WHN62"/>
      <c r="WHO62"/>
      <c r="WHP62"/>
      <c r="WHQ62"/>
      <c r="WHR62"/>
      <c r="WHS62"/>
      <c r="WHT62"/>
      <c r="WHU62"/>
      <c r="WHV62"/>
      <c r="WHW62"/>
      <c r="WHX62"/>
      <c r="WHY62"/>
      <c r="WHZ62"/>
      <c r="WIA62"/>
      <c r="WIB62"/>
      <c r="WIC62"/>
      <c r="WID62"/>
      <c r="WIE62"/>
      <c r="WIF62"/>
      <c r="WIG62"/>
      <c r="WIH62"/>
      <c r="WII62"/>
      <c r="WIJ62"/>
      <c r="WIK62"/>
      <c r="WIL62"/>
      <c r="WIM62"/>
      <c r="WIN62"/>
      <c r="WIO62"/>
      <c r="WIP62"/>
      <c r="WIQ62"/>
      <c r="WIR62"/>
      <c r="WIS62"/>
      <c r="WIT62"/>
      <c r="WIU62"/>
      <c r="WIV62"/>
      <c r="WIW62"/>
      <c r="WIX62"/>
      <c r="WIY62"/>
      <c r="WIZ62"/>
      <c r="WJA62"/>
      <c r="WJB62"/>
      <c r="WJC62"/>
      <c r="WJD62"/>
      <c r="WJE62"/>
      <c r="WJF62"/>
      <c r="WJG62"/>
      <c r="WJH62"/>
      <c r="WJI62"/>
      <c r="WJJ62"/>
      <c r="WJK62"/>
      <c r="WJL62"/>
      <c r="WJM62"/>
      <c r="WJN62"/>
      <c r="WJO62"/>
      <c r="WJP62"/>
      <c r="WJQ62"/>
      <c r="WJR62"/>
      <c r="WJS62"/>
      <c r="WJT62"/>
      <c r="WJU62"/>
      <c r="WJV62"/>
      <c r="WJW62"/>
      <c r="WJX62"/>
      <c r="WJY62"/>
      <c r="WJZ62"/>
      <c r="WKA62"/>
      <c r="WKB62"/>
      <c r="WKC62"/>
      <c r="WKD62"/>
      <c r="WKE62"/>
      <c r="WKF62"/>
      <c r="WKG62"/>
      <c r="WKH62"/>
      <c r="WKI62"/>
      <c r="WKJ62"/>
      <c r="WKK62"/>
      <c r="WKL62"/>
      <c r="WKM62"/>
      <c r="WKN62"/>
      <c r="WKO62"/>
      <c r="WKP62"/>
      <c r="WKQ62"/>
      <c r="WKR62"/>
      <c r="WKS62"/>
      <c r="WKT62"/>
      <c r="WKU62"/>
      <c r="WKV62"/>
      <c r="WKW62"/>
      <c r="WKX62"/>
      <c r="WKY62"/>
      <c r="WKZ62"/>
      <c r="WLA62"/>
      <c r="WLB62"/>
      <c r="WLC62"/>
      <c r="WLD62"/>
      <c r="WLE62"/>
      <c r="WLF62"/>
      <c r="WLG62"/>
      <c r="WLH62"/>
      <c r="WLI62"/>
      <c r="WLJ62"/>
      <c r="WLK62"/>
      <c r="WLL62"/>
      <c r="WLM62"/>
      <c r="WLN62"/>
      <c r="WLO62"/>
      <c r="WLP62"/>
      <c r="WLQ62"/>
      <c r="WLR62"/>
      <c r="WLS62"/>
      <c r="WLT62"/>
      <c r="WLU62"/>
      <c r="WLV62"/>
      <c r="WLW62"/>
      <c r="WLX62"/>
      <c r="WLY62"/>
      <c r="WLZ62"/>
      <c r="WMA62"/>
      <c r="WMB62"/>
      <c r="WMC62"/>
      <c r="WMD62"/>
      <c r="WME62"/>
      <c r="WMF62"/>
      <c r="WMG62"/>
      <c r="WMH62"/>
      <c r="WMI62"/>
      <c r="WMJ62"/>
      <c r="WMK62"/>
      <c r="WML62"/>
      <c r="WMM62"/>
      <c r="WMN62"/>
      <c r="WMO62"/>
      <c r="WMP62"/>
      <c r="WMQ62"/>
      <c r="WMR62"/>
      <c r="WMS62"/>
      <c r="WMT62"/>
      <c r="WMU62"/>
      <c r="WMV62"/>
      <c r="WMW62"/>
      <c r="WMX62"/>
      <c r="WMY62"/>
      <c r="WMZ62"/>
      <c r="WNA62"/>
      <c r="WNB62"/>
      <c r="WNC62"/>
      <c r="WND62"/>
      <c r="WNE62"/>
      <c r="WNF62"/>
      <c r="WNG62"/>
      <c r="WNH62"/>
      <c r="WNI62"/>
      <c r="WNJ62"/>
      <c r="WNK62"/>
      <c r="WNL62"/>
      <c r="WNM62"/>
      <c r="WNN62"/>
      <c r="WNO62"/>
      <c r="WNP62"/>
      <c r="WNQ62"/>
      <c r="WNR62"/>
      <c r="WNS62"/>
      <c r="WNT62"/>
      <c r="WNU62"/>
      <c r="WNV62"/>
      <c r="WNW62"/>
      <c r="WNX62"/>
      <c r="WNY62"/>
      <c r="WNZ62"/>
      <c r="WOA62"/>
      <c r="WOB62"/>
      <c r="WOC62"/>
      <c r="WOD62"/>
      <c r="WOE62"/>
      <c r="WOF62"/>
      <c r="WOG62"/>
      <c r="WOH62"/>
      <c r="WOI62"/>
      <c r="WOJ62"/>
      <c r="WOK62"/>
      <c r="WOL62"/>
      <c r="WOM62"/>
      <c r="WON62"/>
      <c r="WOO62"/>
      <c r="WOP62"/>
      <c r="WOQ62"/>
      <c r="WOR62"/>
      <c r="WOS62"/>
      <c r="WOT62"/>
      <c r="WOU62"/>
      <c r="WOV62"/>
      <c r="WOW62"/>
      <c r="WOX62"/>
      <c r="WOY62"/>
      <c r="WOZ62"/>
      <c r="WPA62"/>
      <c r="WPB62"/>
      <c r="WPC62"/>
      <c r="WPD62"/>
      <c r="WPE62"/>
      <c r="WPF62"/>
      <c r="WPG62"/>
      <c r="WPH62"/>
      <c r="WPI62"/>
      <c r="WPJ62"/>
      <c r="WPK62"/>
      <c r="WPL62"/>
      <c r="WPM62"/>
      <c r="WPN62"/>
      <c r="WPO62"/>
      <c r="WPP62"/>
      <c r="WPQ62"/>
      <c r="WPR62"/>
      <c r="WPS62"/>
      <c r="WPT62"/>
      <c r="WPU62"/>
      <c r="WPV62"/>
      <c r="WPW62"/>
      <c r="WPX62"/>
      <c r="WPY62"/>
      <c r="WPZ62"/>
      <c r="WQA62"/>
      <c r="WQB62"/>
      <c r="WQC62"/>
      <c r="WQD62"/>
      <c r="WQE62"/>
      <c r="WQF62"/>
      <c r="WQG62"/>
      <c r="WQH62"/>
      <c r="WQI62"/>
      <c r="WQJ62"/>
      <c r="WQK62"/>
      <c r="WQL62"/>
      <c r="WQM62"/>
      <c r="WQN62"/>
      <c r="WQO62"/>
      <c r="WQP62"/>
      <c r="WQQ62"/>
      <c r="WQR62"/>
      <c r="WQS62"/>
      <c r="WQT62"/>
      <c r="WQU62"/>
      <c r="WQV62"/>
      <c r="WQW62"/>
      <c r="WQX62"/>
      <c r="WQY62"/>
      <c r="WQZ62"/>
      <c r="WRA62"/>
      <c r="WRB62"/>
      <c r="WRC62"/>
      <c r="WRD62"/>
      <c r="WRE62"/>
      <c r="WRF62"/>
      <c r="WRG62"/>
      <c r="WRH62"/>
      <c r="WRI62"/>
      <c r="WRJ62"/>
      <c r="WRK62"/>
      <c r="WRL62"/>
      <c r="WRM62"/>
      <c r="WRN62"/>
      <c r="WRO62"/>
      <c r="WRP62"/>
      <c r="WRQ62"/>
      <c r="WRR62"/>
      <c r="WRS62"/>
      <c r="WRT62"/>
      <c r="WRU62"/>
      <c r="WRV62"/>
      <c r="WRW62"/>
      <c r="WRX62"/>
      <c r="WRY62"/>
      <c r="WRZ62"/>
      <c r="WSA62"/>
      <c r="WSB62"/>
      <c r="WSC62"/>
      <c r="WSD62"/>
      <c r="WSE62"/>
      <c r="WSF62"/>
      <c r="WSG62"/>
      <c r="WSH62"/>
      <c r="WSI62"/>
      <c r="WSJ62"/>
      <c r="WSK62"/>
      <c r="WSL62"/>
      <c r="WSM62"/>
      <c r="WSN62"/>
      <c r="WSO62"/>
      <c r="WSP62"/>
      <c r="WSQ62"/>
      <c r="WSR62"/>
      <c r="WSS62"/>
      <c r="WST62"/>
      <c r="WSU62"/>
      <c r="WSV62"/>
      <c r="WSW62"/>
      <c r="WSX62"/>
      <c r="WSY62"/>
      <c r="WSZ62"/>
      <c r="WTA62"/>
      <c r="WTB62"/>
      <c r="WTC62"/>
      <c r="WTD62"/>
      <c r="WTE62"/>
      <c r="WTF62"/>
      <c r="WTG62"/>
      <c r="WTH62"/>
      <c r="WTI62"/>
      <c r="WTJ62"/>
      <c r="WTK62"/>
      <c r="WTL62"/>
      <c r="WTM62"/>
      <c r="WTN62"/>
      <c r="WTO62"/>
      <c r="WTP62"/>
      <c r="WTQ62"/>
      <c r="WTR62"/>
      <c r="WTS62"/>
      <c r="WTT62"/>
      <c r="WTU62"/>
      <c r="WTV62"/>
      <c r="WTW62"/>
      <c r="WTX62"/>
      <c r="WTY62"/>
      <c r="WTZ62"/>
      <c r="WUA62"/>
      <c r="WUB62"/>
      <c r="WUC62"/>
      <c r="WUD62"/>
      <c r="WUE62"/>
      <c r="WUF62"/>
      <c r="WUG62"/>
      <c r="WUH62"/>
      <c r="WUI62"/>
      <c r="WUJ62"/>
      <c r="WUK62"/>
      <c r="WUL62"/>
      <c r="WUM62"/>
      <c r="WUN62"/>
      <c r="WUO62"/>
      <c r="WUP62"/>
      <c r="WUQ62"/>
      <c r="WUR62"/>
      <c r="WUS62"/>
      <c r="WUT62"/>
      <c r="WUU62"/>
      <c r="WUV62"/>
      <c r="WUW62"/>
      <c r="WUX62"/>
      <c r="WUY62"/>
      <c r="WUZ62"/>
      <c r="WVA62"/>
      <c r="WVB62"/>
      <c r="WVC62"/>
      <c r="WVD62"/>
      <c r="WVE62"/>
      <c r="WVF62"/>
      <c r="WVG62"/>
      <c r="WVH62"/>
      <c r="WVI62"/>
      <c r="WVJ62"/>
      <c r="WVK62"/>
      <c r="WVL62"/>
      <c r="WVM62"/>
      <c r="WVN62"/>
      <c r="WVO62"/>
      <c r="WVP62"/>
      <c r="WVQ62"/>
      <c r="WVR62"/>
      <c r="WVS62"/>
      <c r="WVT62"/>
      <c r="WVU62"/>
      <c r="WVV62"/>
      <c r="WVW62"/>
      <c r="WVX62"/>
      <c r="WVY62"/>
      <c r="WVZ62"/>
      <c r="WWA62"/>
      <c r="WWB62"/>
      <c r="WWC62"/>
      <c r="WWD62"/>
      <c r="WWE62"/>
      <c r="WWF62"/>
      <c r="WWG62"/>
      <c r="WWH62"/>
      <c r="WWI62"/>
      <c r="WWJ62"/>
      <c r="WWK62"/>
      <c r="WWL62"/>
      <c r="WWM62"/>
      <c r="WWN62"/>
      <c r="WWO62"/>
      <c r="WWP62"/>
      <c r="WWQ62"/>
      <c r="WWR62"/>
      <c r="WWS62"/>
      <c r="WWT62"/>
      <c r="WWU62"/>
      <c r="WWV62"/>
      <c r="WWW62"/>
      <c r="WWX62"/>
      <c r="WWY62"/>
      <c r="WWZ62"/>
      <c r="WXA62"/>
      <c r="WXB62"/>
      <c r="WXC62"/>
      <c r="WXD62"/>
      <c r="WXE62"/>
      <c r="WXF62"/>
      <c r="WXG62"/>
      <c r="WXH62"/>
      <c r="WXI62"/>
      <c r="WXJ62"/>
      <c r="WXK62"/>
      <c r="WXL62"/>
      <c r="WXM62"/>
      <c r="WXN62"/>
      <c r="WXO62"/>
      <c r="WXP62"/>
      <c r="WXQ62"/>
      <c r="WXR62"/>
      <c r="WXS62"/>
      <c r="WXT62"/>
      <c r="WXU62"/>
      <c r="WXV62"/>
      <c r="WXW62"/>
      <c r="WXX62"/>
      <c r="WXY62"/>
      <c r="WXZ62"/>
      <c r="WYA62"/>
      <c r="WYB62"/>
      <c r="WYC62"/>
      <c r="WYD62"/>
      <c r="WYE62"/>
      <c r="WYF62"/>
      <c r="WYG62"/>
      <c r="WYH62"/>
      <c r="WYI62"/>
      <c r="WYJ62"/>
      <c r="WYK62"/>
      <c r="WYL62"/>
      <c r="WYM62"/>
      <c r="WYN62"/>
      <c r="WYO62"/>
      <c r="WYP62"/>
      <c r="WYQ62"/>
      <c r="WYR62"/>
      <c r="WYS62"/>
      <c r="WYT62"/>
      <c r="WYU62"/>
      <c r="WYV62"/>
      <c r="WYW62"/>
      <c r="WYX62"/>
      <c r="WYY62"/>
      <c r="WYZ62"/>
      <c r="WZA62"/>
      <c r="WZB62"/>
      <c r="WZC62"/>
      <c r="WZD62"/>
      <c r="WZE62"/>
      <c r="WZF62"/>
      <c r="WZG62"/>
      <c r="WZH62"/>
      <c r="WZI62"/>
      <c r="WZJ62"/>
      <c r="WZK62"/>
      <c r="WZL62"/>
      <c r="WZM62"/>
      <c r="WZN62"/>
      <c r="WZO62"/>
      <c r="WZP62"/>
      <c r="WZQ62"/>
      <c r="WZR62"/>
      <c r="WZS62"/>
      <c r="WZT62"/>
      <c r="WZU62"/>
      <c r="WZV62"/>
      <c r="WZW62"/>
      <c r="WZX62"/>
      <c r="WZY62"/>
      <c r="WZZ62"/>
      <c r="XAA62"/>
      <c r="XAB62"/>
      <c r="XAC62"/>
      <c r="XAD62"/>
      <c r="XAE62"/>
      <c r="XAF62"/>
      <c r="XAG62"/>
      <c r="XAH62"/>
      <c r="XAI62"/>
      <c r="XAJ62"/>
      <c r="XAK62"/>
      <c r="XAL62"/>
      <c r="XAM62"/>
      <c r="XAN62"/>
      <c r="XAO62"/>
      <c r="XAP62"/>
      <c r="XAQ62"/>
      <c r="XAR62"/>
      <c r="XAS62"/>
      <c r="XAT62"/>
      <c r="XAU62"/>
      <c r="XAV62"/>
      <c r="XAW62"/>
      <c r="XAX62"/>
      <c r="XAY62"/>
      <c r="XAZ62"/>
      <c r="XBA62"/>
      <c r="XBB62"/>
      <c r="XBC62"/>
      <c r="XBD62"/>
      <c r="XBE62"/>
      <c r="XBF62"/>
      <c r="XBG62"/>
      <c r="XBH62"/>
      <c r="XBI62"/>
      <c r="XBJ62"/>
      <c r="XBK62"/>
      <c r="XBL62"/>
      <c r="XBM62"/>
      <c r="XBN62"/>
      <c r="XBO62"/>
      <c r="XBP62"/>
      <c r="XBQ62"/>
      <c r="XBR62"/>
      <c r="XBS62"/>
      <c r="XBT62"/>
      <c r="XBU62"/>
      <c r="XBV62"/>
      <c r="XBW62"/>
      <c r="XBX62"/>
      <c r="XBY62"/>
      <c r="XBZ62"/>
      <c r="XCA62"/>
      <c r="XCB62"/>
      <c r="XCC62"/>
      <c r="XCD62"/>
      <c r="XCE62"/>
      <c r="XCF62"/>
      <c r="XCG62"/>
      <c r="XCH62"/>
      <c r="XCI62"/>
      <c r="XCJ62"/>
      <c r="XCK62"/>
      <c r="XCL62"/>
      <c r="XCM62"/>
      <c r="XCN62"/>
      <c r="XCO62"/>
      <c r="XCP62"/>
      <c r="XCQ62"/>
      <c r="XCR62"/>
      <c r="XCS62"/>
      <c r="XCT62"/>
      <c r="XCU62"/>
      <c r="XCV62"/>
      <c r="XCW62"/>
      <c r="XCX62"/>
      <c r="XCY62"/>
      <c r="XCZ62"/>
      <c r="XDA62"/>
      <c r="XDB62"/>
      <c r="XDC62"/>
      <c r="XDD62"/>
      <c r="XDE62"/>
      <c r="XDF62"/>
      <c r="XDG62"/>
      <c r="XDH62"/>
      <c r="XDI62"/>
      <c r="XDJ62"/>
      <c r="XDK62"/>
      <c r="XDL62"/>
      <c r="XDM62"/>
      <c r="XDN62"/>
      <c r="XDO62"/>
      <c r="XDP62"/>
      <c r="XDQ62"/>
      <c r="XDR62"/>
      <c r="XDS62"/>
      <c r="XDT62"/>
      <c r="XDU62"/>
      <c r="XDV62"/>
      <c r="XDW62"/>
      <c r="XDX62"/>
      <c r="XDY62"/>
      <c r="XDZ62"/>
      <c r="XEA62"/>
      <c r="XEB62"/>
      <c r="XEC62"/>
      <c r="XED62"/>
      <c r="XEE62"/>
      <c r="XEF62"/>
      <c r="XEG62"/>
      <c r="XEH62"/>
      <c r="XEI62"/>
      <c r="XEJ62"/>
      <c r="XEK62"/>
      <c r="XEL62"/>
      <c r="XEM62"/>
      <c r="XEN62"/>
      <c r="XEO62"/>
    </row>
    <row r="63" spans="1:16369" s="2" customFormat="1">
      <c r="A63"/>
      <c r="B63"/>
      <c r="C63" s="5"/>
      <c r="D63" s="37"/>
      <c r="E63" s="68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/>
      <c r="Q63" s="26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  <c r="BKB63"/>
      <c r="BKC63"/>
      <c r="BKD63"/>
      <c r="BKE63"/>
      <c r="BKF63"/>
      <c r="BKG63"/>
      <c r="BKH63"/>
      <c r="BKI63"/>
      <c r="BKJ63"/>
      <c r="BKK63"/>
      <c r="BKL63"/>
      <c r="BKM63"/>
      <c r="BKN63"/>
      <c r="BKO63"/>
      <c r="BKP63"/>
      <c r="BKQ63"/>
      <c r="BKR63"/>
      <c r="BKS63"/>
      <c r="BKT63"/>
      <c r="BKU63"/>
      <c r="BKV63"/>
      <c r="BKW63"/>
      <c r="BKX63"/>
      <c r="BKY63"/>
      <c r="BKZ63"/>
      <c r="BLA63"/>
      <c r="BLB63"/>
      <c r="BLC63"/>
      <c r="BLD63"/>
      <c r="BLE63"/>
      <c r="BLF63"/>
      <c r="BLG63"/>
      <c r="BLH63"/>
      <c r="BLI63"/>
      <c r="BLJ63"/>
      <c r="BLK63"/>
      <c r="BLL63"/>
      <c r="BLM63"/>
      <c r="BLN63"/>
      <c r="BLO63"/>
      <c r="BLP63"/>
      <c r="BLQ63"/>
      <c r="BLR63"/>
      <c r="BLS63"/>
      <c r="BLT63"/>
      <c r="BLU63"/>
      <c r="BLV63"/>
      <c r="BLW63"/>
      <c r="BLX63"/>
      <c r="BLY63"/>
      <c r="BLZ63"/>
      <c r="BMA63"/>
      <c r="BMB63"/>
      <c r="BMC63"/>
      <c r="BMD63"/>
      <c r="BME63"/>
      <c r="BMF63"/>
      <c r="BMG63"/>
      <c r="BMH63"/>
      <c r="BMI63"/>
      <c r="BMJ63"/>
      <c r="BMK63"/>
      <c r="BML63"/>
      <c r="BMM63"/>
      <c r="BMN63"/>
      <c r="BMO63"/>
      <c r="BMP63"/>
      <c r="BMQ63"/>
      <c r="BMR63"/>
      <c r="BMS63"/>
      <c r="BMT63"/>
      <c r="BMU63"/>
      <c r="BMV63"/>
      <c r="BMW63"/>
      <c r="BMX63"/>
      <c r="BMY63"/>
      <c r="BMZ63"/>
      <c r="BNA63"/>
      <c r="BNB63"/>
      <c r="BNC63"/>
      <c r="BND63"/>
      <c r="BNE63"/>
      <c r="BNF63"/>
      <c r="BNG63"/>
      <c r="BNH63"/>
      <c r="BNI63"/>
      <c r="BNJ63"/>
      <c r="BNK63"/>
      <c r="BNL63"/>
      <c r="BNM63"/>
      <c r="BNN63"/>
      <c r="BNO63"/>
      <c r="BNP63"/>
      <c r="BNQ63"/>
      <c r="BNR63"/>
      <c r="BNS63"/>
      <c r="BNT63"/>
      <c r="BNU63"/>
      <c r="BNV63"/>
      <c r="BNW63"/>
      <c r="BNX63"/>
      <c r="BNY63"/>
      <c r="BNZ63"/>
      <c r="BOA63"/>
      <c r="BOB63"/>
      <c r="BOC63"/>
      <c r="BOD63"/>
      <c r="BOE63"/>
      <c r="BOF63"/>
      <c r="BOG63"/>
      <c r="BOH63"/>
      <c r="BOI63"/>
      <c r="BOJ63"/>
      <c r="BOK63"/>
      <c r="BOL63"/>
      <c r="BOM63"/>
      <c r="BON63"/>
      <c r="BOO63"/>
      <c r="BOP63"/>
      <c r="BOQ63"/>
      <c r="BOR63"/>
      <c r="BOS63"/>
      <c r="BOT63"/>
      <c r="BOU63"/>
      <c r="BOV63"/>
      <c r="BOW63"/>
      <c r="BOX63"/>
      <c r="BOY63"/>
      <c r="BOZ63"/>
      <c r="BPA63"/>
      <c r="BPB63"/>
      <c r="BPC63"/>
      <c r="BPD63"/>
      <c r="BPE63"/>
      <c r="BPF63"/>
      <c r="BPG63"/>
      <c r="BPH63"/>
      <c r="BPI63"/>
      <c r="BPJ63"/>
      <c r="BPK63"/>
      <c r="BPL63"/>
      <c r="BPM63"/>
      <c r="BPN63"/>
      <c r="BPO63"/>
      <c r="BPP63"/>
      <c r="BPQ63"/>
      <c r="BPR63"/>
      <c r="BPS63"/>
      <c r="BPT63"/>
      <c r="BPU63"/>
      <c r="BPV63"/>
      <c r="BPW63"/>
      <c r="BPX63"/>
      <c r="BPY63"/>
      <c r="BPZ63"/>
      <c r="BQA63"/>
      <c r="BQB63"/>
      <c r="BQC63"/>
      <c r="BQD63"/>
      <c r="BQE63"/>
      <c r="BQF63"/>
      <c r="BQG63"/>
      <c r="BQH63"/>
      <c r="BQI63"/>
      <c r="BQJ63"/>
      <c r="BQK63"/>
      <c r="BQL63"/>
      <c r="BQM63"/>
      <c r="BQN63"/>
      <c r="BQO63"/>
      <c r="BQP63"/>
      <c r="BQQ63"/>
      <c r="BQR63"/>
      <c r="BQS63"/>
      <c r="BQT63"/>
      <c r="BQU63"/>
      <c r="BQV63"/>
      <c r="BQW63"/>
      <c r="BQX63"/>
      <c r="BQY63"/>
      <c r="BQZ63"/>
      <c r="BRA63"/>
      <c r="BRB63"/>
      <c r="BRC63"/>
      <c r="BRD63"/>
      <c r="BRE63"/>
      <c r="BRF63"/>
      <c r="BRG63"/>
      <c r="BRH63"/>
      <c r="BRI63"/>
      <c r="BRJ63"/>
      <c r="BRK63"/>
      <c r="BRL63"/>
      <c r="BRM63"/>
      <c r="BRN63"/>
      <c r="BRO63"/>
      <c r="BRP63"/>
      <c r="BRQ63"/>
      <c r="BRR63"/>
      <c r="BRS63"/>
      <c r="BRT63"/>
      <c r="BRU63"/>
      <c r="BRV63"/>
      <c r="BRW63"/>
      <c r="BRX63"/>
      <c r="BRY63"/>
      <c r="BRZ63"/>
      <c r="BSA63"/>
      <c r="BSB63"/>
      <c r="BSC63"/>
      <c r="BSD63"/>
      <c r="BSE63"/>
      <c r="BSF63"/>
      <c r="BSG63"/>
      <c r="BSH63"/>
      <c r="BSI63"/>
      <c r="BSJ63"/>
      <c r="BSK63"/>
      <c r="BSL63"/>
      <c r="BSM63"/>
      <c r="BSN63"/>
      <c r="BSO63"/>
      <c r="BSP63"/>
      <c r="BSQ63"/>
      <c r="BSR63"/>
      <c r="BSS63"/>
      <c r="BST63"/>
      <c r="BSU63"/>
      <c r="BSV63"/>
      <c r="BSW63"/>
      <c r="BSX63"/>
      <c r="BSY63"/>
      <c r="BSZ63"/>
      <c r="BTA63"/>
      <c r="BTB63"/>
      <c r="BTC63"/>
      <c r="BTD63"/>
      <c r="BTE63"/>
      <c r="BTF63"/>
      <c r="BTG63"/>
      <c r="BTH63"/>
      <c r="BTI63"/>
      <c r="BTJ63"/>
      <c r="BTK63"/>
      <c r="BTL63"/>
      <c r="BTM63"/>
      <c r="BTN63"/>
      <c r="BTO63"/>
      <c r="BTP63"/>
      <c r="BTQ63"/>
      <c r="BTR63"/>
      <c r="BTS63"/>
      <c r="BTT63"/>
      <c r="BTU63"/>
      <c r="BTV63"/>
      <c r="BTW63"/>
      <c r="BTX63"/>
      <c r="BTY63"/>
      <c r="BTZ63"/>
      <c r="BUA63"/>
      <c r="BUB63"/>
      <c r="BUC63"/>
      <c r="BUD63"/>
      <c r="BUE63"/>
      <c r="BUF63"/>
      <c r="BUG63"/>
      <c r="BUH63"/>
      <c r="BUI63"/>
      <c r="BUJ63"/>
      <c r="BUK63"/>
      <c r="BUL63"/>
      <c r="BUM63"/>
      <c r="BUN63"/>
      <c r="BUO63"/>
      <c r="BUP63"/>
      <c r="BUQ63"/>
      <c r="BUR63"/>
      <c r="BUS63"/>
      <c r="BUT63"/>
      <c r="BUU63"/>
      <c r="BUV63"/>
      <c r="BUW63"/>
      <c r="BUX63"/>
      <c r="BUY63"/>
      <c r="BUZ63"/>
      <c r="BVA63"/>
      <c r="BVB63"/>
      <c r="BVC63"/>
      <c r="BVD63"/>
      <c r="BVE63"/>
      <c r="BVF63"/>
      <c r="BVG63"/>
      <c r="BVH63"/>
      <c r="BVI63"/>
      <c r="BVJ63"/>
      <c r="BVK63"/>
      <c r="BVL63"/>
      <c r="BVM63"/>
      <c r="BVN63"/>
      <c r="BVO63"/>
      <c r="BVP63"/>
      <c r="BVQ63"/>
      <c r="BVR63"/>
      <c r="BVS63"/>
      <c r="BVT63"/>
      <c r="BVU63"/>
      <c r="BVV63"/>
      <c r="BVW63"/>
      <c r="BVX63"/>
      <c r="BVY63"/>
      <c r="BVZ63"/>
      <c r="BWA63"/>
      <c r="BWB63"/>
      <c r="BWC63"/>
      <c r="BWD63"/>
      <c r="BWE63"/>
      <c r="BWF63"/>
      <c r="BWG63"/>
      <c r="BWH63"/>
      <c r="BWI63"/>
      <c r="BWJ63"/>
      <c r="BWK63"/>
      <c r="BWL63"/>
      <c r="BWM63"/>
      <c r="BWN63"/>
      <c r="BWO63"/>
      <c r="BWP63"/>
      <c r="BWQ63"/>
      <c r="BWR63"/>
      <c r="BWS63"/>
      <c r="BWT63"/>
      <c r="BWU63"/>
      <c r="BWV63"/>
      <c r="BWW63"/>
      <c r="BWX63"/>
      <c r="BWY63"/>
      <c r="BWZ63"/>
      <c r="BXA63"/>
      <c r="BXB63"/>
      <c r="BXC63"/>
      <c r="BXD63"/>
      <c r="BXE63"/>
      <c r="BXF63"/>
      <c r="BXG63"/>
      <c r="BXH63"/>
      <c r="BXI63"/>
      <c r="BXJ63"/>
      <c r="BXK63"/>
      <c r="BXL63"/>
      <c r="BXM63"/>
      <c r="BXN63"/>
      <c r="BXO63"/>
      <c r="BXP63"/>
      <c r="BXQ63"/>
      <c r="BXR63"/>
      <c r="BXS63"/>
      <c r="BXT63"/>
      <c r="BXU63"/>
      <c r="BXV63"/>
      <c r="BXW63"/>
      <c r="BXX63"/>
      <c r="BXY63"/>
      <c r="BXZ63"/>
      <c r="BYA63"/>
      <c r="BYB63"/>
      <c r="BYC63"/>
      <c r="BYD63"/>
      <c r="BYE63"/>
      <c r="BYF63"/>
      <c r="BYG63"/>
      <c r="BYH63"/>
      <c r="BYI63"/>
      <c r="BYJ63"/>
      <c r="BYK63"/>
      <c r="BYL63"/>
      <c r="BYM63"/>
      <c r="BYN63"/>
      <c r="BYO63"/>
      <c r="BYP63"/>
      <c r="BYQ63"/>
      <c r="BYR63"/>
      <c r="BYS63"/>
      <c r="BYT63"/>
      <c r="BYU63"/>
      <c r="BYV63"/>
      <c r="BYW63"/>
      <c r="BYX63"/>
      <c r="BYY63"/>
      <c r="BYZ63"/>
      <c r="BZA63"/>
      <c r="BZB63"/>
      <c r="BZC63"/>
      <c r="BZD63"/>
      <c r="BZE63"/>
      <c r="BZF63"/>
      <c r="BZG63"/>
      <c r="BZH63"/>
      <c r="BZI63"/>
      <c r="BZJ63"/>
      <c r="BZK63"/>
      <c r="BZL63"/>
      <c r="BZM63"/>
      <c r="BZN63"/>
      <c r="BZO63"/>
      <c r="BZP63"/>
      <c r="BZQ63"/>
      <c r="BZR63"/>
      <c r="BZS63"/>
      <c r="BZT63"/>
      <c r="BZU63"/>
      <c r="BZV63"/>
      <c r="BZW63"/>
      <c r="BZX63"/>
      <c r="BZY63"/>
      <c r="BZZ63"/>
      <c r="CAA63"/>
      <c r="CAB63"/>
      <c r="CAC63"/>
      <c r="CAD63"/>
      <c r="CAE63"/>
      <c r="CAF63"/>
      <c r="CAG63"/>
      <c r="CAH63"/>
      <c r="CAI63"/>
      <c r="CAJ63"/>
      <c r="CAK63"/>
      <c r="CAL63"/>
      <c r="CAM63"/>
      <c r="CAN63"/>
      <c r="CAO63"/>
      <c r="CAP63"/>
      <c r="CAQ63"/>
      <c r="CAR63"/>
      <c r="CAS63"/>
      <c r="CAT63"/>
      <c r="CAU63"/>
      <c r="CAV63"/>
      <c r="CAW63"/>
      <c r="CAX63"/>
      <c r="CAY63"/>
      <c r="CAZ63"/>
      <c r="CBA63"/>
      <c r="CBB63"/>
      <c r="CBC63"/>
      <c r="CBD63"/>
      <c r="CBE63"/>
      <c r="CBF63"/>
      <c r="CBG63"/>
      <c r="CBH63"/>
      <c r="CBI63"/>
      <c r="CBJ63"/>
      <c r="CBK63"/>
      <c r="CBL63"/>
      <c r="CBM63"/>
      <c r="CBN63"/>
      <c r="CBO63"/>
      <c r="CBP63"/>
      <c r="CBQ63"/>
      <c r="CBR63"/>
      <c r="CBS63"/>
      <c r="CBT63"/>
      <c r="CBU63"/>
      <c r="CBV63"/>
      <c r="CBW63"/>
      <c r="CBX63"/>
      <c r="CBY63"/>
      <c r="CBZ63"/>
      <c r="CCA63"/>
      <c r="CCB63"/>
      <c r="CCC63"/>
      <c r="CCD63"/>
      <c r="CCE63"/>
      <c r="CCF63"/>
      <c r="CCG63"/>
      <c r="CCH63"/>
      <c r="CCI63"/>
      <c r="CCJ63"/>
      <c r="CCK63"/>
      <c r="CCL63"/>
      <c r="CCM63"/>
      <c r="CCN63"/>
      <c r="CCO63"/>
      <c r="CCP63"/>
      <c r="CCQ63"/>
      <c r="CCR63"/>
      <c r="CCS63"/>
      <c r="CCT63"/>
      <c r="CCU63"/>
      <c r="CCV63"/>
      <c r="CCW63"/>
      <c r="CCX63"/>
      <c r="CCY63"/>
      <c r="CCZ63"/>
      <c r="CDA63"/>
      <c r="CDB63"/>
      <c r="CDC63"/>
      <c r="CDD63"/>
      <c r="CDE63"/>
      <c r="CDF63"/>
      <c r="CDG63"/>
      <c r="CDH63"/>
      <c r="CDI63"/>
      <c r="CDJ63"/>
      <c r="CDK63"/>
      <c r="CDL63"/>
      <c r="CDM63"/>
      <c r="CDN63"/>
      <c r="CDO63"/>
      <c r="CDP63"/>
      <c r="CDQ63"/>
      <c r="CDR63"/>
      <c r="CDS63"/>
      <c r="CDT63"/>
      <c r="CDU63"/>
      <c r="CDV63"/>
      <c r="CDW63"/>
      <c r="CDX63"/>
      <c r="CDY63"/>
      <c r="CDZ63"/>
      <c r="CEA63"/>
      <c r="CEB63"/>
      <c r="CEC63"/>
      <c r="CED63"/>
      <c r="CEE63"/>
      <c r="CEF63"/>
      <c r="CEG63"/>
      <c r="CEH63"/>
      <c r="CEI63"/>
      <c r="CEJ63"/>
      <c r="CEK63"/>
      <c r="CEL63"/>
      <c r="CEM63"/>
      <c r="CEN63"/>
      <c r="CEO63"/>
      <c r="CEP63"/>
      <c r="CEQ63"/>
      <c r="CER63"/>
      <c r="CES63"/>
      <c r="CET63"/>
      <c r="CEU63"/>
      <c r="CEV63"/>
      <c r="CEW63"/>
      <c r="CEX63"/>
      <c r="CEY63"/>
      <c r="CEZ63"/>
      <c r="CFA63"/>
      <c r="CFB63"/>
      <c r="CFC63"/>
      <c r="CFD63"/>
      <c r="CFE63"/>
      <c r="CFF63"/>
      <c r="CFG63"/>
      <c r="CFH63"/>
      <c r="CFI63"/>
      <c r="CFJ63"/>
      <c r="CFK63"/>
      <c r="CFL63"/>
      <c r="CFM63"/>
      <c r="CFN63"/>
      <c r="CFO63"/>
      <c r="CFP63"/>
      <c r="CFQ63"/>
      <c r="CFR63"/>
      <c r="CFS63"/>
      <c r="CFT63"/>
      <c r="CFU63"/>
      <c r="CFV63"/>
      <c r="CFW63"/>
      <c r="CFX63"/>
      <c r="CFY63"/>
      <c r="CFZ63"/>
      <c r="CGA63"/>
      <c r="CGB63"/>
      <c r="CGC63"/>
      <c r="CGD63"/>
      <c r="CGE63"/>
      <c r="CGF63"/>
      <c r="CGG63"/>
      <c r="CGH63"/>
      <c r="CGI63"/>
      <c r="CGJ63"/>
      <c r="CGK63"/>
      <c r="CGL63"/>
      <c r="CGM63"/>
      <c r="CGN63"/>
      <c r="CGO63"/>
      <c r="CGP63"/>
      <c r="CGQ63"/>
      <c r="CGR63"/>
      <c r="CGS63"/>
      <c r="CGT63"/>
      <c r="CGU63"/>
      <c r="CGV63"/>
      <c r="CGW63"/>
      <c r="CGX63"/>
      <c r="CGY63"/>
      <c r="CGZ63"/>
      <c r="CHA63"/>
      <c r="CHB63"/>
      <c r="CHC63"/>
      <c r="CHD63"/>
      <c r="CHE63"/>
      <c r="CHF63"/>
      <c r="CHG63"/>
      <c r="CHH63"/>
      <c r="CHI63"/>
      <c r="CHJ63"/>
      <c r="CHK63"/>
      <c r="CHL63"/>
      <c r="CHM63"/>
      <c r="CHN63"/>
      <c r="CHO63"/>
      <c r="CHP63"/>
      <c r="CHQ63"/>
      <c r="CHR63"/>
      <c r="CHS63"/>
      <c r="CHT63"/>
      <c r="CHU63"/>
      <c r="CHV63"/>
      <c r="CHW63"/>
      <c r="CHX63"/>
      <c r="CHY63"/>
      <c r="CHZ63"/>
      <c r="CIA63"/>
      <c r="CIB63"/>
      <c r="CIC63"/>
      <c r="CID63"/>
      <c r="CIE63"/>
      <c r="CIF63"/>
      <c r="CIG63"/>
      <c r="CIH63"/>
      <c r="CII63"/>
      <c r="CIJ63"/>
      <c r="CIK63"/>
      <c r="CIL63"/>
      <c r="CIM63"/>
      <c r="CIN63"/>
      <c r="CIO63"/>
      <c r="CIP63"/>
      <c r="CIQ63"/>
      <c r="CIR63"/>
      <c r="CIS63"/>
      <c r="CIT63"/>
      <c r="CIU63"/>
      <c r="CIV63"/>
      <c r="CIW63"/>
      <c r="CIX63"/>
      <c r="CIY63"/>
      <c r="CIZ63"/>
      <c r="CJA63"/>
      <c r="CJB63"/>
      <c r="CJC63"/>
      <c r="CJD63"/>
      <c r="CJE63"/>
      <c r="CJF63"/>
      <c r="CJG63"/>
      <c r="CJH63"/>
      <c r="CJI63"/>
      <c r="CJJ63"/>
      <c r="CJK63"/>
      <c r="CJL63"/>
      <c r="CJM63"/>
      <c r="CJN63"/>
      <c r="CJO63"/>
      <c r="CJP63"/>
      <c r="CJQ63"/>
      <c r="CJR63"/>
      <c r="CJS63"/>
      <c r="CJT63"/>
      <c r="CJU63"/>
      <c r="CJV63"/>
      <c r="CJW63"/>
      <c r="CJX63"/>
      <c r="CJY63"/>
      <c r="CJZ63"/>
      <c r="CKA63"/>
      <c r="CKB63"/>
      <c r="CKC63"/>
      <c r="CKD63"/>
      <c r="CKE63"/>
      <c r="CKF63"/>
      <c r="CKG63"/>
      <c r="CKH63"/>
      <c r="CKI63"/>
      <c r="CKJ63"/>
      <c r="CKK63"/>
      <c r="CKL63"/>
      <c r="CKM63"/>
      <c r="CKN63"/>
      <c r="CKO63"/>
      <c r="CKP63"/>
      <c r="CKQ63"/>
      <c r="CKR63"/>
      <c r="CKS63"/>
      <c r="CKT63"/>
      <c r="CKU63"/>
      <c r="CKV63"/>
      <c r="CKW63"/>
      <c r="CKX63"/>
      <c r="CKY63"/>
      <c r="CKZ63"/>
      <c r="CLA63"/>
      <c r="CLB63"/>
      <c r="CLC63"/>
      <c r="CLD63"/>
      <c r="CLE63"/>
      <c r="CLF63"/>
      <c r="CLG63"/>
      <c r="CLH63"/>
      <c r="CLI63"/>
      <c r="CLJ63"/>
      <c r="CLK63"/>
      <c r="CLL63"/>
      <c r="CLM63"/>
      <c r="CLN63"/>
      <c r="CLO63"/>
      <c r="CLP63"/>
      <c r="CLQ63"/>
      <c r="CLR63"/>
      <c r="CLS63"/>
      <c r="CLT63"/>
      <c r="CLU63"/>
      <c r="CLV63"/>
      <c r="CLW63"/>
      <c r="CLX63"/>
      <c r="CLY63"/>
      <c r="CLZ63"/>
      <c r="CMA63"/>
      <c r="CMB63"/>
      <c r="CMC63"/>
      <c r="CMD63"/>
      <c r="CME63"/>
      <c r="CMF63"/>
      <c r="CMG63"/>
      <c r="CMH63"/>
      <c r="CMI63"/>
      <c r="CMJ63"/>
      <c r="CMK63"/>
      <c r="CML63"/>
      <c r="CMM63"/>
      <c r="CMN63"/>
      <c r="CMO63"/>
      <c r="CMP63"/>
      <c r="CMQ63"/>
      <c r="CMR63"/>
      <c r="CMS63"/>
      <c r="CMT63"/>
      <c r="CMU63"/>
      <c r="CMV63"/>
      <c r="CMW63"/>
      <c r="CMX63"/>
      <c r="CMY63"/>
      <c r="CMZ63"/>
      <c r="CNA63"/>
      <c r="CNB63"/>
      <c r="CNC63"/>
      <c r="CND63"/>
      <c r="CNE63"/>
      <c r="CNF63"/>
      <c r="CNG63"/>
      <c r="CNH63"/>
      <c r="CNI63"/>
      <c r="CNJ63"/>
      <c r="CNK63"/>
      <c r="CNL63"/>
      <c r="CNM63"/>
      <c r="CNN63"/>
      <c r="CNO63"/>
      <c r="CNP63"/>
      <c r="CNQ63"/>
      <c r="CNR63"/>
      <c r="CNS63"/>
      <c r="CNT63"/>
      <c r="CNU63"/>
      <c r="CNV63"/>
      <c r="CNW63"/>
      <c r="CNX63"/>
      <c r="CNY63"/>
      <c r="CNZ63"/>
      <c r="COA63"/>
      <c r="COB63"/>
      <c r="COC63"/>
      <c r="COD63"/>
      <c r="COE63"/>
      <c r="COF63"/>
      <c r="COG63"/>
      <c r="COH63"/>
      <c r="COI63"/>
      <c r="COJ63"/>
      <c r="COK63"/>
      <c r="COL63"/>
      <c r="COM63"/>
      <c r="CON63"/>
      <c r="COO63"/>
      <c r="COP63"/>
      <c r="COQ63"/>
      <c r="COR63"/>
      <c r="COS63"/>
      <c r="COT63"/>
      <c r="COU63"/>
      <c r="COV63"/>
      <c r="COW63"/>
      <c r="COX63"/>
      <c r="COY63"/>
      <c r="COZ63"/>
      <c r="CPA63"/>
      <c r="CPB63"/>
      <c r="CPC63"/>
      <c r="CPD63"/>
      <c r="CPE63"/>
      <c r="CPF63"/>
      <c r="CPG63"/>
      <c r="CPH63"/>
      <c r="CPI63"/>
      <c r="CPJ63"/>
      <c r="CPK63"/>
      <c r="CPL63"/>
      <c r="CPM63"/>
      <c r="CPN63"/>
      <c r="CPO63"/>
      <c r="CPP63"/>
      <c r="CPQ63"/>
      <c r="CPR63"/>
      <c r="CPS63"/>
      <c r="CPT63"/>
      <c r="CPU63"/>
      <c r="CPV63"/>
      <c r="CPW63"/>
      <c r="CPX63"/>
      <c r="CPY63"/>
      <c r="CPZ63"/>
      <c r="CQA63"/>
      <c r="CQB63"/>
      <c r="CQC63"/>
      <c r="CQD63"/>
      <c r="CQE63"/>
      <c r="CQF63"/>
      <c r="CQG63"/>
      <c r="CQH63"/>
      <c r="CQI63"/>
      <c r="CQJ63"/>
      <c r="CQK63"/>
      <c r="CQL63"/>
      <c r="CQM63"/>
      <c r="CQN63"/>
      <c r="CQO63"/>
      <c r="CQP63"/>
      <c r="CQQ63"/>
      <c r="CQR63"/>
      <c r="CQS63"/>
      <c r="CQT63"/>
      <c r="CQU63"/>
      <c r="CQV63"/>
      <c r="CQW63"/>
      <c r="CQX63"/>
      <c r="CQY63"/>
      <c r="CQZ63"/>
      <c r="CRA63"/>
      <c r="CRB63"/>
      <c r="CRC63"/>
      <c r="CRD63"/>
      <c r="CRE63"/>
      <c r="CRF63"/>
      <c r="CRG63"/>
      <c r="CRH63"/>
      <c r="CRI63"/>
      <c r="CRJ63"/>
      <c r="CRK63"/>
      <c r="CRL63"/>
      <c r="CRM63"/>
      <c r="CRN63"/>
      <c r="CRO63"/>
      <c r="CRP63"/>
      <c r="CRQ63"/>
      <c r="CRR63"/>
      <c r="CRS63"/>
      <c r="CRT63"/>
      <c r="CRU63"/>
      <c r="CRV63"/>
      <c r="CRW63"/>
      <c r="CRX63"/>
      <c r="CRY63"/>
      <c r="CRZ63"/>
      <c r="CSA63"/>
      <c r="CSB63"/>
      <c r="CSC63"/>
      <c r="CSD63"/>
      <c r="CSE63"/>
      <c r="CSF63"/>
      <c r="CSG63"/>
      <c r="CSH63"/>
      <c r="CSI63"/>
      <c r="CSJ63"/>
      <c r="CSK63"/>
      <c r="CSL63"/>
      <c r="CSM63"/>
      <c r="CSN63"/>
      <c r="CSO63"/>
      <c r="CSP63"/>
      <c r="CSQ63"/>
      <c r="CSR63"/>
      <c r="CSS63"/>
      <c r="CST63"/>
      <c r="CSU63"/>
      <c r="CSV63"/>
      <c r="CSW63"/>
      <c r="CSX63"/>
      <c r="CSY63"/>
      <c r="CSZ63"/>
      <c r="CTA63"/>
      <c r="CTB63"/>
      <c r="CTC63"/>
      <c r="CTD63"/>
      <c r="CTE63"/>
      <c r="CTF63"/>
      <c r="CTG63"/>
      <c r="CTH63"/>
      <c r="CTI63"/>
      <c r="CTJ63"/>
      <c r="CTK63"/>
      <c r="CTL63"/>
      <c r="CTM63"/>
      <c r="CTN63"/>
      <c r="CTO63"/>
      <c r="CTP63"/>
      <c r="CTQ63"/>
      <c r="CTR63"/>
      <c r="CTS63"/>
      <c r="CTT63"/>
      <c r="CTU63"/>
      <c r="CTV63"/>
      <c r="CTW63"/>
      <c r="CTX63"/>
      <c r="CTY63"/>
      <c r="CTZ63"/>
      <c r="CUA63"/>
      <c r="CUB63"/>
      <c r="CUC63"/>
      <c r="CUD63"/>
      <c r="CUE63"/>
      <c r="CUF63"/>
      <c r="CUG63"/>
      <c r="CUH63"/>
      <c r="CUI63"/>
      <c r="CUJ63"/>
      <c r="CUK63"/>
      <c r="CUL63"/>
      <c r="CUM63"/>
      <c r="CUN63"/>
      <c r="CUO63"/>
      <c r="CUP63"/>
      <c r="CUQ63"/>
      <c r="CUR63"/>
      <c r="CUS63"/>
      <c r="CUT63"/>
      <c r="CUU63"/>
      <c r="CUV63"/>
      <c r="CUW63"/>
      <c r="CUX63"/>
      <c r="CUY63"/>
      <c r="CUZ63"/>
      <c r="CVA63"/>
      <c r="CVB63"/>
      <c r="CVC63"/>
      <c r="CVD63"/>
      <c r="CVE63"/>
      <c r="CVF63"/>
      <c r="CVG63"/>
      <c r="CVH63"/>
      <c r="CVI63"/>
      <c r="CVJ63"/>
      <c r="CVK63"/>
      <c r="CVL63"/>
      <c r="CVM63"/>
      <c r="CVN63"/>
      <c r="CVO63"/>
      <c r="CVP63"/>
      <c r="CVQ63"/>
      <c r="CVR63"/>
      <c r="CVS63"/>
      <c r="CVT63"/>
      <c r="CVU63"/>
      <c r="CVV63"/>
      <c r="CVW63"/>
      <c r="CVX63"/>
      <c r="CVY63"/>
      <c r="CVZ63"/>
      <c r="CWA63"/>
      <c r="CWB63"/>
      <c r="CWC63"/>
      <c r="CWD63"/>
      <c r="CWE63"/>
      <c r="CWF63"/>
      <c r="CWG63"/>
      <c r="CWH63"/>
      <c r="CWI63"/>
      <c r="CWJ63"/>
      <c r="CWK63"/>
      <c r="CWL63"/>
      <c r="CWM63"/>
      <c r="CWN63"/>
      <c r="CWO63"/>
      <c r="CWP63"/>
      <c r="CWQ63"/>
      <c r="CWR63"/>
      <c r="CWS63"/>
      <c r="CWT63"/>
      <c r="CWU63"/>
      <c r="CWV63"/>
      <c r="CWW63"/>
      <c r="CWX63"/>
      <c r="CWY63"/>
      <c r="CWZ63"/>
      <c r="CXA63"/>
      <c r="CXB63"/>
      <c r="CXC63"/>
      <c r="CXD63"/>
      <c r="CXE63"/>
      <c r="CXF63"/>
      <c r="CXG63"/>
      <c r="CXH63"/>
      <c r="CXI63"/>
      <c r="CXJ63"/>
      <c r="CXK63"/>
      <c r="CXL63"/>
      <c r="CXM63"/>
      <c r="CXN63"/>
      <c r="CXO63"/>
      <c r="CXP63"/>
      <c r="CXQ63"/>
      <c r="CXR63"/>
      <c r="CXS63"/>
      <c r="CXT63"/>
      <c r="CXU63"/>
      <c r="CXV63"/>
      <c r="CXW63"/>
      <c r="CXX63"/>
      <c r="CXY63"/>
      <c r="CXZ63"/>
      <c r="CYA63"/>
      <c r="CYB63"/>
      <c r="CYC63"/>
      <c r="CYD63"/>
      <c r="CYE63"/>
      <c r="CYF63"/>
      <c r="CYG63"/>
      <c r="CYH63"/>
      <c r="CYI63"/>
      <c r="CYJ63"/>
      <c r="CYK63"/>
      <c r="CYL63"/>
      <c r="CYM63"/>
      <c r="CYN63"/>
      <c r="CYO63"/>
      <c r="CYP63"/>
      <c r="CYQ63"/>
      <c r="CYR63"/>
      <c r="CYS63"/>
      <c r="CYT63"/>
      <c r="CYU63"/>
      <c r="CYV63"/>
      <c r="CYW63"/>
      <c r="CYX63"/>
      <c r="CYY63"/>
      <c r="CYZ63"/>
      <c r="CZA63"/>
      <c r="CZB63"/>
      <c r="CZC63"/>
      <c r="CZD63"/>
      <c r="CZE63"/>
      <c r="CZF63"/>
      <c r="CZG63"/>
      <c r="CZH63"/>
      <c r="CZI63"/>
      <c r="CZJ63"/>
      <c r="CZK63"/>
      <c r="CZL63"/>
      <c r="CZM63"/>
      <c r="CZN63"/>
      <c r="CZO63"/>
      <c r="CZP63"/>
      <c r="CZQ63"/>
      <c r="CZR63"/>
      <c r="CZS63"/>
      <c r="CZT63"/>
      <c r="CZU63"/>
      <c r="CZV63"/>
      <c r="CZW63"/>
      <c r="CZX63"/>
      <c r="CZY63"/>
      <c r="CZZ63"/>
      <c r="DAA63"/>
      <c r="DAB63"/>
      <c r="DAC63"/>
      <c r="DAD63"/>
      <c r="DAE63"/>
      <c r="DAF63"/>
      <c r="DAG63"/>
      <c r="DAH63"/>
      <c r="DAI63"/>
      <c r="DAJ63"/>
      <c r="DAK63"/>
      <c r="DAL63"/>
      <c r="DAM63"/>
      <c r="DAN63"/>
      <c r="DAO63"/>
      <c r="DAP63"/>
      <c r="DAQ63"/>
      <c r="DAR63"/>
      <c r="DAS63"/>
      <c r="DAT63"/>
      <c r="DAU63"/>
      <c r="DAV63"/>
      <c r="DAW63"/>
      <c r="DAX63"/>
      <c r="DAY63"/>
      <c r="DAZ63"/>
      <c r="DBA63"/>
      <c r="DBB63"/>
      <c r="DBC63"/>
      <c r="DBD63"/>
      <c r="DBE63"/>
      <c r="DBF63"/>
      <c r="DBG63"/>
      <c r="DBH63"/>
      <c r="DBI63"/>
      <c r="DBJ63"/>
      <c r="DBK63"/>
      <c r="DBL63"/>
      <c r="DBM63"/>
      <c r="DBN63"/>
      <c r="DBO63"/>
      <c r="DBP63"/>
      <c r="DBQ63"/>
      <c r="DBR63"/>
      <c r="DBS63"/>
      <c r="DBT63"/>
      <c r="DBU63"/>
      <c r="DBV63"/>
      <c r="DBW63"/>
      <c r="DBX63"/>
      <c r="DBY63"/>
      <c r="DBZ63"/>
      <c r="DCA63"/>
      <c r="DCB63"/>
      <c r="DCC63"/>
      <c r="DCD63"/>
      <c r="DCE63"/>
      <c r="DCF63"/>
      <c r="DCG63"/>
      <c r="DCH63"/>
      <c r="DCI63"/>
      <c r="DCJ63"/>
      <c r="DCK63"/>
      <c r="DCL63"/>
      <c r="DCM63"/>
      <c r="DCN63"/>
      <c r="DCO63"/>
      <c r="DCP63"/>
      <c r="DCQ63"/>
      <c r="DCR63"/>
      <c r="DCS63"/>
      <c r="DCT63"/>
      <c r="DCU63"/>
      <c r="DCV63"/>
      <c r="DCW63"/>
      <c r="DCX63"/>
      <c r="DCY63"/>
      <c r="DCZ63"/>
      <c r="DDA63"/>
      <c r="DDB63"/>
      <c r="DDC63"/>
      <c r="DDD63"/>
      <c r="DDE63"/>
      <c r="DDF63"/>
      <c r="DDG63"/>
      <c r="DDH63"/>
      <c r="DDI63"/>
      <c r="DDJ63"/>
      <c r="DDK63"/>
      <c r="DDL63"/>
      <c r="DDM63"/>
      <c r="DDN63"/>
      <c r="DDO63"/>
      <c r="DDP63"/>
      <c r="DDQ63"/>
      <c r="DDR63"/>
      <c r="DDS63"/>
      <c r="DDT63"/>
      <c r="DDU63"/>
      <c r="DDV63"/>
      <c r="DDW63"/>
      <c r="DDX63"/>
      <c r="DDY63"/>
      <c r="DDZ63"/>
      <c r="DEA63"/>
      <c r="DEB63"/>
      <c r="DEC63"/>
      <c r="DED63"/>
      <c r="DEE63"/>
      <c r="DEF63"/>
      <c r="DEG63"/>
      <c r="DEH63"/>
      <c r="DEI63"/>
      <c r="DEJ63"/>
      <c r="DEK63"/>
      <c r="DEL63"/>
      <c r="DEM63"/>
      <c r="DEN63"/>
      <c r="DEO63"/>
      <c r="DEP63"/>
      <c r="DEQ63"/>
      <c r="DER63"/>
      <c r="DES63"/>
      <c r="DET63"/>
      <c r="DEU63"/>
      <c r="DEV63"/>
      <c r="DEW63"/>
      <c r="DEX63"/>
      <c r="DEY63"/>
      <c r="DEZ63"/>
      <c r="DFA63"/>
      <c r="DFB63"/>
      <c r="DFC63"/>
      <c r="DFD63"/>
      <c r="DFE63"/>
      <c r="DFF63"/>
      <c r="DFG63"/>
      <c r="DFH63"/>
      <c r="DFI63"/>
      <c r="DFJ63"/>
      <c r="DFK63"/>
      <c r="DFL63"/>
      <c r="DFM63"/>
      <c r="DFN63"/>
      <c r="DFO63"/>
      <c r="DFP63"/>
      <c r="DFQ63"/>
      <c r="DFR63"/>
      <c r="DFS63"/>
      <c r="DFT63"/>
      <c r="DFU63"/>
      <c r="DFV63"/>
      <c r="DFW63"/>
      <c r="DFX63"/>
      <c r="DFY63"/>
      <c r="DFZ63"/>
      <c r="DGA63"/>
      <c r="DGB63"/>
      <c r="DGC63"/>
      <c r="DGD63"/>
      <c r="DGE63"/>
      <c r="DGF63"/>
      <c r="DGG63"/>
      <c r="DGH63"/>
      <c r="DGI63"/>
      <c r="DGJ63"/>
      <c r="DGK63"/>
      <c r="DGL63"/>
      <c r="DGM63"/>
      <c r="DGN63"/>
      <c r="DGO63"/>
      <c r="DGP63"/>
      <c r="DGQ63"/>
      <c r="DGR63"/>
      <c r="DGS63"/>
      <c r="DGT63"/>
      <c r="DGU63"/>
      <c r="DGV63"/>
      <c r="DGW63"/>
      <c r="DGX63"/>
      <c r="DGY63"/>
      <c r="DGZ63"/>
      <c r="DHA63"/>
      <c r="DHB63"/>
      <c r="DHC63"/>
      <c r="DHD63"/>
      <c r="DHE63"/>
      <c r="DHF63"/>
      <c r="DHG63"/>
      <c r="DHH63"/>
      <c r="DHI63"/>
      <c r="DHJ63"/>
      <c r="DHK63"/>
      <c r="DHL63"/>
      <c r="DHM63"/>
      <c r="DHN63"/>
      <c r="DHO63"/>
      <c r="DHP63"/>
      <c r="DHQ63"/>
      <c r="DHR63"/>
      <c r="DHS63"/>
      <c r="DHT63"/>
      <c r="DHU63"/>
      <c r="DHV63"/>
      <c r="DHW63"/>
      <c r="DHX63"/>
      <c r="DHY63"/>
      <c r="DHZ63"/>
      <c r="DIA63"/>
      <c r="DIB63"/>
      <c r="DIC63"/>
      <c r="DID63"/>
      <c r="DIE63"/>
      <c r="DIF63"/>
      <c r="DIG63"/>
      <c r="DIH63"/>
      <c r="DII63"/>
      <c r="DIJ63"/>
      <c r="DIK63"/>
      <c r="DIL63"/>
      <c r="DIM63"/>
      <c r="DIN63"/>
      <c r="DIO63"/>
      <c r="DIP63"/>
      <c r="DIQ63"/>
      <c r="DIR63"/>
      <c r="DIS63"/>
      <c r="DIT63"/>
      <c r="DIU63"/>
      <c r="DIV63"/>
      <c r="DIW63"/>
      <c r="DIX63"/>
      <c r="DIY63"/>
      <c r="DIZ63"/>
      <c r="DJA63"/>
      <c r="DJB63"/>
      <c r="DJC63"/>
      <c r="DJD63"/>
      <c r="DJE63"/>
      <c r="DJF63"/>
      <c r="DJG63"/>
      <c r="DJH63"/>
      <c r="DJI63"/>
      <c r="DJJ63"/>
      <c r="DJK63"/>
      <c r="DJL63"/>
      <c r="DJM63"/>
      <c r="DJN63"/>
      <c r="DJO63"/>
      <c r="DJP63"/>
      <c r="DJQ63"/>
      <c r="DJR63"/>
      <c r="DJS63"/>
      <c r="DJT63"/>
      <c r="DJU63"/>
      <c r="DJV63"/>
      <c r="DJW63"/>
      <c r="DJX63"/>
      <c r="DJY63"/>
      <c r="DJZ63"/>
      <c r="DKA63"/>
      <c r="DKB63"/>
      <c r="DKC63"/>
      <c r="DKD63"/>
      <c r="DKE63"/>
      <c r="DKF63"/>
      <c r="DKG63"/>
      <c r="DKH63"/>
      <c r="DKI63"/>
      <c r="DKJ63"/>
      <c r="DKK63"/>
      <c r="DKL63"/>
      <c r="DKM63"/>
      <c r="DKN63"/>
      <c r="DKO63"/>
      <c r="DKP63"/>
      <c r="DKQ63"/>
      <c r="DKR63"/>
      <c r="DKS63"/>
      <c r="DKT63"/>
      <c r="DKU63"/>
      <c r="DKV63"/>
      <c r="DKW63"/>
      <c r="DKX63"/>
      <c r="DKY63"/>
      <c r="DKZ63"/>
      <c r="DLA63"/>
      <c r="DLB63"/>
      <c r="DLC63"/>
      <c r="DLD63"/>
      <c r="DLE63"/>
      <c r="DLF63"/>
      <c r="DLG63"/>
      <c r="DLH63"/>
      <c r="DLI63"/>
      <c r="DLJ63"/>
      <c r="DLK63"/>
      <c r="DLL63"/>
      <c r="DLM63"/>
      <c r="DLN63"/>
      <c r="DLO63"/>
      <c r="DLP63"/>
      <c r="DLQ63"/>
      <c r="DLR63"/>
      <c r="DLS63"/>
      <c r="DLT63"/>
      <c r="DLU63"/>
      <c r="DLV63"/>
      <c r="DLW63"/>
      <c r="DLX63"/>
      <c r="DLY63"/>
      <c r="DLZ63"/>
      <c r="DMA63"/>
      <c r="DMB63"/>
      <c r="DMC63"/>
      <c r="DMD63"/>
      <c r="DME63"/>
      <c r="DMF63"/>
      <c r="DMG63"/>
      <c r="DMH63"/>
      <c r="DMI63"/>
      <c r="DMJ63"/>
      <c r="DMK63"/>
      <c r="DML63"/>
      <c r="DMM63"/>
      <c r="DMN63"/>
      <c r="DMO63"/>
      <c r="DMP63"/>
      <c r="DMQ63"/>
      <c r="DMR63"/>
      <c r="DMS63"/>
      <c r="DMT63"/>
      <c r="DMU63"/>
      <c r="DMV63"/>
      <c r="DMW63"/>
      <c r="DMX63"/>
      <c r="DMY63"/>
      <c r="DMZ63"/>
      <c r="DNA63"/>
      <c r="DNB63"/>
      <c r="DNC63"/>
      <c r="DND63"/>
      <c r="DNE63"/>
      <c r="DNF63"/>
      <c r="DNG63"/>
      <c r="DNH63"/>
      <c r="DNI63"/>
      <c r="DNJ63"/>
      <c r="DNK63"/>
      <c r="DNL63"/>
      <c r="DNM63"/>
      <c r="DNN63"/>
      <c r="DNO63"/>
      <c r="DNP63"/>
      <c r="DNQ63"/>
      <c r="DNR63"/>
      <c r="DNS63"/>
      <c r="DNT63"/>
      <c r="DNU63"/>
      <c r="DNV63"/>
      <c r="DNW63"/>
      <c r="DNX63"/>
      <c r="DNY63"/>
      <c r="DNZ63"/>
      <c r="DOA63"/>
      <c r="DOB63"/>
      <c r="DOC63"/>
      <c r="DOD63"/>
      <c r="DOE63"/>
      <c r="DOF63"/>
      <c r="DOG63"/>
      <c r="DOH63"/>
      <c r="DOI63"/>
      <c r="DOJ63"/>
      <c r="DOK63"/>
      <c r="DOL63"/>
      <c r="DOM63"/>
      <c r="DON63"/>
      <c r="DOO63"/>
      <c r="DOP63"/>
      <c r="DOQ63"/>
      <c r="DOR63"/>
      <c r="DOS63"/>
      <c r="DOT63"/>
      <c r="DOU63"/>
      <c r="DOV63"/>
      <c r="DOW63"/>
      <c r="DOX63"/>
      <c r="DOY63"/>
      <c r="DOZ63"/>
      <c r="DPA63"/>
      <c r="DPB63"/>
      <c r="DPC63"/>
      <c r="DPD63"/>
      <c r="DPE63"/>
      <c r="DPF63"/>
      <c r="DPG63"/>
      <c r="DPH63"/>
      <c r="DPI63"/>
      <c r="DPJ63"/>
      <c r="DPK63"/>
      <c r="DPL63"/>
      <c r="DPM63"/>
      <c r="DPN63"/>
      <c r="DPO63"/>
      <c r="DPP63"/>
      <c r="DPQ63"/>
      <c r="DPR63"/>
      <c r="DPS63"/>
      <c r="DPT63"/>
      <c r="DPU63"/>
      <c r="DPV63"/>
      <c r="DPW63"/>
      <c r="DPX63"/>
      <c r="DPY63"/>
      <c r="DPZ63"/>
      <c r="DQA63"/>
      <c r="DQB63"/>
      <c r="DQC63"/>
      <c r="DQD63"/>
      <c r="DQE63"/>
      <c r="DQF63"/>
      <c r="DQG63"/>
      <c r="DQH63"/>
      <c r="DQI63"/>
      <c r="DQJ63"/>
      <c r="DQK63"/>
      <c r="DQL63"/>
      <c r="DQM63"/>
      <c r="DQN63"/>
      <c r="DQO63"/>
      <c r="DQP63"/>
      <c r="DQQ63"/>
      <c r="DQR63"/>
      <c r="DQS63"/>
      <c r="DQT63"/>
      <c r="DQU63"/>
      <c r="DQV63"/>
      <c r="DQW63"/>
      <c r="DQX63"/>
      <c r="DQY63"/>
      <c r="DQZ63"/>
      <c r="DRA63"/>
      <c r="DRB63"/>
      <c r="DRC63"/>
      <c r="DRD63"/>
      <c r="DRE63"/>
      <c r="DRF63"/>
      <c r="DRG63"/>
      <c r="DRH63"/>
      <c r="DRI63"/>
      <c r="DRJ63"/>
      <c r="DRK63"/>
      <c r="DRL63"/>
      <c r="DRM63"/>
      <c r="DRN63"/>
      <c r="DRO63"/>
      <c r="DRP63"/>
      <c r="DRQ63"/>
      <c r="DRR63"/>
      <c r="DRS63"/>
      <c r="DRT63"/>
      <c r="DRU63"/>
      <c r="DRV63"/>
      <c r="DRW63"/>
      <c r="DRX63"/>
      <c r="DRY63"/>
      <c r="DRZ63"/>
      <c r="DSA63"/>
      <c r="DSB63"/>
      <c r="DSC63"/>
      <c r="DSD63"/>
      <c r="DSE63"/>
      <c r="DSF63"/>
      <c r="DSG63"/>
      <c r="DSH63"/>
      <c r="DSI63"/>
      <c r="DSJ63"/>
      <c r="DSK63"/>
      <c r="DSL63"/>
      <c r="DSM63"/>
      <c r="DSN63"/>
      <c r="DSO63"/>
      <c r="DSP63"/>
      <c r="DSQ63"/>
      <c r="DSR63"/>
      <c r="DSS63"/>
      <c r="DST63"/>
      <c r="DSU63"/>
      <c r="DSV63"/>
      <c r="DSW63"/>
      <c r="DSX63"/>
      <c r="DSY63"/>
      <c r="DSZ63"/>
      <c r="DTA63"/>
      <c r="DTB63"/>
      <c r="DTC63"/>
      <c r="DTD63"/>
      <c r="DTE63"/>
      <c r="DTF63"/>
      <c r="DTG63"/>
      <c r="DTH63"/>
      <c r="DTI63"/>
      <c r="DTJ63"/>
      <c r="DTK63"/>
      <c r="DTL63"/>
      <c r="DTM63"/>
      <c r="DTN63"/>
      <c r="DTO63"/>
      <c r="DTP63"/>
      <c r="DTQ63"/>
      <c r="DTR63"/>
      <c r="DTS63"/>
      <c r="DTT63"/>
      <c r="DTU63"/>
      <c r="DTV63"/>
      <c r="DTW63"/>
      <c r="DTX63"/>
      <c r="DTY63"/>
      <c r="DTZ63"/>
      <c r="DUA63"/>
      <c r="DUB63"/>
      <c r="DUC63"/>
      <c r="DUD63"/>
      <c r="DUE63"/>
      <c r="DUF63"/>
      <c r="DUG63"/>
      <c r="DUH63"/>
      <c r="DUI63"/>
      <c r="DUJ63"/>
      <c r="DUK63"/>
      <c r="DUL63"/>
      <c r="DUM63"/>
      <c r="DUN63"/>
      <c r="DUO63"/>
      <c r="DUP63"/>
      <c r="DUQ63"/>
      <c r="DUR63"/>
      <c r="DUS63"/>
      <c r="DUT63"/>
      <c r="DUU63"/>
      <c r="DUV63"/>
      <c r="DUW63"/>
      <c r="DUX63"/>
      <c r="DUY63"/>
      <c r="DUZ63"/>
      <c r="DVA63"/>
      <c r="DVB63"/>
      <c r="DVC63"/>
      <c r="DVD63"/>
      <c r="DVE63"/>
      <c r="DVF63"/>
      <c r="DVG63"/>
      <c r="DVH63"/>
      <c r="DVI63"/>
      <c r="DVJ63"/>
      <c r="DVK63"/>
      <c r="DVL63"/>
      <c r="DVM63"/>
      <c r="DVN63"/>
      <c r="DVO63"/>
      <c r="DVP63"/>
      <c r="DVQ63"/>
      <c r="DVR63"/>
      <c r="DVS63"/>
      <c r="DVT63"/>
      <c r="DVU63"/>
      <c r="DVV63"/>
      <c r="DVW63"/>
      <c r="DVX63"/>
      <c r="DVY63"/>
      <c r="DVZ63"/>
      <c r="DWA63"/>
      <c r="DWB63"/>
      <c r="DWC63"/>
      <c r="DWD63"/>
      <c r="DWE63"/>
      <c r="DWF63"/>
      <c r="DWG63"/>
      <c r="DWH63"/>
      <c r="DWI63"/>
      <c r="DWJ63"/>
      <c r="DWK63"/>
      <c r="DWL63"/>
      <c r="DWM63"/>
      <c r="DWN63"/>
      <c r="DWO63"/>
      <c r="DWP63"/>
      <c r="DWQ63"/>
      <c r="DWR63"/>
      <c r="DWS63"/>
      <c r="DWT63"/>
      <c r="DWU63"/>
      <c r="DWV63"/>
      <c r="DWW63"/>
      <c r="DWX63"/>
      <c r="DWY63"/>
      <c r="DWZ63"/>
      <c r="DXA63"/>
      <c r="DXB63"/>
      <c r="DXC63"/>
      <c r="DXD63"/>
      <c r="DXE63"/>
      <c r="DXF63"/>
      <c r="DXG63"/>
      <c r="DXH63"/>
      <c r="DXI63"/>
      <c r="DXJ63"/>
      <c r="DXK63"/>
      <c r="DXL63"/>
      <c r="DXM63"/>
      <c r="DXN63"/>
      <c r="DXO63"/>
      <c r="DXP63"/>
      <c r="DXQ63"/>
      <c r="DXR63"/>
      <c r="DXS63"/>
      <c r="DXT63"/>
      <c r="DXU63"/>
      <c r="DXV63"/>
      <c r="DXW63"/>
      <c r="DXX63"/>
      <c r="DXY63"/>
      <c r="DXZ63"/>
      <c r="DYA63"/>
      <c r="DYB63"/>
      <c r="DYC63"/>
      <c r="DYD63"/>
      <c r="DYE63"/>
      <c r="DYF63"/>
      <c r="DYG63"/>
      <c r="DYH63"/>
      <c r="DYI63"/>
      <c r="DYJ63"/>
      <c r="DYK63"/>
      <c r="DYL63"/>
      <c r="DYM63"/>
      <c r="DYN63"/>
      <c r="DYO63"/>
      <c r="DYP63"/>
      <c r="DYQ63"/>
      <c r="DYR63"/>
      <c r="DYS63"/>
      <c r="DYT63"/>
      <c r="DYU63"/>
      <c r="DYV63"/>
      <c r="DYW63"/>
      <c r="DYX63"/>
      <c r="DYY63"/>
      <c r="DYZ63"/>
      <c r="DZA63"/>
      <c r="DZB63"/>
      <c r="DZC63"/>
      <c r="DZD63"/>
      <c r="DZE63"/>
      <c r="DZF63"/>
      <c r="DZG63"/>
      <c r="DZH63"/>
      <c r="DZI63"/>
      <c r="DZJ63"/>
      <c r="DZK63"/>
      <c r="DZL63"/>
      <c r="DZM63"/>
      <c r="DZN63"/>
      <c r="DZO63"/>
      <c r="DZP63"/>
      <c r="DZQ63"/>
      <c r="DZR63"/>
      <c r="DZS63"/>
      <c r="DZT63"/>
      <c r="DZU63"/>
      <c r="DZV63"/>
      <c r="DZW63"/>
      <c r="DZX63"/>
      <c r="DZY63"/>
      <c r="DZZ63"/>
      <c r="EAA63"/>
      <c r="EAB63"/>
      <c r="EAC63"/>
      <c r="EAD63"/>
      <c r="EAE63"/>
      <c r="EAF63"/>
      <c r="EAG63"/>
      <c r="EAH63"/>
      <c r="EAI63"/>
      <c r="EAJ63"/>
      <c r="EAK63"/>
      <c r="EAL63"/>
      <c r="EAM63"/>
      <c r="EAN63"/>
      <c r="EAO63"/>
      <c r="EAP63"/>
      <c r="EAQ63"/>
      <c r="EAR63"/>
      <c r="EAS63"/>
      <c r="EAT63"/>
      <c r="EAU63"/>
      <c r="EAV63"/>
      <c r="EAW63"/>
      <c r="EAX63"/>
      <c r="EAY63"/>
      <c r="EAZ63"/>
      <c r="EBA63"/>
      <c r="EBB63"/>
      <c r="EBC63"/>
      <c r="EBD63"/>
      <c r="EBE63"/>
      <c r="EBF63"/>
      <c r="EBG63"/>
      <c r="EBH63"/>
      <c r="EBI63"/>
      <c r="EBJ63"/>
      <c r="EBK63"/>
      <c r="EBL63"/>
      <c r="EBM63"/>
      <c r="EBN63"/>
      <c r="EBO63"/>
      <c r="EBP63"/>
      <c r="EBQ63"/>
      <c r="EBR63"/>
      <c r="EBS63"/>
      <c r="EBT63"/>
      <c r="EBU63"/>
      <c r="EBV63"/>
      <c r="EBW63"/>
      <c r="EBX63"/>
      <c r="EBY63"/>
      <c r="EBZ63"/>
      <c r="ECA63"/>
      <c r="ECB63"/>
      <c r="ECC63"/>
      <c r="ECD63"/>
      <c r="ECE63"/>
      <c r="ECF63"/>
      <c r="ECG63"/>
      <c r="ECH63"/>
      <c r="ECI63"/>
      <c r="ECJ63"/>
      <c r="ECK63"/>
      <c r="ECL63"/>
      <c r="ECM63"/>
      <c r="ECN63"/>
      <c r="ECO63"/>
      <c r="ECP63"/>
      <c r="ECQ63"/>
      <c r="ECR63"/>
      <c r="ECS63"/>
      <c r="ECT63"/>
      <c r="ECU63"/>
      <c r="ECV63"/>
      <c r="ECW63"/>
      <c r="ECX63"/>
      <c r="ECY63"/>
      <c r="ECZ63"/>
      <c r="EDA63"/>
      <c r="EDB63"/>
      <c r="EDC63"/>
      <c r="EDD63"/>
      <c r="EDE63"/>
      <c r="EDF63"/>
      <c r="EDG63"/>
      <c r="EDH63"/>
      <c r="EDI63"/>
      <c r="EDJ63"/>
      <c r="EDK63"/>
      <c r="EDL63"/>
      <c r="EDM63"/>
      <c r="EDN63"/>
      <c r="EDO63"/>
      <c r="EDP63"/>
      <c r="EDQ63"/>
      <c r="EDR63"/>
      <c r="EDS63"/>
      <c r="EDT63"/>
      <c r="EDU63"/>
      <c r="EDV63"/>
      <c r="EDW63"/>
      <c r="EDX63"/>
      <c r="EDY63"/>
      <c r="EDZ63"/>
      <c r="EEA63"/>
      <c r="EEB63"/>
      <c r="EEC63"/>
      <c r="EED63"/>
      <c r="EEE63"/>
      <c r="EEF63"/>
      <c r="EEG63"/>
      <c r="EEH63"/>
      <c r="EEI63"/>
      <c r="EEJ63"/>
      <c r="EEK63"/>
      <c r="EEL63"/>
      <c r="EEM63"/>
      <c r="EEN63"/>
      <c r="EEO63"/>
      <c r="EEP63"/>
      <c r="EEQ63"/>
      <c r="EER63"/>
      <c r="EES63"/>
      <c r="EET63"/>
      <c r="EEU63"/>
      <c r="EEV63"/>
      <c r="EEW63"/>
      <c r="EEX63"/>
      <c r="EEY63"/>
      <c r="EEZ63"/>
      <c r="EFA63"/>
      <c r="EFB63"/>
      <c r="EFC63"/>
      <c r="EFD63"/>
      <c r="EFE63"/>
      <c r="EFF63"/>
      <c r="EFG63"/>
      <c r="EFH63"/>
      <c r="EFI63"/>
      <c r="EFJ63"/>
      <c r="EFK63"/>
      <c r="EFL63"/>
      <c r="EFM63"/>
      <c r="EFN63"/>
      <c r="EFO63"/>
      <c r="EFP63"/>
      <c r="EFQ63"/>
      <c r="EFR63"/>
      <c r="EFS63"/>
      <c r="EFT63"/>
      <c r="EFU63"/>
      <c r="EFV63"/>
      <c r="EFW63"/>
      <c r="EFX63"/>
      <c r="EFY63"/>
      <c r="EFZ63"/>
      <c r="EGA63"/>
      <c r="EGB63"/>
      <c r="EGC63"/>
      <c r="EGD63"/>
      <c r="EGE63"/>
      <c r="EGF63"/>
      <c r="EGG63"/>
      <c r="EGH63"/>
      <c r="EGI63"/>
      <c r="EGJ63"/>
      <c r="EGK63"/>
      <c r="EGL63"/>
      <c r="EGM63"/>
      <c r="EGN63"/>
      <c r="EGO63"/>
      <c r="EGP63"/>
      <c r="EGQ63"/>
      <c r="EGR63"/>
      <c r="EGS63"/>
      <c r="EGT63"/>
      <c r="EGU63"/>
      <c r="EGV63"/>
      <c r="EGW63"/>
      <c r="EGX63"/>
      <c r="EGY63"/>
      <c r="EGZ63"/>
      <c r="EHA63"/>
      <c r="EHB63"/>
      <c r="EHC63"/>
      <c r="EHD63"/>
      <c r="EHE63"/>
      <c r="EHF63"/>
      <c r="EHG63"/>
      <c r="EHH63"/>
      <c r="EHI63"/>
      <c r="EHJ63"/>
      <c r="EHK63"/>
      <c r="EHL63"/>
      <c r="EHM63"/>
      <c r="EHN63"/>
      <c r="EHO63"/>
      <c r="EHP63"/>
      <c r="EHQ63"/>
      <c r="EHR63"/>
      <c r="EHS63"/>
      <c r="EHT63"/>
      <c r="EHU63"/>
      <c r="EHV63"/>
      <c r="EHW63"/>
      <c r="EHX63"/>
      <c r="EHY63"/>
      <c r="EHZ63"/>
      <c r="EIA63"/>
      <c r="EIB63"/>
      <c r="EIC63"/>
      <c r="EID63"/>
      <c r="EIE63"/>
      <c r="EIF63"/>
      <c r="EIG63"/>
      <c r="EIH63"/>
      <c r="EII63"/>
      <c r="EIJ63"/>
      <c r="EIK63"/>
      <c r="EIL63"/>
      <c r="EIM63"/>
      <c r="EIN63"/>
      <c r="EIO63"/>
      <c r="EIP63"/>
      <c r="EIQ63"/>
      <c r="EIR63"/>
      <c r="EIS63"/>
      <c r="EIT63"/>
      <c r="EIU63"/>
      <c r="EIV63"/>
      <c r="EIW63"/>
      <c r="EIX63"/>
      <c r="EIY63"/>
      <c r="EIZ63"/>
      <c r="EJA63"/>
      <c r="EJB63"/>
      <c r="EJC63"/>
      <c r="EJD63"/>
      <c r="EJE63"/>
      <c r="EJF63"/>
      <c r="EJG63"/>
      <c r="EJH63"/>
      <c r="EJI63"/>
      <c r="EJJ63"/>
      <c r="EJK63"/>
      <c r="EJL63"/>
      <c r="EJM63"/>
      <c r="EJN63"/>
      <c r="EJO63"/>
      <c r="EJP63"/>
      <c r="EJQ63"/>
      <c r="EJR63"/>
      <c r="EJS63"/>
      <c r="EJT63"/>
      <c r="EJU63"/>
      <c r="EJV63"/>
      <c r="EJW63"/>
      <c r="EJX63"/>
      <c r="EJY63"/>
      <c r="EJZ63"/>
      <c r="EKA63"/>
      <c r="EKB63"/>
      <c r="EKC63"/>
      <c r="EKD63"/>
      <c r="EKE63"/>
      <c r="EKF63"/>
      <c r="EKG63"/>
      <c r="EKH63"/>
      <c r="EKI63"/>
      <c r="EKJ63"/>
      <c r="EKK63"/>
      <c r="EKL63"/>
      <c r="EKM63"/>
      <c r="EKN63"/>
      <c r="EKO63"/>
      <c r="EKP63"/>
      <c r="EKQ63"/>
      <c r="EKR63"/>
      <c r="EKS63"/>
      <c r="EKT63"/>
      <c r="EKU63"/>
      <c r="EKV63"/>
      <c r="EKW63"/>
      <c r="EKX63"/>
      <c r="EKY63"/>
      <c r="EKZ63"/>
      <c r="ELA63"/>
      <c r="ELB63"/>
      <c r="ELC63"/>
      <c r="ELD63"/>
      <c r="ELE63"/>
      <c r="ELF63"/>
      <c r="ELG63"/>
      <c r="ELH63"/>
      <c r="ELI63"/>
      <c r="ELJ63"/>
      <c r="ELK63"/>
      <c r="ELL63"/>
      <c r="ELM63"/>
      <c r="ELN63"/>
      <c r="ELO63"/>
      <c r="ELP63"/>
      <c r="ELQ63"/>
      <c r="ELR63"/>
      <c r="ELS63"/>
      <c r="ELT63"/>
      <c r="ELU63"/>
      <c r="ELV63"/>
      <c r="ELW63"/>
      <c r="ELX63"/>
      <c r="ELY63"/>
      <c r="ELZ63"/>
      <c r="EMA63"/>
      <c r="EMB63"/>
      <c r="EMC63"/>
      <c r="EMD63"/>
      <c r="EME63"/>
      <c r="EMF63"/>
      <c r="EMG63"/>
      <c r="EMH63"/>
      <c r="EMI63"/>
      <c r="EMJ63"/>
      <c r="EMK63"/>
      <c r="EML63"/>
      <c r="EMM63"/>
      <c r="EMN63"/>
      <c r="EMO63"/>
      <c r="EMP63"/>
      <c r="EMQ63"/>
      <c r="EMR63"/>
      <c r="EMS63"/>
      <c r="EMT63"/>
      <c r="EMU63"/>
      <c r="EMV63"/>
      <c r="EMW63"/>
      <c r="EMX63"/>
      <c r="EMY63"/>
      <c r="EMZ63"/>
      <c r="ENA63"/>
      <c r="ENB63"/>
      <c r="ENC63"/>
      <c r="END63"/>
      <c r="ENE63"/>
      <c r="ENF63"/>
      <c r="ENG63"/>
      <c r="ENH63"/>
      <c r="ENI63"/>
      <c r="ENJ63"/>
      <c r="ENK63"/>
      <c r="ENL63"/>
      <c r="ENM63"/>
      <c r="ENN63"/>
      <c r="ENO63"/>
      <c r="ENP63"/>
      <c r="ENQ63"/>
      <c r="ENR63"/>
      <c r="ENS63"/>
      <c r="ENT63"/>
      <c r="ENU63"/>
      <c r="ENV63"/>
      <c r="ENW63"/>
      <c r="ENX63"/>
      <c r="ENY63"/>
      <c r="ENZ63"/>
      <c r="EOA63"/>
      <c r="EOB63"/>
      <c r="EOC63"/>
      <c r="EOD63"/>
      <c r="EOE63"/>
      <c r="EOF63"/>
      <c r="EOG63"/>
      <c r="EOH63"/>
      <c r="EOI63"/>
      <c r="EOJ63"/>
      <c r="EOK63"/>
      <c r="EOL63"/>
      <c r="EOM63"/>
      <c r="EON63"/>
      <c r="EOO63"/>
      <c r="EOP63"/>
      <c r="EOQ63"/>
      <c r="EOR63"/>
      <c r="EOS63"/>
      <c r="EOT63"/>
      <c r="EOU63"/>
      <c r="EOV63"/>
      <c r="EOW63"/>
      <c r="EOX63"/>
      <c r="EOY63"/>
      <c r="EOZ63"/>
      <c r="EPA63"/>
      <c r="EPB63"/>
      <c r="EPC63"/>
      <c r="EPD63"/>
      <c r="EPE63"/>
      <c r="EPF63"/>
      <c r="EPG63"/>
      <c r="EPH63"/>
      <c r="EPI63"/>
      <c r="EPJ63"/>
      <c r="EPK63"/>
      <c r="EPL63"/>
      <c r="EPM63"/>
      <c r="EPN63"/>
      <c r="EPO63"/>
      <c r="EPP63"/>
      <c r="EPQ63"/>
      <c r="EPR63"/>
      <c r="EPS63"/>
      <c r="EPT63"/>
      <c r="EPU63"/>
      <c r="EPV63"/>
      <c r="EPW63"/>
      <c r="EPX63"/>
      <c r="EPY63"/>
      <c r="EPZ63"/>
      <c r="EQA63"/>
      <c r="EQB63"/>
      <c r="EQC63"/>
      <c r="EQD63"/>
      <c r="EQE63"/>
      <c r="EQF63"/>
      <c r="EQG63"/>
      <c r="EQH63"/>
      <c r="EQI63"/>
      <c r="EQJ63"/>
      <c r="EQK63"/>
      <c r="EQL63"/>
      <c r="EQM63"/>
      <c r="EQN63"/>
      <c r="EQO63"/>
      <c r="EQP63"/>
      <c r="EQQ63"/>
      <c r="EQR63"/>
      <c r="EQS63"/>
      <c r="EQT63"/>
      <c r="EQU63"/>
      <c r="EQV63"/>
      <c r="EQW63"/>
      <c r="EQX63"/>
      <c r="EQY63"/>
      <c r="EQZ63"/>
      <c r="ERA63"/>
      <c r="ERB63"/>
      <c r="ERC63"/>
      <c r="ERD63"/>
      <c r="ERE63"/>
      <c r="ERF63"/>
      <c r="ERG63"/>
      <c r="ERH63"/>
      <c r="ERI63"/>
      <c r="ERJ63"/>
      <c r="ERK63"/>
      <c r="ERL63"/>
      <c r="ERM63"/>
      <c r="ERN63"/>
      <c r="ERO63"/>
      <c r="ERP63"/>
      <c r="ERQ63"/>
      <c r="ERR63"/>
      <c r="ERS63"/>
      <c r="ERT63"/>
      <c r="ERU63"/>
      <c r="ERV63"/>
      <c r="ERW63"/>
      <c r="ERX63"/>
      <c r="ERY63"/>
      <c r="ERZ63"/>
      <c r="ESA63"/>
      <c r="ESB63"/>
      <c r="ESC63"/>
      <c r="ESD63"/>
      <c r="ESE63"/>
      <c r="ESF63"/>
      <c r="ESG63"/>
      <c r="ESH63"/>
      <c r="ESI63"/>
      <c r="ESJ63"/>
      <c r="ESK63"/>
      <c r="ESL63"/>
      <c r="ESM63"/>
      <c r="ESN63"/>
      <c r="ESO63"/>
      <c r="ESP63"/>
      <c r="ESQ63"/>
      <c r="ESR63"/>
      <c r="ESS63"/>
      <c r="EST63"/>
      <c r="ESU63"/>
      <c r="ESV63"/>
      <c r="ESW63"/>
      <c r="ESX63"/>
      <c r="ESY63"/>
      <c r="ESZ63"/>
      <c r="ETA63"/>
      <c r="ETB63"/>
      <c r="ETC63"/>
      <c r="ETD63"/>
      <c r="ETE63"/>
      <c r="ETF63"/>
      <c r="ETG63"/>
      <c r="ETH63"/>
      <c r="ETI63"/>
      <c r="ETJ63"/>
      <c r="ETK63"/>
      <c r="ETL63"/>
      <c r="ETM63"/>
      <c r="ETN63"/>
      <c r="ETO63"/>
      <c r="ETP63"/>
      <c r="ETQ63"/>
      <c r="ETR63"/>
      <c r="ETS63"/>
      <c r="ETT63"/>
      <c r="ETU63"/>
      <c r="ETV63"/>
      <c r="ETW63"/>
      <c r="ETX63"/>
      <c r="ETY63"/>
      <c r="ETZ63"/>
      <c r="EUA63"/>
      <c r="EUB63"/>
      <c r="EUC63"/>
      <c r="EUD63"/>
      <c r="EUE63"/>
      <c r="EUF63"/>
      <c r="EUG63"/>
      <c r="EUH63"/>
      <c r="EUI63"/>
      <c r="EUJ63"/>
      <c r="EUK63"/>
      <c r="EUL63"/>
      <c r="EUM63"/>
      <c r="EUN63"/>
      <c r="EUO63"/>
      <c r="EUP63"/>
      <c r="EUQ63"/>
      <c r="EUR63"/>
      <c r="EUS63"/>
      <c r="EUT63"/>
      <c r="EUU63"/>
      <c r="EUV63"/>
      <c r="EUW63"/>
      <c r="EUX63"/>
      <c r="EUY63"/>
      <c r="EUZ63"/>
      <c r="EVA63"/>
      <c r="EVB63"/>
      <c r="EVC63"/>
      <c r="EVD63"/>
      <c r="EVE63"/>
      <c r="EVF63"/>
      <c r="EVG63"/>
      <c r="EVH63"/>
      <c r="EVI63"/>
      <c r="EVJ63"/>
      <c r="EVK63"/>
      <c r="EVL63"/>
      <c r="EVM63"/>
      <c r="EVN63"/>
      <c r="EVO63"/>
      <c r="EVP63"/>
      <c r="EVQ63"/>
      <c r="EVR63"/>
      <c r="EVS63"/>
      <c r="EVT63"/>
      <c r="EVU63"/>
      <c r="EVV63"/>
      <c r="EVW63"/>
      <c r="EVX63"/>
      <c r="EVY63"/>
      <c r="EVZ63"/>
      <c r="EWA63"/>
      <c r="EWB63"/>
      <c r="EWC63"/>
      <c r="EWD63"/>
      <c r="EWE63"/>
      <c r="EWF63"/>
      <c r="EWG63"/>
      <c r="EWH63"/>
      <c r="EWI63"/>
      <c r="EWJ63"/>
      <c r="EWK63"/>
      <c r="EWL63"/>
      <c r="EWM63"/>
      <c r="EWN63"/>
      <c r="EWO63"/>
      <c r="EWP63"/>
      <c r="EWQ63"/>
      <c r="EWR63"/>
      <c r="EWS63"/>
      <c r="EWT63"/>
      <c r="EWU63"/>
      <c r="EWV63"/>
      <c r="EWW63"/>
      <c r="EWX63"/>
      <c r="EWY63"/>
      <c r="EWZ63"/>
      <c r="EXA63"/>
      <c r="EXB63"/>
      <c r="EXC63"/>
      <c r="EXD63"/>
      <c r="EXE63"/>
      <c r="EXF63"/>
      <c r="EXG63"/>
      <c r="EXH63"/>
      <c r="EXI63"/>
      <c r="EXJ63"/>
      <c r="EXK63"/>
      <c r="EXL63"/>
      <c r="EXM63"/>
      <c r="EXN63"/>
      <c r="EXO63"/>
      <c r="EXP63"/>
      <c r="EXQ63"/>
      <c r="EXR63"/>
      <c r="EXS63"/>
      <c r="EXT63"/>
      <c r="EXU63"/>
      <c r="EXV63"/>
      <c r="EXW63"/>
      <c r="EXX63"/>
      <c r="EXY63"/>
      <c r="EXZ63"/>
      <c r="EYA63"/>
      <c r="EYB63"/>
      <c r="EYC63"/>
      <c r="EYD63"/>
      <c r="EYE63"/>
      <c r="EYF63"/>
      <c r="EYG63"/>
      <c r="EYH63"/>
      <c r="EYI63"/>
      <c r="EYJ63"/>
      <c r="EYK63"/>
      <c r="EYL63"/>
      <c r="EYM63"/>
      <c r="EYN63"/>
      <c r="EYO63"/>
      <c r="EYP63"/>
      <c r="EYQ63"/>
      <c r="EYR63"/>
      <c r="EYS63"/>
      <c r="EYT63"/>
      <c r="EYU63"/>
      <c r="EYV63"/>
      <c r="EYW63"/>
      <c r="EYX63"/>
      <c r="EYY63"/>
      <c r="EYZ63"/>
      <c r="EZA63"/>
      <c r="EZB63"/>
      <c r="EZC63"/>
      <c r="EZD63"/>
      <c r="EZE63"/>
      <c r="EZF63"/>
      <c r="EZG63"/>
      <c r="EZH63"/>
      <c r="EZI63"/>
      <c r="EZJ63"/>
      <c r="EZK63"/>
      <c r="EZL63"/>
      <c r="EZM63"/>
      <c r="EZN63"/>
      <c r="EZO63"/>
      <c r="EZP63"/>
      <c r="EZQ63"/>
      <c r="EZR63"/>
      <c r="EZS63"/>
      <c r="EZT63"/>
      <c r="EZU63"/>
      <c r="EZV63"/>
      <c r="EZW63"/>
      <c r="EZX63"/>
      <c r="EZY63"/>
      <c r="EZZ63"/>
      <c r="FAA63"/>
      <c r="FAB63"/>
      <c r="FAC63"/>
      <c r="FAD63"/>
      <c r="FAE63"/>
      <c r="FAF63"/>
      <c r="FAG63"/>
      <c r="FAH63"/>
      <c r="FAI63"/>
      <c r="FAJ63"/>
      <c r="FAK63"/>
      <c r="FAL63"/>
      <c r="FAM63"/>
      <c r="FAN63"/>
      <c r="FAO63"/>
      <c r="FAP63"/>
      <c r="FAQ63"/>
      <c r="FAR63"/>
      <c r="FAS63"/>
      <c r="FAT63"/>
      <c r="FAU63"/>
      <c r="FAV63"/>
      <c r="FAW63"/>
      <c r="FAX63"/>
      <c r="FAY63"/>
      <c r="FAZ63"/>
      <c r="FBA63"/>
      <c r="FBB63"/>
      <c r="FBC63"/>
      <c r="FBD63"/>
      <c r="FBE63"/>
      <c r="FBF63"/>
      <c r="FBG63"/>
      <c r="FBH63"/>
      <c r="FBI63"/>
      <c r="FBJ63"/>
      <c r="FBK63"/>
      <c r="FBL63"/>
      <c r="FBM63"/>
      <c r="FBN63"/>
      <c r="FBO63"/>
      <c r="FBP63"/>
      <c r="FBQ63"/>
      <c r="FBR63"/>
      <c r="FBS63"/>
      <c r="FBT63"/>
      <c r="FBU63"/>
      <c r="FBV63"/>
      <c r="FBW63"/>
      <c r="FBX63"/>
      <c r="FBY63"/>
      <c r="FBZ63"/>
      <c r="FCA63"/>
      <c r="FCB63"/>
      <c r="FCC63"/>
      <c r="FCD63"/>
      <c r="FCE63"/>
      <c r="FCF63"/>
      <c r="FCG63"/>
      <c r="FCH63"/>
      <c r="FCI63"/>
      <c r="FCJ63"/>
      <c r="FCK63"/>
      <c r="FCL63"/>
      <c r="FCM63"/>
      <c r="FCN63"/>
      <c r="FCO63"/>
      <c r="FCP63"/>
      <c r="FCQ63"/>
      <c r="FCR63"/>
      <c r="FCS63"/>
      <c r="FCT63"/>
      <c r="FCU63"/>
      <c r="FCV63"/>
      <c r="FCW63"/>
      <c r="FCX63"/>
      <c r="FCY63"/>
      <c r="FCZ63"/>
      <c r="FDA63"/>
      <c r="FDB63"/>
      <c r="FDC63"/>
      <c r="FDD63"/>
      <c r="FDE63"/>
      <c r="FDF63"/>
      <c r="FDG63"/>
      <c r="FDH63"/>
      <c r="FDI63"/>
      <c r="FDJ63"/>
      <c r="FDK63"/>
      <c r="FDL63"/>
      <c r="FDM63"/>
      <c r="FDN63"/>
      <c r="FDO63"/>
      <c r="FDP63"/>
      <c r="FDQ63"/>
      <c r="FDR63"/>
      <c r="FDS63"/>
      <c r="FDT63"/>
      <c r="FDU63"/>
      <c r="FDV63"/>
      <c r="FDW63"/>
      <c r="FDX63"/>
      <c r="FDY63"/>
      <c r="FDZ63"/>
      <c r="FEA63"/>
      <c r="FEB63"/>
      <c r="FEC63"/>
      <c r="FED63"/>
      <c r="FEE63"/>
      <c r="FEF63"/>
      <c r="FEG63"/>
      <c r="FEH63"/>
      <c r="FEI63"/>
      <c r="FEJ63"/>
      <c r="FEK63"/>
      <c r="FEL63"/>
      <c r="FEM63"/>
      <c r="FEN63"/>
      <c r="FEO63"/>
      <c r="FEP63"/>
      <c r="FEQ63"/>
      <c r="FER63"/>
      <c r="FES63"/>
      <c r="FET63"/>
      <c r="FEU63"/>
      <c r="FEV63"/>
      <c r="FEW63"/>
      <c r="FEX63"/>
      <c r="FEY63"/>
      <c r="FEZ63"/>
      <c r="FFA63"/>
      <c r="FFB63"/>
      <c r="FFC63"/>
      <c r="FFD63"/>
      <c r="FFE63"/>
      <c r="FFF63"/>
      <c r="FFG63"/>
      <c r="FFH63"/>
      <c r="FFI63"/>
      <c r="FFJ63"/>
      <c r="FFK63"/>
      <c r="FFL63"/>
      <c r="FFM63"/>
      <c r="FFN63"/>
      <c r="FFO63"/>
      <c r="FFP63"/>
      <c r="FFQ63"/>
      <c r="FFR63"/>
      <c r="FFS63"/>
      <c r="FFT63"/>
      <c r="FFU63"/>
      <c r="FFV63"/>
      <c r="FFW63"/>
      <c r="FFX63"/>
      <c r="FFY63"/>
      <c r="FFZ63"/>
      <c r="FGA63"/>
      <c r="FGB63"/>
      <c r="FGC63"/>
      <c r="FGD63"/>
      <c r="FGE63"/>
      <c r="FGF63"/>
      <c r="FGG63"/>
      <c r="FGH63"/>
      <c r="FGI63"/>
      <c r="FGJ63"/>
      <c r="FGK63"/>
      <c r="FGL63"/>
      <c r="FGM63"/>
      <c r="FGN63"/>
      <c r="FGO63"/>
      <c r="FGP63"/>
      <c r="FGQ63"/>
      <c r="FGR63"/>
      <c r="FGS63"/>
      <c r="FGT63"/>
      <c r="FGU63"/>
      <c r="FGV63"/>
      <c r="FGW63"/>
      <c r="FGX63"/>
      <c r="FGY63"/>
      <c r="FGZ63"/>
      <c r="FHA63"/>
      <c r="FHB63"/>
      <c r="FHC63"/>
      <c r="FHD63"/>
      <c r="FHE63"/>
      <c r="FHF63"/>
      <c r="FHG63"/>
      <c r="FHH63"/>
      <c r="FHI63"/>
      <c r="FHJ63"/>
      <c r="FHK63"/>
      <c r="FHL63"/>
      <c r="FHM63"/>
      <c r="FHN63"/>
      <c r="FHO63"/>
      <c r="FHP63"/>
      <c r="FHQ63"/>
      <c r="FHR63"/>
      <c r="FHS63"/>
      <c r="FHT63"/>
      <c r="FHU63"/>
      <c r="FHV63"/>
      <c r="FHW63"/>
      <c r="FHX63"/>
      <c r="FHY63"/>
      <c r="FHZ63"/>
      <c r="FIA63"/>
      <c r="FIB63"/>
      <c r="FIC63"/>
      <c r="FID63"/>
      <c r="FIE63"/>
      <c r="FIF63"/>
      <c r="FIG63"/>
      <c r="FIH63"/>
      <c r="FII63"/>
      <c r="FIJ63"/>
      <c r="FIK63"/>
      <c r="FIL63"/>
      <c r="FIM63"/>
      <c r="FIN63"/>
      <c r="FIO63"/>
      <c r="FIP63"/>
      <c r="FIQ63"/>
      <c r="FIR63"/>
      <c r="FIS63"/>
      <c r="FIT63"/>
      <c r="FIU63"/>
      <c r="FIV63"/>
      <c r="FIW63"/>
      <c r="FIX63"/>
      <c r="FIY63"/>
      <c r="FIZ63"/>
      <c r="FJA63"/>
      <c r="FJB63"/>
      <c r="FJC63"/>
      <c r="FJD63"/>
      <c r="FJE63"/>
      <c r="FJF63"/>
      <c r="FJG63"/>
      <c r="FJH63"/>
      <c r="FJI63"/>
      <c r="FJJ63"/>
      <c r="FJK63"/>
      <c r="FJL63"/>
      <c r="FJM63"/>
      <c r="FJN63"/>
      <c r="FJO63"/>
      <c r="FJP63"/>
      <c r="FJQ63"/>
      <c r="FJR63"/>
      <c r="FJS63"/>
      <c r="FJT63"/>
      <c r="FJU63"/>
      <c r="FJV63"/>
      <c r="FJW63"/>
      <c r="FJX63"/>
      <c r="FJY63"/>
      <c r="FJZ63"/>
      <c r="FKA63"/>
      <c r="FKB63"/>
      <c r="FKC63"/>
      <c r="FKD63"/>
      <c r="FKE63"/>
      <c r="FKF63"/>
      <c r="FKG63"/>
      <c r="FKH63"/>
      <c r="FKI63"/>
      <c r="FKJ63"/>
      <c r="FKK63"/>
      <c r="FKL63"/>
      <c r="FKM63"/>
      <c r="FKN63"/>
      <c r="FKO63"/>
      <c r="FKP63"/>
      <c r="FKQ63"/>
      <c r="FKR63"/>
      <c r="FKS63"/>
      <c r="FKT63"/>
      <c r="FKU63"/>
      <c r="FKV63"/>
      <c r="FKW63"/>
      <c r="FKX63"/>
      <c r="FKY63"/>
      <c r="FKZ63"/>
      <c r="FLA63"/>
      <c r="FLB63"/>
      <c r="FLC63"/>
      <c r="FLD63"/>
      <c r="FLE63"/>
      <c r="FLF63"/>
      <c r="FLG63"/>
      <c r="FLH63"/>
      <c r="FLI63"/>
      <c r="FLJ63"/>
      <c r="FLK63"/>
      <c r="FLL63"/>
      <c r="FLM63"/>
      <c r="FLN63"/>
      <c r="FLO63"/>
      <c r="FLP63"/>
      <c r="FLQ63"/>
      <c r="FLR63"/>
      <c r="FLS63"/>
      <c r="FLT63"/>
      <c r="FLU63"/>
      <c r="FLV63"/>
      <c r="FLW63"/>
      <c r="FLX63"/>
      <c r="FLY63"/>
      <c r="FLZ63"/>
      <c r="FMA63"/>
      <c r="FMB63"/>
      <c r="FMC63"/>
      <c r="FMD63"/>
      <c r="FME63"/>
      <c r="FMF63"/>
      <c r="FMG63"/>
      <c r="FMH63"/>
      <c r="FMI63"/>
      <c r="FMJ63"/>
      <c r="FMK63"/>
      <c r="FML63"/>
      <c r="FMM63"/>
      <c r="FMN63"/>
      <c r="FMO63"/>
      <c r="FMP63"/>
      <c r="FMQ63"/>
      <c r="FMR63"/>
      <c r="FMS63"/>
      <c r="FMT63"/>
      <c r="FMU63"/>
      <c r="FMV63"/>
      <c r="FMW63"/>
      <c r="FMX63"/>
      <c r="FMY63"/>
      <c r="FMZ63"/>
      <c r="FNA63"/>
      <c r="FNB63"/>
      <c r="FNC63"/>
      <c r="FND63"/>
      <c r="FNE63"/>
      <c r="FNF63"/>
      <c r="FNG63"/>
      <c r="FNH63"/>
      <c r="FNI63"/>
      <c r="FNJ63"/>
      <c r="FNK63"/>
      <c r="FNL63"/>
      <c r="FNM63"/>
      <c r="FNN63"/>
      <c r="FNO63"/>
      <c r="FNP63"/>
      <c r="FNQ63"/>
      <c r="FNR63"/>
      <c r="FNS63"/>
      <c r="FNT63"/>
      <c r="FNU63"/>
      <c r="FNV63"/>
      <c r="FNW63"/>
      <c r="FNX63"/>
      <c r="FNY63"/>
      <c r="FNZ63"/>
      <c r="FOA63"/>
      <c r="FOB63"/>
      <c r="FOC63"/>
      <c r="FOD63"/>
      <c r="FOE63"/>
      <c r="FOF63"/>
      <c r="FOG63"/>
      <c r="FOH63"/>
      <c r="FOI63"/>
      <c r="FOJ63"/>
      <c r="FOK63"/>
      <c r="FOL63"/>
      <c r="FOM63"/>
      <c r="FON63"/>
      <c r="FOO63"/>
      <c r="FOP63"/>
      <c r="FOQ63"/>
      <c r="FOR63"/>
      <c r="FOS63"/>
      <c r="FOT63"/>
      <c r="FOU63"/>
      <c r="FOV63"/>
      <c r="FOW63"/>
      <c r="FOX63"/>
      <c r="FOY63"/>
      <c r="FOZ63"/>
      <c r="FPA63"/>
      <c r="FPB63"/>
      <c r="FPC63"/>
      <c r="FPD63"/>
      <c r="FPE63"/>
      <c r="FPF63"/>
      <c r="FPG63"/>
      <c r="FPH63"/>
      <c r="FPI63"/>
      <c r="FPJ63"/>
      <c r="FPK63"/>
      <c r="FPL63"/>
      <c r="FPM63"/>
      <c r="FPN63"/>
      <c r="FPO63"/>
      <c r="FPP63"/>
      <c r="FPQ63"/>
      <c r="FPR63"/>
      <c r="FPS63"/>
      <c r="FPT63"/>
      <c r="FPU63"/>
      <c r="FPV63"/>
      <c r="FPW63"/>
      <c r="FPX63"/>
      <c r="FPY63"/>
      <c r="FPZ63"/>
      <c r="FQA63"/>
      <c r="FQB63"/>
      <c r="FQC63"/>
      <c r="FQD63"/>
      <c r="FQE63"/>
      <c r="FQF63"/>
      <c r="FQG63"/>
      <c r="FQH63"/>
      <c r="FQI63"/>
      <c r="FQJ63"/>
      <c r="FQK63"/>
      <c r="FQL63"/>
      <c r="FQM63"/>
      <c r="FQN63"/>
      <c r="FQO63"/>
      <c r="FQP63"/>
      <c r="FQQ63"/>
      <c r="FQR63"/>
      <c r="FQS63"/>
      <c r="FQT63"/>
      <c r="FQU63"/>
      <c r="FQV63"/>
      <c r="FQW63"/>
      <c r="FQX63"/>
      <c r="FQY63"/>
      <c r="FQZ63"/>
      <c r="FRA63"/>
      <c r="FRB63"/>
      <c r="FRC63"/>
      <c r="FRD63"/>
      <c r="FRE63"/>
      <c r="FRF63"/>
      <c r="FRG63"/>
      <c r="FRH63"/>
      <c r="FRI63"/>
      <c r="FRJ63"/>
      <c r="FRK63"/>
      <c r="FRL63"/>
      <c r="FRM63"/>
      <c r="FRN63"/>
      <c r="FRO63"/>
      <c r="FRP63"/>
      <c r="FRQ63"/>
      <c r="FRR63"/>
      <c r="FRS63"/>
      <c r="FRT63"/>
      <c r="FRU63"/>
      <c r="FRV63"/>
      <c r="FRW63"/>
      <c r="FRX63"/>
      <c r="FRY63"/>
      <c r="FRZ63"/>
      <c r="FSA63"/>
      <c r="FSB63"/>
      <c r="FSC63"/>
      <c r="FSD63"/>
      <c r="FSE63"/>
      <c r="FSF63"/>
      <c r="FSG63"/>
      <c r="FSH63"/>
      <c r="FSI63"/>
      <c r="FSJ63"/>
      <c r="FSK63"/>
      <c r="FSL63"/>
      <c r="FSM63"/>
      <c r="FSN63"/>
      <c r="FSO63"/>
      <c r="FSP63"/>
      <c r="FSQ63"/>
      <c r="FSR63"/>
      <c r="FSS63"/>
      <c r="FST63"/>
      <c r="FSU63"/>
      <c r="FSV63"/>
      <c r="FSW63"/>
      <c r="FSX63"/>
      <c r="FSY63"/>
      <c r="FSZ63"/>
      <c r="FTA63"/>
      <c r="FTB63"/>
      <c r="FTC63"/>
      <c r="FTD63"/>
      <c r="FTE63"/>
      <c r="FTF63"/>
      <c r="FTG63"/>
      <c r="FTH63"/>
      <c r="FTI63"/>
      <c r="FTJ63"/>
      <c r="FTK63"/>
      <c r="FTL63"/>
      <c r="FTM63"/>
      <c r="FTN63"/>
      <c r="FTO63"/>
      <c r="FTP63"/>
      <c r="FTQ63"/>
      <c r="FTR63"/>
      <c r="FTS63"/>
      <c r="FTT63"/>
      <c r="FTU63"/>
      <c r="FTV63"/>
      <c r="FTW63"/>
      <c r="FTX63"/>
      <c r="FTY63"/>
      <c r="FTZ63"/>
      <c r="FUA63"/>
      <c r="FUB63"/>
      <c r="FUC63"/>
      <c r="FUD63"/>
      <c r="FUE63"/>
      <c r="FUF63"/>
      <c r="FUG63"/>
      <c r="FUH63"/>
      <c r="FUI63"/>
      <c r="FUJ63"/>
      <c r="FUK63"/>
      <c r="FUL63"/>
      <c r="FUM63"/>
      <c r="FUN63"/>
      <c r="FUO63"/>
      <c r="FUP63"/>
      <c r="FUQ63"/>
      <c r="FUR63"/>
      <c r="FUS63"/>
      <c r="FUT63"/>
      <c r="FUU63"/>
      <c r="FUV63"/>
      <c r="FUW63"/>
      <c r="FUX63"/>
      <c r="FUY63"/>
      <c r="FUZ63"/>
      <c r="FVA63"/>
      <c r="FVB63"/>
      <c r="FVC63"/>
      <c r="FVD63"/>
      <c r="FVE63"/>
      <c r="FVF63"/>
      <c r="FVG63"/>
      <c r="FVH63"/>
      <c r="FVI63"/>
      <c r="FVJ63"/>
      <c r="FVK63"/>
      <c r="FVL63"/>
      <c r="FVM63"/>
      <c r="FVN63"/>
      <c r="FVO63"/>
      <c r="FVP63"/>
      <c r="FVQ63"/>
      <c r="FVR63"/>
      <c r="FVS63"/>
      <c r="FVT63"/>
      <c r="FVU63"/>
      <c r="FVV63"/>
      <c r="FVW63"/>
      <c r="FVX63"/>
      <c r="FVY63"/>
      <c r="FVZ63"/>
      <c r="FWA63"/>
      <c r="FWB63"/>
      <c r="FWC63"/>
      <c r="FWD63"/>
      <c r="FWE63"/>
      <c r="FWF63"/>
      <c r="FWG63"/>
      <c r="FWH63"/>
      <c r="FWI63"/>
      <c r="FWJ63"/>
      <c r="FWK63"/>
      <c r="FWL63"/>
      <c r="FWM63"/>
      <c r="FWN63"/>
      <c r="FWO63"/>
      <c r="FWP63"/>
      <c r="FWQ63"/>
      <c r="FWR63"/>
      <c r="FWS63"/>
      <c r="FWT63"/>
      <c r="FWU63"/>
      <c r="FWV63"/>
      <c r="FWW63"/>
      <c r="FWX63"/>
      <c r="FWY63"/>
      <c r="FWZ63"/>
      <c r="FXA63"/>
      <c r="FXB63"/>
      <c r="FXC63"/>
      <c r="FXD63"/>
      <c r="FXE63"/>
      <c r="FXF63"/>
      <c r="FXG63"/>
      <c r="FXH63"/>
      <c r="FXI63"/>
      <c r="FXJ63"/>
      <c r="FXK63"/>
      <c r="FXL63"/>
      <c r="FXM63"/>
      <c r="FXN63"/>
      <c r="FXO63"/>
      <c r="FXP63"/>
      <c r="FXQ63"/>
      <c r="FXR63"/>
      <c r="FXS63"/>
      <c r="FXT63"/>
      <c r="FXU63"/>
      <c r="FXV63"/>
      <c r="FXW63"/>
      <c r="FXX63"/>
      <c r="FXY63"/>
      <c r="FXZ63"/>
      <c r="FYA63"/>
      <c r="FYB63"/>
      <c r="FYC63"/>
      <c r="FYD63"/>
      <c r="FYE63"/>
      <c r="FYF63"/>
      <c r="FYG63"/>
      <c r="FYH63"/>
      <c r="FYI63"/>
      <c r="FYJ63"/>
      <c r="FYK63"/>
      <c r="FYL63"/>
      <c r="FYM63"/>
      <c r="FYN63"/>
      <c r="FYO63"/>
      <c r="FYP63"/>
      <c r="FYQ63"/>
      <c r="FYR63"/>
      <c r="FYS63"/>
      <c r="FYT63"/>
      <c r="FYU63"/>
      <c r="FYV63"/>
      <c r="FYW63"/>
      <c r="FYX63"/>
      <c r="FYY63"/>
      <c r="FYZ63"/>
      <c r="FZA63"/>
      <c r="FZB63"/>
      <c r="FZC63"/>
      <c r="FZD63"/>
      <c r="FZE63"/>
      <c r="FZF63"/>
      <c r="FZG63"/>
      <c r="FZH63"/>
      <c r="FZI63"/>
      <c r="FZJ63"/>
      <c r="FZK63"/>
      <c r="FZL63"/>
      <c r="FZM63"/>
      <c r="FZN63"/>
      <c r="FZO63"/>
      <c r="FZP63"/>
      <c r="FZQ63"/>
      <c r="FZR63"/>
      <c r="FZS63"/>
      <c r="FZT63"/>
      <c r="FZU63"/>
      <c r="FZV63"/>
      <c r="FZW63"/>
      <c r="FZX63"/>
      <c r="FZY63"/>
      <c r="FZZ63"/>
      <c r="GAA63"/>
      <c r="GAB63"/>
      <c r="GAC63"/>
      <c r="GAD63"/>
      <c r="GAE63"/>
      <c r="GAF63"/>
      <c r="GAG63"/>
      <c r="GAH63"/>
      <c r="GAI63"/>
      <c r="GAJ63"/>
      <c r="GAK63"/>
      <c r="GAL63"/>
      <c r="GAM63"/>
      <c r="GAN63"/>
      <c r="GAO63"/>
      <c r="GAP63"/>
      <c r="GAQ63"/>
      <c r="GAR63"/>
      <c r="GAS63"/>
      <c r="GAT63"/>
      <c r="GAU63"/>
      <c r="GAV63"/>
      <c r="GAW63"/>
      <c r="GAX63"/>
      <c r="GAY63"/>
      <c r="GAZ63"/>
      <c r="GBA63"/>
      <c r="GBB63"/>
      <c r="GBC63"/>
      <c r="GBD63"/>
      <c r="GBE63"/>
      <c r="GBF63"/>
      <c r="GBG63"/>
      <c r="GBH63"/>
      <c r="GBI63"/>
      <c r="GBJ63"/>
      <c r="GBK63"/>
      <c r="GBL63"/>
      <c r="GBM63"/>
      <c r="GBN63"/>
      <c r="GBO63"/>
      <c r="GBP63"/>
      <c r="GBQ63"/>
      <c r="GBR63"/>
      <c r="GBS63"/>
      <c r="GBT63"/>
      <c r="GBU63"/>
      <c r="GBV63"/>
      <c r="GBW63"/>
      <c r="GBX63"/>
      <c r="GBY63"/>
      <c r="GBZ63"/>
      <c r="GCA63"/>
      <c r="GCB63"/>
      <c r="GCC63"/>
      <c r="GCD63"/>
      <c r="GCE63"/>
      <c r="GCF63"/>
      <c r="GCG63"/>
      <c r="GCH63"/>
      <c r="GCI63"/>
      <c r="GCJ63"/>
      <c r="GCK63"/>
      <c r="GCL63"/>
      <c r="GCM63"/>
      <c r="GCN63"/>
      <c r="GCO63"/>
      <c r="GCP63"/>
      <c r="GCQ63"/>
      <c r="GCR63"/>
      <c r="GCS63"/>
      <c r="GCT63"/>
      <c r="GCU63"/>
      <c r="GCV63"/>
      <c r="GCW63"/>
      <c r="GCX63"/>
      <c r="GCY63"/>
      <c r="GCZ63"/>
      <c r="GDA63"/>
      <c r="GDB63"/>
      <c r="GDC63"/>
      <c r="GDD63"/>
      <c r="GDE63"/>
      <c r="GDF63"/>
      <c r="GDG63"/>
      <c r="GDH63"/>
      <c r="GDI63"/>
      <c r="GDJ63"/>
      <c r="GDK63"/>
      <c r="GDL63"/>
      <c r="GDM63"/>
      <c r="GDN63"/>
      <c r="GDO63"/>
      <c r="GDP63"/>
      <c r="GDQ63"/>
      <c r="GDR63"/>
      <c r="GDS63"/>
      <c r="GDT63"/>
      <c r="GDU63"/>
      <c r="GDV63"/>
      <c r="GDW63"/>
      <c r="GDX63"/>
      <c r="GDY63"/>
      <c r="GDZ63"/>
      <c r="GEA63"/>
      <c r="GEB63"/>
      <c r="GEC63"/>
      <c r="GED63"/>
      <c r="GEE63"/>
      <c r="GEF63"/>
      <c r="GEG63"/>
      <c r="GEH63"/>
      <c r="GEI63"/>
      <c r="GEJ63"/>
      <c r="GEK63"/>
      <c r="GEL63"/>
      <c r="GEM63"/>
      <c r="GEN63"/>
      <c r="GEO63"/>
      <c r="GEP63"/>
      <c r="GEQ63"/>
      <c r="GER63"/>
      <c r="GES63"/>
      <c r="GET63"/>
      <c r="GEU63"/>
      <c r="GEV63"/>
      <c r="GEW63"/>
      <c r="GEX63"/>
      <c r="GEY63"/>
      <c r="GEZ63"/>
      <c r="GFA63"/>
      <c r="GFB63"/>
      <c r="GFC63"/>
      <c r="GFD63"/>
      <c r="GFE63"/>
      <c r="GFF63"/>
      <c r="GFG63"/>
      <c r="GFH63"/>
      <c r="GFI63"/>
      <c r="GFJ63"/>
      <c r="GFK63"/>
      <c r="GFL63"/>
      <c r="GFM63"/>
      <c r="GFN63"/>
      <c r="GFO63"/>
      <c r="GFP63"/>
      <c r="GFQ63"/>
      <c r="GFR63"/>
      <c r="GFS63"/>
      <c r="GFT63"/>
      <c r="GFU63"/>
      <c r="GFV63"/>
      <c r="GFW63"/>
      <c r="GFX63"/>
      <c r="GFY63"/>
      <c r="GFZ63"/>
      <c r="GGA63"/>
      <c r="GGB63"/>
      <c r="GGC63"/>
      <c r="GGD63"/>
      <c r="GGE63"/>
      <c r="GGF63"/>
      <c r="GGG63"/>
      <c r="GGH63"/>
      <c r="GGI63"/>
      <c r="GGJ63"/>
      <c r="GGK63"/>
      <c r="GGL63"/>
      <c r="GGM63"/>
      <c r="GGN63"/>
      <c r="GGO63"/>
      <c r="GGP63"/>
      <c r="GGQ63"/>
      <c r="GGR63"/>
      <c r="GGS63"/>
      <c r="GGT63"/>
      <c r="GGU63"/>
      <c r="GGV63"/>
      <c r="GGW63"/>
      <c r="GGX63"/>
      <c r="GGY63"/>
      <c r="GGZ63"/>
      <c r="GHA63"/>
      <c r="GHB63"/>
      <c r="GHC63"/>
      <c r="GHD63"/>
      <c r="GHE63"/>
      <c r="GHF63"/>
      <c r="GHG63"/>
      <c r="GHH63"/>
      <c r="GHI63"/>
      <c r="GHJ63"/>
      <c r="GHK63"/>
      <c r="GHL63"/>
      <c r="GHM63"/>
      <c r="GHN63"/>
      <c r="GHO63"/>
      <c r="GHP63"/>
      <c r="GHQ63"/>
      <c r="GHR63"/>
      <c r="GHS63"/>
      <c r="GHT63"/>
      <c r="GHU63"/>
      <c r="GHV63"/>
      <c r="GHW63"/>
      <c r="GHX63"/>
      <c r="GHY63"/>
      <c r="GHZ63"/>
      <c r="GIA63"/>
      <c r="GIB63"/>
      <c r="GIC63"/>
      <c r="GID63"/>
      <c r="GIE63"/>
      <c r="GIF63"/>
      <c r="GIG63"/>
      <c r="GIH63"/>
      <c r="GII63"/>
      <c r="GIJ63"/>
      <c r="GIK63"/>
      <c r="GIL63"/>
      <c r="GIM63"/>
      <c r="GIN63"/>
      <c r="GIO63"/>
      <c r="GIP63"/>
      <c r="GIQ63"/>
      <c r="GIR63"/>
      <c r="GIS63"/>
      <c r="GIT63"/>
      <c r="GIU63"/>
      <c r="GIV63"/>
      <c r="GIW63"/>
      <c r="GIX63"/>
      <c r="GIY63"/>
      <c r="GIZ63"/>
      <c r="GJA63"/>
      <c r="GJB63"/>
      <c r="GJC63"/>
      <c r="GJD63"/>
      <c r="GJE63"/>
      <c r="GJF63"/>
      <c r="GJG63"/>
      <c r="GJH63"/>
      <c r="GJI63"/>
      <c r="GJJ63"/>
      <c r="GJK63"/>
      <c r="GJL63"/>
      <c r="GJM63"/>
      <c r="GJN63"/>
      <c r="GJO63"/>
      <c r="GJP63"/>
      <c r="GJQ63"/>
      <c r="GJR63"/>
      <c r="GJS63"/>
      <c r="GJT63"/>
      <c r="GJU63"/>
      <c r="GJV63"/>
      <c r="GJW63"/>
      <c r="GJX63"/>
      <c r="GJY63"/>
      <c r="GJZ63"/>
      <c r="GKA63"/>
      <c r="GKB63"/>
      <c r="GKC63"/>
      <c r="GKD63"/>
      <c r="GKE63"/>
      <c r="GKF63"/>
      <c r="GKG63"/>
      <c r="GKH63"/>
      <c r="GKI63"/>
      <c r="GKJ63"/>
      <c r="GKK63"/>
      <c r="GKL63"/>
      <c r="GKM63"/>
      <c r="GKN63"/>
      <c r="GKO63"/>
      <c r="GKP63"/>
      <c r="GKQ63"/>
      <c r="GKR63"/>
      <c r="GKS63"/>
      <c r="GKT63"/>
      <c r="GKU63"/>
      <c r="GKV63"/>
      <c r="GKW63"/>
      <c r="GKX63"/>
      <c r="GKY63"/>
      <c r="GKZ63"/>
      <c r="GLA63"/>
      <c r="GLB63"/>
      <c r="GLC63"/>
      <c r="GLD63"/>
      <c r="GLE63"/>
      <c r="GLF63"/>
      <c r="GLG63"/>
      <c r="GLH63"/>
      <c r="GLI63"/>
      <c r="GLJ63"/>
      <c r="GLK63"/>
      <c r="GLL63"/>
      <c r="GLM63"/>
      <c r="GLN63"/>
      <c r="GLO63"/>
      <c r="GLP63"/>
      <c r="GLQ63"/>
      <c r="GLR63"/>
      <c r="GLS63"/>
      <c r="GLT63"/>
      <c r="GLU63"/>
      <c r="GLV63"/>
      <c r="GLW63"/>
      <c r="GLX63"/>
      <c r="GLY63"/>
      <c r="GLZ63"/>
      <c r="GMA63"/>
      <c r="GMB63"/>
      <c r="GMC63"/>
      <c r="GMD63"/>
      <c r="GME63"/>
      <c r="GMF63"/>
      <c r="GMG63"/>
      <c r="GMH63"/>
      <c r="GMI63"/>
      <c r="GMJ63"/>
      <c r="GMK63"/>
      <c r="GML63"/>
      <c r="GMM63"/>
      <c r="GMN63"/>
      <c r="GMO63"/>
      <c r="GMP63"/>
      <c r="GMQ63"/>
      <c r="GMR63"/>
      <c r="GMS63"/>
      <c r="GMT63"/>
      <c r="GMU63"/>
      <c r="GMV63"/>
      <c r="GMW63"/>
      <c r="GMX63"/>
      <c r="GMY63"/>
      <c r="GMZ63"/>
      <c r="GNA63"/>
      <c r="GNB63"/>
      <c r="GNC63"/>
      <c r="GND63"/>
      <c r="GNE63"/>
      <c r="GNF63"/>
      <c r="GNG63"/>
      <c r="GNH63"/>
      <c r="GNI63"/>
      <c r="GNJ63"/>
      <c r="GNK63"/>
      <c r="GNL63"/>
      <c r="GNM63"/>
      <c r="GNN63"/>
      <c r="GNO63"/>
      <c r="GNP63"/>
      <c r="GNQ63"/>
      <c r="GNR63"/>
      <c r="GNS63"/>
      <c r="GNT63"/>
      <c r="GNU63"/>
      <c r="GNV63"/>
      <c r="GNW63"/>
      <c r="GNX63"/>
      <c r="GNY63"/>
      <c r="GNZ63"/>
      <c r="GOA63"/>
      <c r="GOB63"/>
      <c r="GOC63"/>
      <c r="GOD63"/>
      <c r="GOE63"/>
      <c r="GOF63"/>
      <c r="GOG63"/>
      <c r="GOH63"/>
      <c r="GOI63"/>
      <c r="GOJ63"/>
      <c r="GOK63"/>
      <c r="GOL63"/>
      <c r="GOM63"/>
      <c r="GON63"/>
      <c r="GOO63"/>
      <c r="GOP63"/>
      <c r="GOQ63"/>
      <c r="GOR63"/>
      <c r="GOS63"/>
      <c r="GOT63"/>
      <c r="GOU63"/>
      <c r="GOV63"/>
      <c r="GOW63"/>
      <c r="GOX63"/>
      <c r="GOY63"/>
      <c r="GOZ63"/>
      <c r="GPA63"/>
      <c r="GPB63"/>
      <c r="GPC63"/>
      <c r="GPD63"/>
      <c r="GPE63"/>
      <c r="GPF63"/>
      <c r="GPG63"/>
      <c r="GPH63"/>
      <c r="GPI63"/>
      <c r="GPJ63"/>
      <c r="GPK63"/>
      <c r="GPL63"/>
      <c r="GPM63"/>
      <c r="GPN63"/>
      <c r="GPO63"/>
      <c r="GPP63"/>
      <c r="GPQ63"/>
      <c r="GPR63"/>
      <c r="GPS63"/>
      <c r="GPT63"/>
      <c r="GPU63"/>
      <c r="GPV63"/>
      <c r="GPW63"/>
      <c r="GPX63"/>
      <c r="GPY63"/>
      <c r="GPZ63"/>
      <c r="GQA63"/>
      <c r="GQB63"/>
      <c r="GQC63"/>
      <c r="GQD63"/>
      <c r="GQE63"/>
      <c r="GQF63"/>
      <c r="GQG63"/>
      <c r="GQH63"/>
      <c r="GQI63"/>
      <c r="GQJ63"/>
      <c r="GQK63"/>
      <c r="GQL63"/>
      <c r="GQM63"/>
      <c r="GQN63"/>
      <c r="GQO63"/>
      <c r="GQP63"/>
      <c r="GQQ63"/>
      <c r="GQR63"/>
      <c r="GQS63"/>
      <c r="GQT63"/>
      <c r="GQU63"/>
      <c r="GQV63"/>
      <c r="GQW63"/>
      <c r="GQX63"/>
      <c r="GQY63"/>
      <c r="GQZ63"/>
      <c r="GRA63"/>
      <c r="GRB63"/>
      <c r="GRC63"/>
      <c r="GRD63"/>
      <c r="GRE63"/>
      <c r="GRF63"/>
      <c r="GRG63"/>
      <c r="GRH63"/>
      <c r="GRI63"/>
      <c r="GRJ63"/>
      <c r="GRK63"/>
      <c r="GRL63"/>
      <c r="GRM63"/>
      <c r="GRN63"/>
      <c r="GRO63"/>
      <c r="GRP63"/>
      <c r="GRQ63"/>
      <c r="GRR63"/>
      <c r="GRS63"/>
      <c r="GRT63"/>
      <c r="GRU63"/>
      <c r="GRV63"/>
      <c r="GRW63"/>
      <c r="GRX63"/>
      <c r="GRY63"/>
      <c r="GRZ63"/>
      <c r="GSA63"/>
      <c r="GSB63"/>
      <c r="GSC63"/>
      <c r="GSD63"/>
      <c r="GSE63"/>
      <c r="GSF63"/>
      <c r="GSG63"/>
      <c r="GSH63"/>
      <c r="GSI63"/>
      <c r="GSJ63"/>
      <c r="GSK63"/>
      <c r="GSL63"/>
      <c r="GSM63"/>
      <c r="GSN63"/>
      <c r="GSO63"/>
      <c r="GSP63"/>
      <c r="GSQ63"/>
      <c r="GSR63"/>
      <c r="GSS63"/>
      <c r="GST63"/>
      <c r="GSU63"/>
      <c r="GSV63"/>
      <c r="GSW63"/>
      <c r="GSX63"/>
      <c r="GSY63"/>
      <c r="GSZ63"/>
      <c r="GTA63"/>
      <c r="GTB63"/>
      <c r="GTC63"/>
      <c r="GTD63"/>
      <c r="GTE63"/>
      <c r="GTF63"/>
      <c r="GTG63"/>
      <c r="GTH63"/>
      <c r="GTI63"/>
      <c r="GTJ63"/>
      <c r="GTK63"/>
      <c r="GTL63"/>
      <c r="GTM63"/>
      <c r="GTN63"/>
      <c r="GTO63"/>
      <c r="GTP63"/>
      <c r="GTQ63"/>
      <c r="GTR63"/>
      <c r="GTS63"/>
      <c r="GTT63"/>
      <c r="GTU63"/>
      <c r="GTV63"/>
      <c r="GTW63"/>
      <c r="GTX63"/>
      <c r="GTY63"/>
      <c r="GTZ63"/>
      <c r="GUA63"/>
      <c r="GUB63"/>
      <c r="GUC63"/>
      <c r="GUD63"/>
      <c r="GUE63"/>
      <c r="GUF63"/>
      <c r="GUG63"/>
      <c r="GUH63"/>
      <c r="GUI63"/>
      <c r="GUJ63"/>
      <c r="GUK63"/>
      <c r="GUL63"/>
      <c r="GUM63"/>
      <c r="GUN63"/>
      <c r="GUO63"/>
      <c r="GUP63"/>
      <c r="GUQ63"/>
      <c r="GUR63"/>
      <c r="GUS63"/>
      <c r="GUT63"/>
      <c r="GUU63"/>
      <c r="GUV63"/>
      <c r="GUW63"/>
      <c r="GUX63"/>
      <c r="GUY63"/>
      <c r="GUZ63"/>
      <c r="GVA63"/>
      <c r="GVB63"/>
      <c r="GVC63"/>
      <c r="GVD63"/>
      <c r="GVE63"/>
      <c r="GVF63"/>
      <c r="GVG63"/>
      <c r="GVH63"/>
      <c r="GVI63"/>
      <c r="GVJ63"/>
      <c r="GVK63"/>
      <c r="GVL63"/>
      <c r="GVM63"/>
      <c r="GVN63"/>
      <c r="GVO63"/>
      <c r="GVP63"/>
      <c r="GVQ63"/>
      <c r="GVR63"/>
      <c r="GVS63"/>
      <c r="GVT63"/>
      <c r="GVU63"/>
      <c r="GVV63"/>
      <c r="GVW63"/>
      <c r="GVX63"/>
      <c r="GVY63"/>
      <c r="GVZ63"/>
      <c r="GWA63"/>
      <c r="GWB63"/>
      <c r="GWC63"/>
      <c r="GWD63"/>
      <c r="GWE63"/>
      <c r="GWF63"/>
      <c r="GWG63"/>
      <c r="GWH63"/>
      <c r="GWI63"/>
      <c r="GWJ63"/>
      <c r="GWK63"/>
      <c r="GWL63"/>
      <c r="GWM63"/>
      <c r="GWN63"/>
      <c r="GWO63"/>
      <c r="GWP63"/>
      <c r="GWQ63"/>
      <c r="GWR63"/>
      <c r="GWS63"/>
      <c r="GWT63"/>
      <c r="GWU63"/>
      <c r="GWV63"/>
      <c r="GWW63"/>
      <c r="GWX63"/>
      <c r="GWY63"/>
      <c r="GWZ63"/>
      <c r="GXA63"/>
      <c r="GXB63"/>
      <c r="GXC63"/>
      <c r="GXD63"/>
      <c r="GXE63"/>
      <c r="GXF63"/>
      <c r="GXG63"/>
      <c r="GXH63"/>
      <c r="GXI63"/>
      <c r="GXJ63"/>
      <c r="GXK63"/>
      <c r="GXL63"/>
      <c r="GXM63"/>
      <c r="GXN63"/>
      <c r="GXO63"/>
      <c r="GXP63"/>
      <c r="GXQ63"/>
      <c r="GXR63"/>
      <c r="GXS63"/>
      <c r="GXT63"/>
      <c r="GXU63"/>
      <c r="GXV63"/>
      <c r="GXW63"/>
      <c r="GXX63"/>
      <c r="GXY63"/>
      <c r="GXZ63"/>
      <c r="GYA63"/>
      <c r="GYB63"/>
      <c r="GYC63"/>
      <c r="GYD63"/>
      <c r="GYE63"/>
      <c r="GYF63"/>
      <c r="GYG63"/>
      <c r="GYH63"/>
      <c r="GYI63"/>
      <c r="GYJ63"/>
      <c r="GYK63"/>
      <c r="GYL63"/>
      <c r="GYM63"/>
      <c r="GYN63"/>
      <c r="GYO63"/>
      <c r="GYP63"/>
      <c r="GYQ63"/>
      <c r="GYR63"/>
      <c r="GYS63"/>
      <c r="GYT63"/>
      <c r="GYU63"/>
      <c r="GYV63"/>
      <c r="GYW63"/>
      <c r="GYX63"/>
      <c r="GYY63"/>
      <c r="GYZ63"/>
      <c r="GZA63"/>
      <c r="GZB63"/>
      <c r="GZC63"/>
      <c r="GZD63"/>
      <c r="GZE63"/>
      <c r="GZF63"/>
      <c r="GZG63"/>
      <c r="GZH63"/>
      <c r="GZI63"/>
      <c r="GZJ63"/>
      <c r="GZK63"/>
      <c r="GZL63"/>
      <c r="GZM63"/>
      <c r="GZN63"/>
      <c r="GZO63"/>
      <c r="GZP63"/>
      <c r="GZQ63"/>
      <c r="GZR63"/>
      <c r="GZS63"/>
      <c r="GZT63"/>
      <c r="GZU63"/>
      <c r="GZV63"/>
      <c r="GZW63"/>
      <c r="GZX63"/>
      <c r="GZY63"/>
      <c r="GZZ63"/>
      <c r="HAA63"/>
      <c r="HAB63"/>
      <c r="HAC63"/>
      <c r="HAD63"/>
      <c r="HAE63"/>
      <c r="HAF63"/>
      <c r="HAG63"/>
      <c r="HAH63"/>
      <c r="HAI63"/>
      <c r="HAJ63"/>
      <c r="HAK63"/>
      <c r="HAL63"/>
      <c r="HAM63"/>
      <c r="HAN63"/>
      <c r="HAO63"/>
      <c r="HAP63"/>
      <c r="HAQ63"/>
      <c r="HAR63"/>
      <c r="HAS63"/>
      <c r="HAT63"/>
      <c r="HAU63"/>
      <c r="HAV63"/>
      <c r="HAW63"/>
      <c r="HAX63"/>
      <c r="HAY63"/>
      <c r="HAZ63"/>
      <c r="HBA63"/>
      <c r="HBB63"/>
      <c r="HBC63"/>
      <c r="HBD63"/>
      <c r="HBE63"/>
      <c r="HBF63"/>
      <c r="HBG63"/>
      <c r="HBH63"/>
      <c r="HBI63"/>
      <c r="HBJ63"/>
      <c r="HBK63"/>
      <c r="HBL63"/>
      <c r="HBM63"/>
      <c r="HBN63"/>
      <c r="HBO63"/>
      <c r="HBP63"/>
      <c r="HBQ63"/>
      <c r="HBR63"/>
      <c r="HBS63"/>
      <c r="HBT63"/>
      <c r="HBU63"/>
      <c r="HBV63"/>
      <c r="HBW63"/>
      <c r="HBX63"/>
      <c r="HBY63"/>
      <c r="HBZ63"/>
      <c r="HCA63"/>
      <c r="HCB63"/>
      <c r="HCC63"/>
      <c r="HCD63"/>
      <c r="HCE63"/>
      <c r="HCF63"/>
      <c r="HCG63"/>
      <c r="HCH63"/>
      <c r="HCI63"/>
      <c r="HCJ63"/>
      <c r="HCK63"/>
      <c r="HCL63"/>
      <c r="HCM63"/>
      <c r="HCN63"/>
      <c r="HCO63"/>
      <c r="HCP63"/>
      <c r="HCQ63"/>
      <c r="HCR63"/>
      <c r="HCS63"/>
      <c r="HCT63"/>
      <c r="HCU63"/>
      <c r="HCV63"/>
      <c r="HCW63"/>
      <c r="HCX63"/>
      <c r="HCY63"/>
      <c r="HCZ63"/>
      <c r="HDA63"/>
      <c r="HDB63"/>
      <c r="HDC63"/>
      <c r="HDD63"/>
      <c r="HDE63"/>
      <c r="HDF63"/>
      <c r="HDG63"/>
      <c r="HDH63"/>
      <c r="HDI63"/>
      <c r="HDJ63"/>
      <c r="HDK63"/>
      <c r="HDL63"/>
      <c r="HDM63"/>
      <c r="HDN63"/>
      <c r="HDO63"/>
      <c r="HDP63"/>
      <c r="HDQ63"/>
      <c r="HDR63"/>
      <c r="HDS63"/>
      <c r="HDT63"/>
      <c r="HDU63"/>
      <c r="HDV63"/>
      <c r="HDW63"/>
      <c r="HDX63"/>
      <c r="HDY63"/>
      <c r="HDZ63"/>
      <c r="HEA63"/>
      <c r="HEB63"/>
      <c r="HEC63"/>
      <c r="HED63"/>
      <c r="HEE63"/>
      <c r="HEF63"/>
      <c r="HEG63"/>
      <c r="HEH63"/>
      <c r="HEI63"/>
      <c r="HEJ63"/>
      <c r="HEK63"/>
      <c r="HEL63"/>
      <c r="HEM63"/>
      <c r="HEN63"/>
      <c r="HEO63"/>
      <c r="HEP63"/>
      <c r="HEQ63"/>
      <c r="HER63"/>
      <c r="HES63"/>
      <c r="HET63"/>
      <c r="HEU63"/>
      <c r="HEV63"/>
      <c r="HEW63"/>
      <c r="HEX63"/>
      <c r="HEY63"/>
      <c r="HEZ63"/>
      <c r="HFA63"/>
      <c r="HFB63"/>
      <c r="HFC63"/>
      <c r="HFD63"/>
      <c r="HFE63"/>
      <c r="HFF63"/>
      <c r="HFG63"/>
      <c r="HFH63"/>
      <c r="HFI63"/>
      <c r="HFJ63"/>
      <c r="HFK63"/>
      <c r="HFL63"/>
      <c r="HFM63"/>
      <c r="HFN63"/>
      <c r="HFO63"/>
      <c r="HFP63"/>
      <c r="HFQ63"/>
      <c r="HFR63"/>
      <c r="HFS63"/>
      <c r="HFT63"/>
      <c r="HFU63"/>
      <c r="HFV63"/>
      <c r="HFW63"/>
      <c r="HFX63"/>
      <c r="HFY63"/>
      <c r="HFZ63"/>
      <c r="HGA63"/>
      <c r="HGB63"/>
      <c r="HGC63"/>
      <c r="HGD63"/>
      <c r="HGE63"/>
      <c r="HGF63"/>
      <c r="HGG63"/>
      <c r="HGH63"/>
      <c r="HGI63"/>
      <c r="HGJ63"/>
      <c r="HGK63"/>
      <c r="HGL63"/>
      <c r="HGM63"/>
      <c r="HGN63"/>
      <c r="HGO63"/>
      <c r="HGP63"/>
      <c r="HGQ63"/>
      <c r="HGR63"/>
      <c r="HGS63"/>
      <c r="HGT63"/>
      <c r="HGU63"/>
      <c r="HGV63"/>
      <c r="HGW63"/>
      <c r="HGX63"/>
      <c r="HGY63"/>
      <c r="HGZ63"/>
      <c r="HHA63"/>
      <c r="HHB63"/>
      <c r="HHC63"/>
      <c r="HHD63"/>
      <c r="HHE63"/>
      <c r="HHF63"/>
      <c r="HHG63"/>
      <c r="HHH63"/>
      <c r="HHI63"/>
      <c r="HHJ63"/>
      <c r="HHK63"/>
      <c r="HHL63"/>
      <c r="HHM63"/>
      <c r="HHN63"/>
      <c r="HHO63"/>
      <c r="HHP63"/>
      <c r="HHQ63"/>
      <c r="HHR63"/>
      <c r="HHS63"/>
      <c r="HHT63"/>
      <c r="HHU63"/>
      <c r="HHV63"/>
      <c r="HHW63"/>
      <c r="HHX63"/>
      <c r="HHY63"/>
      <c r="HHZ63"/>
      <c r="HIA63"/>
      <c r="HIB63"/>
      <c r="HIC63"/>
      <c r="HID63"/>
      <c r="HIE63"/>
      <c r="HIF63"/>
      <c r="HIG63"/>
      <c r="HIH63"/>
      <c r="HII63"/>
      <c r="HIJ63"/>
      <c r="HIK63"/>
      <c r="HIL63"/>
      <c r="HIM63"/>
      <c r="HIN63"/>
      <c r="HIO63"/>
      <c r="HIP63"/>
      <c r="HIQ63"/>
      <c r="HIR63"/>
      <c r="HIS63"/>
      <c r="HIT63"/>
      <c r="HIU63"/>
      <c r="HIV63"/>
      <c r="HIW63"/>
      <c r="HIX63"/>
      <c r="HIY63"/>
      <c r="HIZ63"/>
      <c r="HJA63"/>
      <c r="HJB63"/>
      <c r="HJC63"/>
      <c r="HJD63"/>
      <c r="HJE63"/>
      <c r="HJF63"/>
      <c r="HJG63"/>
      <c r="HJH63"/>
      <c r="HJI63"/>
      <c r="HJJ63"/>
      <c r="HJK63"/>
      <c r="HJL63"/>
      <c r="HJM63"/>
      <c r="HJN63"/>
      <c r="HJO63"/>
      <c r="HJP63"/>
      <c r="HJQ63"/>
      <c r="HJR63"/>
      <c r="HJS63"/>
      <c r="HJT63"/>
      <c r="HJU63"/>
      <c r="HJV63"/>
      <c r="HJW63"/>
      <c r="HJX63"/>
      <c r="HJY63"/>
      <c r="HJZ63"/>
      <c r="HKA63"/>
      <c r="HKB63"/>
      <c r="HKC63"/>
      <c r="HKD63"/>
      <c r="HKE63"/>
      <c r="HKF63"/>
      <c r="HKG63"/>
      <c r="HKH63"/>
      <c r="HKI63"/>
      <c r="HKJ63"/>
      <c r="HKK63"/>
      <c r="HKL63"/>
      <c r="HKM63"/>
      <c r="HKN63"/>
      <c r="HKO63"/>
      <c r="HKP63"/>
      <c r="HKQ63"/>
      <c r="HKR63"/>
      <c r="HKS63"/>
      <c r="HKT63"/>
      <c r="HKU63"/>
      <c r="HKV63"/>
      <c r="HKW63"/>
      <c r="HKX63"/>
      <c r="HKY63"/>
      <c r="HKZ63"/>
      <c r="HLA63"/>
      <c r="HLB63"/>
      <c r="HLC63"/>
      <c r="HLD63"/>
      <c r="HLE63"/>
      <c r="HLF63"/>
      <c r="HLG63"/>
      <c r="HLH63"/>
      <c r="HLI63"/>
      <c r="HLJ63"/>
      <c r="HLK63"/>
      <c r="HLL63"/>
      <c r="HLM63"/>
      <c r="HLN63"/>
      <c r="HLO63"/>
      <c r="HLP63"/>
      <c r="HLQ63"/>
      <c r="HLR63"/>
      <c r="HLS63"/>
      <c r="HLT63"/>
      <c r="HLU63"/>
      <c r="HLV63"/>
      <c r="HLW63"/>
      <c r="HLX63"/>
      <c r="HLY63"/>
      <c r="HLZ63"/>
      <c r="HMA63"/>
      <c r="HMB63"/>
      <c r="HMC63"/>
      <c r="HMD63"/>
      <c r="HME63"/>
      <c r="HMF63"/>
      <c r="HMG63"/>
      <c r="HMH63"/>
      <c r="HMI63"/>
      <c r="HMJ63"/>
      <c r="HMK63"/>
      <c r="HML63"/>
      <c r="HMM63"/>
      <c r="HMN63"/>
      <c r="HMO63"/>
      <c r="HMP63"/>
      <c r="HMQ63"/>
      <c r="HMR63"/>
      <c r="HMS63"/>
      <c r="HMT63"/>
      <c r="HMU63"/>
      <c r="HMV63"/>
      <c r="HMW63"/>
      <c r="HMX63"/>
      <c r="HMY63"/>
      <c r="HMZ63"/>
      <c r="HNA63"/>
      <c r="HNB63"/>
      <c r="HNC63"/>
      <c r="HND63"/>
      <c r="HNE63"/>
      <c r="HNF63"/>
      <c r="HNG63"/>
      <c r="HNH63"/>
      <c r="HNI63"/>
      <c r="HNJ63"/>
      <c r="HNK63"/>
      <c r="HNL63"/>
      <c r="HNM63"/>
      <c r="HNN63"/>
      <c r="HNO63"/>
      <c r="HNP63"/>
      <c r="HNQ63"/>
      <c r="HNR63"/>
      <c r="HNS63"/>
      <c r="HNT63"/>
      <c r="HNU63"/>
      <c r="HNV63"/>
      <c r="HNW63"/>
      <c r="HNX63"/>
      <c r="HNY63"/>
      <c r="HNZ63"/>
      <c r="HOA63"/>
      <c r="HOB63"/>
      <c r="HOC63"/>
      <c r="HOD63"/>
      <c r="HOE63"/>
      <c r="HOF63"/>
      <c r="HOG63"/>
      <c r="HOH63"/>
      <c r="HOI63"/>
      <c r="HOJ63"/>
      <c r="HOK63"/>
      <c r="HOL63"/>
      <c r="HOM63"/>
      <c r="HON63"/>
      <c r="HOO63"/>
      <c r="HOP63"/>
      <c r="HOQ63"/>
      <c r="HOR63"/>
      <c r="HOS63"/>
      <c r="HOT63"/>
      <c r="HOU63"/>
      <c r="HOV63"/>
      <c r="HOW63"/>
      <c r="HOX63"/>
      <c r="HOY63"/>
      <c r="HOZ63"/>
      <c r="HPA63"/>
      <c r="HPB63"/>
      <c r="HPC63"/>
      <c r="HPD63"/>
      <c r="HPE63"/>
      <c r="HPF63"/>
      <c r="HPG63"/>
      <c r="HPH63"/>
      <c r="HPI63"/>
      <c r="HPJ63"/>
      <c r="HPK63"/>
      <c r="HPL63"/>
      <c r="HPM63"/>
      <c r="HPN63"/>
      <c r="HPO63"/>
      <c r="HPP63"/>
      <c r="HPQ63"/>
      <c r="HPR63"/>
      <c r="HPS63"/>
      <c r="HPT63"/>
      <c r="HPU63"/>
      <c r="HPV63"/>
      <c r="HPW63"/>
      <c r="HPX63"/>
      <c r="HPY63"/>
      <c r="HPZ63"/>
      <c r="HQA63"/>
      <c r="HQB63"/>
      <c r="HQC63"/>
      <c r="HQD63"/>
      <c r="HQE63"/>
      <c r="HQF63"/>
      <c r="HQG63"/>
      <c r="HQH63"/>
      <c r="HQI63"/>
      <c r="HQJ63"/>
      <c r="HQK63"/>
      <c r="HQL63"/>
      <c r="HQM63"/>
      <c r="HQN63"/>
      <c r="HQO63"/>
      <c r="HQP63"/>
      <c r="HQQ63"/>
      <c r="HQR63"/>
      <c r="HQS63"/>
      <c r="HQT63"/>
      <c r="HQU63"/>
      <c r="HQV63"/>
      <c r="HQW63"/>
      <c r="HQX63"/>
      <c r="HQY63"/>
      <c r="HQZ63"/>
      <c r="HRA63"/>
      <c r="HRB63"/>
      <c r="HRC63"/>
      <c r="HRD63"/>
      <c r="HRE63"/>
      <c r="HRF63"/>
      <c r="HRG63"/>
      <c r="HRH63"/>
      <c r="HRI63"/>
      <c r="HRJ63"/>
      <c r="HRK63"/>
      <c r="HRL63"/>
      <c r="HRM63"/>
      <c r="HRN63"/>
      <c r="HRO63"/>
      <c r="HRP63"/>
      <c r="HRQ63"/>
      <c r="HRR63"/>
      <c r="HRS63"/>
      <c r="HRT63"/>
      <c r="HRU63"/>
      <c r="HRV63"/>
      <c r="HRW63"/>
      <c r="HRX63"/>
      <c r="HRY63"/>
      <c r="HRZ63"/>
      <c r="HSA63"/>
      <c r="HSB63"/>
      <c r="HSC63"/>
      <c r="HSD63"/>
      <c r="HSE63"/>
      <c r="HSF63"/>
      <c r="HSG63"/>
      <c r="HSH63"/>
      <c r="HSI63"/>
      <c r="HSJ63"/>
      <c r="HSK63"/>
      <c r="HSL63"/>
      <c r="HSM63"/>
      <c r="HSN63"/>
      <c r="HSO63"/>
      <c r="HSP63"/>
      <c r="HSQ63"/>
      <c r="HSR63"/>
      <c r="HSS63"/>
      <c r="HST63"/>
      <c r="HSU63"/>
      <c r="HSV63"/>
      <c r="HSW63"/>
      <c r="HSX63"/>
      <c r="HSY63"/>
      <c r="HSZ63"/>
      <c r="HTA63"/>
      <c r="HTB63"/>
      <c r="HTC63"/>
      <c r="HTD63"/>
      <c r="HTE63"/>
      <c r="HTF63"/>
      <c r="HTG63"/>
      <c r="HTH63"/>
      <c r="HTI63"/>
      <c r="HTJ63"/>
      <c r="HTK63"/>
      <c r="HTL63"/>
      <c r="HTM63"/>
      <c r="HTN63"/>
      <c r="HTO63"/>
      <c r="HTP63"/>
      <c r="HTQ63"/>
      <c r="HTR63"/>
      <c r="HTS63"/>
      <c r="HTT63"/>
      <c r="HTU63"/>
      <c r="HTV63"/>
      <c r="HTW63"/>
      <c r="HTX63"/>
      <c r="HTY63"/>
      <c r="HTZ63"/>
      <c r="HUA63"/>
      <c r="HUB63"/>
      <c r="HUC63"/>
      <c r="HUD63"/>
      <c r="HUE63"/>
      <c r="HUF63"/>
      <c r="HUG63"/>
      <c r="HUH63"/>
      <c r="HUI63"/>
      <c r="HUJ63"/>
      <c r="HUK63"/>
      <c r="HUL63"/>
      <c r="HUM63"/>
      <c r="HUN63"/>
      <c r="HUO63"/>
      <c r="HUP63"/>
      <c r="HUQ63"/>
      <c r="HUR63"/>
      <c r="HUS63"/>
      <c r="HUT63"/>
      <c r="HUU63"/>
      <c r="HUV63"/>
      <c r="HUW63"/>
      <c r="HUX63"/>
      <c r="HUY63"/>
      <c r="HUZ63"/>
      <c r="HVA63"/>
      <c r="HVB63"/>
      <c r="HVC63"/>
      <c r="HVD63"/>
      <c r="HVE63"/>
      <c r="HVF63"/>
      <c r="HVG63"/>
      <c r="HVH63"/>
      <c r="HVI63"/>
      <c r="HVJ63"/>
      <c r="HVK63"/>
      <c r="HVL63"/>
      <c r="HVM63"/>
      <c r="HVN63"/>
      <c r="HVO63"/>
      <c r="HVP63"/>
      <c r="HVQ63"/>
      <c r="HVR63"/>
      <c r="HVS63"/>
      <c r="HVT63"/>
      <c r="HVU63"/>
      <c r="HVV63"/>
      <c r="HVW63"/>
      <c r="HVX63"/>
      <c r="HVY63"/>
      <c r="HVZ63"/>
      <c r="HWA63"/>
      <c r="HWB63"/>
      <c r="HWC63"/>
      <c r="HWD63"/>
      <c r="HWE63"/>
      <c r="HWF63"/>
      <c r="HWG63"/>
      <c r="HWH63"/>
      <c r="HWI63"/>
      <c r="HWJ63"/>
      <c r="HWK63"/>
      <c r="HWL63"/>
      <c r="HWM63"/>
      <c r="HWN63"/>
      <c r="HWO63"/>
      <c r="HWP63"/>
      <c r="HWQ63"/>
      <c r="HWR63"/>
      <c r="HWS63"/>
      <c r="HWT63"/>
      <c r="HWU63"/>
      <c r="HWV63"/>
      <c r="HWW63"/>
      <c r="HWX63"/>
      <c r="HWY63"/>
      <c r="HWZ63"/>
      <c r="HXA63"/>
      <c r="HXB63"/>
      <c r="HXC63"/>
      <c r="HXD63"/>
      <c r="HXE63"/>
      <c r="HXF63"/>
      <c r="HXG63"/>
      <c r="HXH63"/>
      <c r="HXI63"/>
      <c r="HXJ63"/>
      <c r="HXK63"/>
      <c r="HXL63"/>
      <c r="HXM63"/>
      <c r="HXN63"/>
      <c r="HXO63"/>
      <c r="HXP63"/>
      <c r="HXQ63"/>
      <c r="HXR63"/>
      <c r="HXS63"/>
      <c r="HXT63"/>
      <c r="HXU63"/>
      <c r="HXV63"/>
      <c r="HXW63"/>
      <c r="HXX63"/>
      <c r="HXY63"/>
      <c r="HXZ63"/>
      <c r="HYA63"/>
      <c r="HYB63"/>
      <c r="HYC63"/>
      <c r="HYD63"/>
      <c r="HYE63"/>
      <c r="HYF63"/>
      <c r="HYG63"/>
      <c r="HYH63"/>
      <c r="HYI63"/>
      <c r="HYJ63"/>
      <c r="HYK63"/>
      <c r="HYL63"/>
      <c r="HYM63"/>
      <c r="HYN63"/>
      <c r="HYO63"/>
      <c r="HYP63"/>
      <c r="HYQ63"/>
      <c r="HYR63"/>
      <c r="HYS63"/>
      <c r="HYT63"/>
      <c r="HYU63"/>
      <c r="HYV63"/>
      <c r="HYW63"/>
      <c r="HYX63"/>
      <c r="HYY63"/>
      <c r="HYZ63"/>
      <c r="HZA63"/>
      <c r="HZB63"/>
      <c r="HZC63"/>
      <c r="HZD63"/>
      <c r="HZE63"/>
      <c r="HZF63"/>
      <c r="HZG63"/>
      <c r="HZH63"/>
      <c r="HZI63"/>
      <c r="HZJ63"/>
      <c r="HZK63"/>
      <c r="HZL63"/>
      <c r="HZM63"/>
      <c r="HZN63"/>
      <c r="HZO63"/>
      <c r="HZP63"/>
      <c r="HZQ63"/>
      <c r="HZR63"/>
      <c r="HZS63"/>
      <c r="HZT63"/>
      <c r="HZU63"/>
      <c r="HZV63"/>
      <c r="HZW63"/>
      <c r="HZX63"/>
      <c r="HZY63"/>
      <c r="HZZ63"/>
      <c r="IAA63"/>
      <c r="IAB63"/>
      <c r="IAC63"/>
      <c r="IAD63"/>
      <c r="IAE63"/>
      <c r="IAF63"/>
      <c r="IAG63"/>
      <c r="IAH63"/>
      <c r="IAI63"/>
      <c r="IAJ63"/>
      <c r="IAK63"/>
      <c r="IAL63"/>
      <c r="IAM63"/>
      <c r="IAN63"/>
      <c r="IAO63"/>
      <c r="IAP63"/>
      <c r="IAQ63"/>
      <c r="IAR63"/>
      <c r="IAS63"/>
      <c r="IAT63"/>
      <c r="IAU63"/>
      <c r="IAV63"/>
      <c r="IAW63"/>
      <c r="IAX63"/>
      <c r="IAY63"/>
      <c r="IAZ63"/>
      <c r="IBA63"/>
      <c r="IBB63"/>
      <c r="IBC63"/>
      <c r="IBD63"/>
      <c r="IBE63"/>
      <c r="IBF63"/>
      <c r="IBG63"/>
      <c r="IBH63"/>
      <c r="IBI63"/>
      <c r="IBJ63"/>
      <c r="IBK63"/>
      <c r="IBL63"/>
      <c r="IBM63"/>
      <c r="IBN63"/>
      <c r="IBO63"/>
      <c r="IBP63"/>
      <c r="IBQ63"/>
      <c r="IBR63"/>
      <c r="IBS63"/>
      <c r="IBT63"/>
      <c r="IBU63"/>
      <c r="IBV63"/>
      <c r="IBW63"/>
      <c r="IBX63"/>
      <c r="IBY63"/>
      <c r="IBZ63"/>
      <c r="ICA63"/>
      <c r="ICB63"/>
      <c r="ICC63"/>
      <c r="ICD63"/>
      <c r="ICE63"/>
      <c r="ICF63"/>
      <c r="ICG63"/>
      <c r="ICH63"/>
      <c r="ICI63"/>
      <c r="ICJ63"/>
      <c r="ICK63"/>
      <c r="ICL63"/>
      <c r="ICM63"/>
      <c r="ICN63"/>
      <c r="ICO63"/>
      <c r="ICP63"/>
      <c r="ICQ63"/>
      <c r="ICR63"/>
      <c r="ICS63"/>
      <c r="ICT63"/>
      <c r="ICU63"/>
      <c r="ICV63"/>
      <c r="ICW63"/>
      <c r="ICX63"/>
      <c r="ICY63"/>
      <c r="ICZ63"/>
      <c r="IDA63"/>
      <c r="IDB63"/>
      <c r="IDC63"/>
      <c r="IDD63"/>
      <c r="IDE63"/>
      <c r="IDF63"/>
      <c r="IDG63"/>
      <c r="IDH63"/>
      <c r="IDI63"/>
      <c r="IDJ63"/>
      <c r="IDK63"/>
      <c r="IDL63"/>
      <c r="IDM63"/>
      <c r="IDN63"/>
      <c r="IDO63"/>
      <c r="IDP63"/>
      <c r="IDQ63"/>
      <c r="IDR63"/>
      <c r="IDS63"/>
      <c r="IDT63"/>
      <c r="IDU63"/>
      <c r="IDV63"/>
      <c r="IDW63"/>
      <c r="IDX63"/>
      <c r="IDY63"/>
      <c r="IDZ63"/>
      <c r="IEA63"/>
      <c r="IEB63"/>
      <c r="IEC63"/>
      <c r="IED63"/>
      <c r="IEE63"/>
      <c r="IEF63"/>
      <c r="IEG63"/>
      <c r="IEH63"/>
      <c r="IEI63"/>
      <c r="IEJ63"/>
      <c r="IEK63"/>
      <c r="IEL63"/>
      <c r="IEM63"/>
      <c r="IEN63"/>
      <c r="IEO63"/>
      <c r="IEP63"/>
      <c r="IEQ63"/>
      <c r="IER63"/>
      <c r="IES63"/>
      <c r="IET63"/>
      <c r="IEU63"/>
      <c r="IEV63"/>
      <c r="IEW63"/>
      <c r="IEX63"/>
      <c r="IEY63"/>
      <c r="IEZ63"/>
      <c r="IFA63"/>
      <c r="IFB63"/>
      <c r="IFC63"/>
      <c r="IFD63"/>
      <c r="IFE63"/>
      <c r="IFF63"/>
      <c r="IFG63"/>
      <c r="IFH63"/>
      <c r="IFI63"/>
      <c r="IFJ63"/>
      <c r="IFK63"/>
      <c r="IFL63"/>
      <c r="IFM63"/>
      <c r="IFN63"/>
      <c r="IFO63"/>
      <c r="IFP63"/>
      <c r="IFQ63"/>
      <c r="IFR63"/>
      <c r="IFS63"/>
      <c r="IFT63"/>
      <c r="IFU63"/>
      <c r="IFV63"/>
      <c r="IFW63"/>
      <c r="IFX63"/>
      <c r="IFY63"/>
      <c r="IFZ63"/>
      <c r="IGA63"/>
      <c r="IGB63"/>
      <c r="IGC63"/>
      <c r="IGD63"/>
      <c r="IGE63"/>
      <c r="IGF63"/>
      <c r="IGG63"/>
      <c r="IGH63"/>
      <c r="IGI63"/>
      <c r="IGJ63"/>
      <c r="IGK63"/>
      <c r="IGL63"/>
      <c r="IGM63"/>
      <c r="IGN63"/>
      <c r="IGO63"/>
      <c r="IGP63"/>
      <c r="IGQ63"/>
      <c r="IGR63"/>
      <c r="IGS63"/>
      <c r="IGT63"/>
      <c r="IGU63"/>
      <c r="IGV63"/>
      <c r="IGW63"/>
      <c r="IGX63"/>
      <c r="IGY63"/>
      <c r="IGZ63"/>
      <c r="IHA63"/>
      <c r="IHB63"/>
      <c r="IHC63"/>
      <c r="IHD63"/>
      <c r="IHE63"/>
      <c r="IHF63"/>
      <c r="IHG63"/>
      <c r="IHH63"/>
      <c r="IHI63"/>
      <c r="IHJ63"/>
      <c r="IHK63"/>
      <c r="IHL63"/>
      <c r="IHM63"/>
      <c r="IHN63"/>
      <c r="IHO63"/>
      <c r="IHP63"/>
      <c r="IHQ63"/>
      <c r="IHR63"/>
      <c r="IHS63"/>
      <c r="IHT63"/>
      <c r="IHU63"/>
      <c r="IHV63"/>
      <c r="IHW63"/>
      <c r="IHX63"/>
      <c r="IHY63"/>
      <c r="IHZ63"/>
      <c r="IIA63"/>
      <c r="IIB63"/>
      <c r="IIC63"/>
      <c r="IID63"/>
      <c r="IIE63"/>
      <c r="IIF63"/>
      <c r="IIG63"/>
      <c r="IIH63"/>
      <c r="III63"/>
      <c r="IIJ63"/>
      <c r="IIK63"/>
      <c r="IIL63"/>
      <c r="IIM63"/>
      <c r="IIN63"/>
      <c r="IIO63"/>
      <c r="IIP63"/>
      <c r="IIQ63"/>
      <c r="IIR63"/>
      <c r="IIS63"/>
      <c r="IIT63"/>
      <c r="IIU63"/>
      <c r="IIV63"/>
      <c r="IIW63"/>
      <c r="IIX63"/>
      <c r="IIY63"/>
      <c r="IIZ63"/>
      <c r="IJA63"/>
      <c r="IJB63"/>
      <c r="IJC63"/>
      <c r="IJD63"/>
      <c r="IJE63"/>
      <c r="IJF63"/>
      <c r="IJG63"/>
      <c r="IJH63"/>
      <c r="IJI63"/>
      <c r="IJJ63"/>
      <c r="IJK63"/>
      <c r="IJL63"/>
      <c r="IJM63"/>
      <c r="IJN63"/>
      <c r="IJO63"/>
      <c r="IJP63"/>
      <c r="IJQ63"/>
      <c r="IJR63"/>
      <c r="IJS63"/>
      <c r="IJT63"/>
      <c r="IJU63"/>
      <c r="IJV63"/>
      <c r="IJW63"/>
      <c r="IJX63"/>
      <c r="IJY63"/>
      <c r="IJZ63"/>
      <c r="IKA63"/>
      <c r="IKB63"/>
      <c r="IKC63"/>
      <c r="IKD63"/>
      <c r="IKE63"/>
      <c r="IKF63"/>
      <c r="IKG63"/>
      <c r="IKH63"/>
      <c r="IKI63"/>
      <c r="IKJ63"/>
      <c r="IKK63"/>
      <c r="IKL63"/>
      <c r="IKM63"/>
      <c r="IKN63"/>
      <c r="IKO63"/>
      <c r="IKP63"/>
      <c r="IKQ63"/>
      <c r="IKR63"/>
      <c r="IKS63"/>
      <c r="IKT63"/>
      <c r="IKU63"/>
      <c r="IKV63"/>
      <c r="IKW63"/>
      <c r="IKX63"/>
      <c r="IKY63"/>
      <c r="IKZ63"/>
      <c r="ILA63"/>
      <c r="ILB63"/>
      <c r="ILC63"/>
      <c r="ILD63"/>
      <c r="ILE63"/>
      <c r="ILF63"/>
      <c r="ILG63"/>
      <c r="ILH63"/>
      <c r="ILI63"/>
      <c r="ILJ63"/>
      <c r="ILK63"/>
      <c r="ILL63"/>
      <c r="ILM63"/>
      <c r="ILN63"/>
      <c r="ILO63"/>
      <c r="ILP63"/>
      <c r="ILQ63"/>
      <c r="ILR63"/>
      <c r="ILS63"/>
      <c r="ILT63"/>
      <c r="ILU63"/>
      <c r="ILV63"/>
      <c r="ILW63"/>
      <c r="ILX63"/>
      <c r="ILY63"/>
      <c r="ILZ63"/>
      <c r="IMA63"/>
      <c r="IMB63"/>
      <c r="IMC63"/>
      <c r="IMD63"/>
      <c r="IME63"/>
      <c r="IMF63"/>
      <c r="IMG63"/>
      <c r="IMH63"/>
      <c r="IMI63"/>
      <c r="IMJ63"/>
      <c r="IMK63"/>
      <c r="IML63"/>
      <c r="IMM63"/>
      <c r="IMN63"/>
      <c r="IMO63"/>
      <c r="IMP63"/>
      <c r="IMQ63"/>
      <c r="IMR63"/>
      <c r="IMS63"/>
      <c r="IMT63"/>
      <c r="IMU63"/>
      <c r="IMV63"/>
      <c r="IMW63"/>
      <c r="IMX63"/>
      <c r="IMY63"/>
      <c r="IMZ63"/>
      <c r="INA63"/>
      <c r="INB63"/>
      <c r="INC63"/>
      <c r="IND63"/>
      <c r="INE63"/>
      <c r="INF63"/>
      <c r="ING63"/>
      <c r="INH63"/>
      <c r="INI63"/>
      <c r="INJ63"/>
      <c r="INK63"/>
      <c r="INL63"/>
      <c r="INM63"/>
      <c r="INN63"/>
      <c r="INO63"/>
      <c r="INP63"/>
      <c r="INQ63"/>
      <c r="INR63"/>
      <c r="INS63"/>
      <c r="INT63"/>
      <c r="INU63"/>
      <c r="INV63"/>
      <c r="INW63"/>
      <c r="INX63"/>
      <c r="INY63"/>
      <c r="INZ63"/>
      <c r="IOA63"/>
      <c r="IOB63"/>
      <c r="IOC63"/>
      <c r="IOD63"/>
      <c r="IOE63"/>
      <c r="IOF63"/>
      <c r="IOG63"/>
      <c r="IOH63"/>
      <c r="IOI63"/>
      <c r="IOJ63"/>
      <c r="IOK63"/>
      <c r="IOL63"/>
      <c r="IOM63"/>
      <c r="ION63"/>
      <c r="IOO63"/>
      <c r="IOP63"/>
      <c r="IOQ63"/>
      <c r="IOR63"/>
      <c r="IOS63"/>
      <c r="IOT63"/>
      <c r="IOU63"/>
      <c r="IOV63"/>
      <c r="IOW63"/>
      <c r="IOX63"/>
      <c r="IOY63"/>
      <c r="IOZ63"/>
      <c r="IPA63"/>
      <c r="IPB63"/>
      <c r="IPC63"/>
      <c r="IPD63"/>
      <c r="IPE63"/>
      <c r="IPF63"/>
      <c r="IPG63"/>
      <c r="IPH63"/>
      <c r="IPI63"/>
      <c r="IPJ63"/>
      <c r="IPK63"/>
      <c r="IPL63"/>
      <c r="IPM63"/>
      <c r="IPN63"/>
      <c r="IPO63"/>
      <c r="IPP63"/>
      <c r="IPQ63"/>
      <c r="IPR63"/>
      <c r="IPS63"/>
      <c r="IPT63"/>
      <c r="IPU63"/>
      <c r="IPV63"/>
      <c r="IPW63"/>
      <c r="IPX63"/>
      <c r="IPY63"/>
      <c r="IPZ63"/>
      <c r="IQA63"/>
      <c r="IQB63"/>
      <c r="IQC63"/>
      <c r="IQD63"/>
      <c r="IQE63"/>
      <c r="IQF63"/>
      <c r="IQG63"/>
      <c r="IQH63"/>
      <c r="IQI63"/>
      <c r="IQJ63"/>
      <c r="IQK63"/>
      <c r="IQL63"/>
      <c r="IQM63"/>
      <c r="IQN63"/>
      <c r="IQO63"/>
      <c r="IQP63"/>
      <c r="IQQ63"/>
      <c r="IQR63"/>
      <c r="IQS63"/>
      <c r="IQT63"/>
      <c r="IQU63"/>
      <c r="IQV63"/>
      <c r="IQW63"/>
      <c r="IQX63"/>
      <c r="IQY63"/>
      <c r="IQZ63"/>
      <c r="IRA63"/>
      <c r="IRB63"/>
      <c r="IRC63"/>
      <c r="IRD63"/>
      <c r="IRE63"/>
      <c r="IRF63"/>
      <c r="IRG63"/>
      <c r="IRH63"/>
      <c r="IRI63"/>
      <c r="IRJ63"/>
      <c r="IRK63"/>
      <c r="IRL63"/>
      <c r="IRM63"/>
      <c r="IRN63"/>
      <c r="IRO63"/>
      <c r="IRP63"/>
      <c r="IRQ63"/>
      <c r="IRR63"/>
      <c r="IRS63"/>
      <c r="IRT63"/>
      <c r="IRU63"/>
      <c r="IRV63"/>
      <c r="IRW63"/>
      <c r="IRX63"/>
      <c r="IRY63"/>
      <c r="IRZ63"/>
      <c r="ISA63"/>
      <c r="ISB63"/>
      <c r="ISC63"/>
      <c r="ISD63"/>
      <c r="ISE63"/>
      <c r="ISF63"/>
      <c r="ISG63"/>
      <c r="ISH63"/>
      <c r="ISI63"/>
      <c r="ISJ63"/>
      <c r="ISK63"/>
      <c r="ISL63"/>
      <c r="ISM63"/>
      <c r="ISN63"/>
      <c r="ISO63"/>
      <c r="ISP63"/>
      <c r="ISQ63"/>
      <c r="ISR63"/>
      <c r="ISS63"/>
      <c r="IST63"/>
      <c r="ISU63"/>
      <c r="ISV63"/>
      <c r="ISW63"/>
      <c r="ISX63"/>
      <c r="ISY63"/>
      <c r="ISZ63"/>
      <c r="ITA63"/>
      <c r="ITB63"/>
      <c r="ITC63"/>
      <c r="ITD63"/>
      <c r="ITE63"/>
      <c r="ITF63"/>
      <c r="ITG63"/>
      <c r="ITH63"/>
      <c r="ITI63"/>
      <c r="ITJ63"/>
      <c r="ITK63"/>
      <c r="ITL63"/>
      <c r="ITM63"/>
      <c r="ITN63"/>
      <c r="ITO63"/>
      <c r="ITP63"/>
      <c r="ITQ63"/>
      <c r="ITR63"/>
      <c r="ITS63"/>
      <c r="ITT63"/>
      <c r="ITU63"/>
      <c r="ITV63"/>
      <c r="ITW63"/>
      <c r="ITX63"/>
      <c r="ITY63"/>
      <c r="ITZ63"/>
      <c r="IUA63"/>
      <c r="IUB63"/>
      <c r="IUC63"/>
      <c r="IUD63"/>
      <c r="IUE63"/>
      <c r="IUF63"/>
      <c r="IUG63"/>
      <c r="IUH63"/>
      <c r="IUI63"/>
      <c r="IUJ63"/>
      <c r="IUK63"/>
      <c r="IUL63"/>
      <c r="IUM63"/>
      <c r="IUN63"/>
      <c r="IUO63"/>
      <c r="IUP63"/>
      <c r="IUQ63"/>
      <c r="IUR63"/>
      <c r="IUS63"/>
      <c r="IUT63"/>
      <c r="IUU63"/>
      <c r="IUV63"/>
      <c r="IUW63"/>
      <c r="IUX63"/>
      <c r="IUY63"/>
      <c r="IUZ63"/>
      <c r="IVA63"/>
      <c r="IVB63"/>
      <c r="IVC63"/>
      <c r="IVD63"/>
      <c r="IVE63"/>
      <c r="IVF63"/>
      <c r="IVG63"/>
      <c r="IVH63"/>
      <c r="IVI63"/>
      <c r="IVJ63"/>
      <c r="IVK63"/>
      <c r="IVL63"/>
      <c r="IVM63"/>
      <c r="IVN63"/>
      <c r="IVO63"/>
      <c r="IVP63"/>
      <c r="IVQ63"/>
      <c r="IVR63"/>
      <c r="IVS63"/>
      <c r="IVT63"/>
      <c r="IVU63"/>
      <c r="IVV63"/>
      <c r="IVW63"/>
      <c r="IVX63"/>
      <c r="IVY63"/>
      <c r="IVZ63"/>
      <c r="IWA63"/>
      <c r="IWB63"/>
      <c r="IWC63"/>
      <c r="IWD63"/>
      <c r="IWE63"/>
      <c r="IWF63"/>
      <c r="IWG63"/>
      <c r="IWH63"/>
      <c r="IWI63"/>
      <c r="IWJ63"/>
      <c r="IWK63"/>
      <c r="IWL63"/>
      <c r="IWM63"/>
      <c r="IWN63"/>
      <c r="IWO63"/>
      <c r="IWP63"/>
      <c r="IWQ63"/>
      <c r="IWR63"/>
      <c r="IWS63"/>
      <c r="IWT63"/>
      <c r="IWU63"/>
      <c r="IWV63"/>
      <c r="IWW63"/>
      <c r="IWX63"/>
      <c r="IWY63"/>
      <c r="IWZ63"/>
      <c r="IXA63"/>
      <c r="IXB63"/>
      <c r="IXC63"/>
      <c r="IXD63"/>
      <c r="IXE63"/>
      <c r="IXF63"/>
      <c r="IXG63"/>
      <c r="IXH63"/>
      <c r="IXI63"/>
      <c r="IXJ63"/>
      <c r="IXK63"/>
      <c r="IXL63"/>
      <c r="IXM63"/>
      <c r="IXN63"/>
      <c r="IXO63"/>
      <c r="IXP63"/>
      <c r="IXQ63"/>
      <c r="IXR63"/>
      <c r="IXS63"/>
      <c r="IXT63"/>
      <c r="IXU63"/>
      <c r="IXV63"/>
      <c r="IXW63"/>
      <c r="IXX63"/>
      <c r="IXY63"/>
      <c r="IXZ63"/>
      <c r="IYA63"/>
      <c r="IYB63"/>
      <c r="IYC63"/>
      <c r="IYD63"/>
      <c r="IYE63"/>
      <c r="IYF63"/>
      <c r="IYG63"/>
      <c r="IYH63"/>
      <c r="IYI63"/>
      <c r="IYJ63"/>
      <c r="IYK63"/>
      <c r="IYL63"/>
      <c r="IYM63"/>
      <c r="IYN63"/>
      <c r="IYO63"/>
      <c r="IYP63"/>
      <c r="IYQ63"/>
      <c r="IYR63"/>
      <c r="IYS63"/>
      <c r="IYT63"/>
      <c r="IYU63"/>
      <c r="IYV63"/>
      <c r="IYW63"/>
      <c r="IYX63"/>
      <c r="IYY63"/>
      <c r="IYZ63"/>
      <c r="IZA63"/>
      <c r="IZB63"/>
      <c r="IZC63"/>
      <c r="IZD63"/>
      <c r="IZE63"/>
      <c r="IZF63"/>
      <c r="IZG63"/>
      <c r="IZH63"/>
      <c r="IZI63"/>
      <c r="IZJ63"/>
      <c r="IZK63"/>
      <c r="IZL63"/>
      <c r="IZM63"/>
      <c r="IZN63"/>
      <c r="IZO63"/>
      <c r="IZP63"/>
      <c r="IZQ63"/>
      <c r="IZR63"/>
      <c r="IZS63"/>
      <c r="IZT63"/>
      <c r="IZU63"/>
      <c r="IZV63"/>
      <c r="IZW63"/>
      <c r="IZX63"/>
      <c r="IZY63"/>
      <c r="IZZ63"/>
      <c r="JAA63"/>
      <c r="JAB63"/>
      <c r="JAC63"/>
      <c r="JAD63"/>
      <c r="JAE63"/>
      <c r="JAF63"/>
      <c r="JAG63"/>
      <c r="JAH63"/>
      <c r="JAI63"/>
      <c r="JAJ63"/>
      <c r="JAK63"/>
      <c r="JAL63"/>
      <c r="JAM63"/>
      <c r="JAN63"/>
      <c r="JAO63"/>
      <c r="JAP63"/>
      <c r="JAQ63"/>
      <c r="JAR63"/>
      <c r="JAS63"/>
      <c r="JAT63"/>
      <c r="JAU63"/>
      <c r="JAV63"/>
      <c r="JAW63"/>
      <c r="JAX63"/>
      <c r="JAY63"/>
      <c r="JAZ63"/>
      <c r="JBA63"/>
      <c r="JBB63"/>
      <c r="JBC63"/>
      <c r="JBD63"/>
      <c r="JBE63"/>
      <c r="JBF63"/>
      <c r="JBG63"/>
      <c r="JBH63"/>
      <c r="JBI63"/>
      <c r="JBJ63"/>
      <c r="JBK63"/>
      <c r="JBL63"/>
      <c r="JBM63"/>
      <c r="JBN63"/>
      <c r="JBO63"/>
      <c r="JBP63"/>
      <c r="JBQ63"/>
      <c r="JBR63"/>
      <c r="JBS63"/>
      <c r="JBT63"/>
      <c r="JBU63"/>
      <c r="JBV63"/>
      <c r="JBW63"/>
      <c r="JBX63"/>
      <c r="JBY63"/>
      <c r="JBZ63"/>
      <c r="JCA63"/>
      <c r="JCB63"/>
      <c r="JCC63"/>
      <c r="JCD63"/>
      <c r="JCE63"/>
      <c r="JCF63"/>
      <c r="JCG63"/>
      <c r="JCH63"/>
      <c r="JCI63"/>
      <c r="JCJ63"/>
      <c r="JCK63"/>
      <c r="JCL63"/>
      <c r="JCM63"/>
      <c r="JCN63"/>
      <c r="JCO63"/>
      <c r="JCP63"/>
      <c r="JCQ63"/>
      <c r="JCR63"/>
      <c r="JCS63"/>
      <c r="JCT63"/>
      <c r="JCU63"/>
      <c r="JCV63"/>
      <c r="JCW63"/>
      <c r="JCX63"/>
      <c r="JCY63"/>
      <c r="JCZ63"/>
      <c r="JDA63"/>
      <c r="JDB63"/>
      <c r="JDC63"/>
      <c r="JDD63"/>
      <c r="JDE63"/>
      <c r="JDF63"/>
      <c r="JDG63"/>
      <c r="JDH63"/>
      <c r="JDI63"/>
      <c r="JDJ63"/>
      <c r="JDK63"/>
      <c r="JDL63"/>
      <c r="JDM63"/>
      <c r="JDN63"/>
      <c r="JDO63"/>
      <c r="JDP63"/>
      <c r="JDQ63"/>
      <c r="JDR63"/>
      <c r="JDS63"/>
      <c r="JDT63"/>
      <c r="JDU63"/>
      <c r="JDV63"/>
      <c r="JDW63"/>
      <c r="JDX63"/>
      <c r="JDY63"/>
      <c r="JDZ63"/>
      <c r="JEA63"/>
      <c r="JEB63"/>
      <c r="JEC63"/>
      <c r="JED63"/>
      <c r="JEE63"/>
      <c r="JEF63"/>
      <c r="JEG63"/>
      <c r="JEH63"/>
      <c r="JEI63"/>
      <c r="JEJ63"/>
      <c r="JEK63"/>
      <c r="JEL63"/>
      <c r="JEM63"/>
      <c r="JEN63"/>
      <c r="JEO63"/>
      <c r="JEP63"/>
      <c r="JEQ63"/>
      <c r="JER63"/>
      <c r="JES63"/>
      <c r="JET63"/>
      <c r="JEU63"/>
      <c r="JEV63"/>
      <c r="JEW63"/>
      <c r="JEX63"/>
      <c r="JEY63"/>
      <c r="JEZ63"/>
      <c r="JFA63"/>
      <c r="JFB63"/>
      <c r="JFC63"/>
      <c r="JFD63"/>
      <c r="JFE63"/>
      <c r="JFF63"/>
      <c r="JFG63"/>
      <c r="JFH63"/>
      <c r="JFI63"/>
      <c r="JFJ63"/>
      <c r="JFK63"/>
      <c r="JFL63"/>
      <c r="JFM63"/>
      <c r="JFN63"/>
      <c r="JFO63"/>
      <c r="JFP63"/>
      <c r="JFQ63"/>
      <c r="JFR63"/>
      <c r="JFS63"/>
      <c r="JFT63"/>
      <c r="JFU63"/>
      <c r="JFV63"/>
      <c r="JFW63"/>
      <c r="JFX63"/>
      <c r="JFY63"/>
      <c r="JFZ63"/>
      <c r="JGA63"/>
      <c r="JGB63"/>
      <c r="JGC63"/>
      <c r="JGD63"/>
      <c r="JGE63"/>
      <c r="JGF63"/>
      <c r="JGG63"/>
      <c r="JGH63"/>
      <c r="JGI63"/>
      <c r="JGJ63"/>
      <c r="JGK63"/>
      <c r="JGL63"/>
      <c r="JGM63"/>
      <c r="JGN63"/>
      <c r="JGO63"/>
      <c r="JGP63"/>
      <c r="JGQ63"/>
      <c r="JGR63"/>
      <c r="JGS63"/>
      <c r="JGT63"/>
      <c r="JGU63"/>
      <c r="JGV63"/>
      <c r="JGW63"/>
      <c r="JGX63"/>
      <c r="JGY63"/>
      <c r="JGZ63"/>
      <c r="JHA63"/>
      <c r="JHB63"/>
      <c r="JHC63"/>
      <c r="JHD63"/>
      <c r="JHE63"/>
      <c r="JHF63"/>
      <c r="JHG63"/>
      <c r="JHH63"/>
      <c r="JHI63"/>
      <c r="JHJ63"/>
      <c r="JHK63"/>
      <c r="JHL63"/>
      <c r="JHM63"/>
      <c r="JHN63"/>
      <c r="JHO63"/>
      <c r="JHP63"/>
      <c r="JHQ63"/>
      <c r="JHR63"/>
      <c r="JHS63"/>
      <c r="JHT63"/>
      <c r="JHU63"/>
      <c r="JHV63"/>
      <c r="JHW63"/>
      <c r="JHX63"/>
      <c r="JHY63"/>
      <c r="JHZ63"/>
      <c r="JIA63"/>
      <c r="JIB63"/>
      <c r="JIC63"/>
      <c r="JID63"/>
      <c r="JIE63"/>
      <c r="JIF63"/>
      <c r="JIG63"/>
      <c r="JIH63"/>
      <c r="JII63"/>
      <c r="JIJ63"/>
      <c r="JIK63"/>
      <c r="JIL63"/>
      <c r="JIM63"/>
      <c r="JIN63"/>
      <c r="JIO63"/>
      <c r="JIP63"/>
      <c r="JIQ63"/>
      <c r="JIR63"/>
      <c r="JIS63"/>
      <c r="JIT63"/>
      <c r="JIU63"/>
      <c r="JIV63"/>
      <c r="JIW63"/>
      <c r="JIX63"/>
      <c r="JIY63"/>
      <c r="JIZ63"/>
      <c r="JJA63"/>
      <c r="JJB63"/>
      <c r="JJC63"/>
      <c r="JJD63"/>
      <c r="JJE63"/>
      <c r="JJF63"/>
      <c r="JJG63"/>
      <c r="JJH63"/>
      <c r="JJI63"/>
      <c r="JJJ63"/>
      <c r="JJK63"/>
      <c r="JJL63"/>
      <c r="JJM63"/>
      <c r="JJN63"/>
      <c r="JJO63"/>
      <c r="JJP63"/>
      <c r="JJQ63"/>
      <c r="JJR63"/>
      <c r="JJS63"/>
      <c r="JJT63"/>
      <c r="JJU63"/>
      <c r="JJV63"/>
      <c r="JJW63"/>
      <c r="JJX63"/>
      <c r="JJY63"/>
      <c r="JJZ63"/>
      <c r="JKA63"/>
      <c r="JKB63"/>
      <c r="JKC63"/>
      <c r="JKD63"/>
      <c r="JKE63"/>
      <c r="JKF63"/>
      <c r="JKG63"/>
      <c r="JKH63"/>
      <c r="JKI63"/>
      <c r="JKJ63"/>
      <c r="JKK63"/>
      <c r="JKL63"/>
      <c r="JKM63"/>
      <c r="JKN63"/>
      <c r="JKO63"/>
      <c r="JKP63"/>
      <c r="JKQ63"/>
      <c r="JKR63"/>
      <c r="JKS63"/>
      <c r="JKT63"/>
      <c r="JKU63"/>
      <c r="JKV63"/>
      <c r="JKW63"/>
      <c r="JKX63"/>
      <c r="JKY63"/>
      <c r="JKZ63"/>
      <c r="JLA63"/>
      <c r="JLB63"/>
      <c r="JLC63"/>
      <c r="JLD63"/>
      <c r="JLE63"/>
      <c r="JLF63"/>
      <c r="JLG63"/>
      <c r="JLH63"/>
      <c r="JLI63"/>
      <c r="JLJ63"/>
      <c r="JLK63"/>
      <c r="JLL63"/>
      <c r="JLM63"/>
      <c r="JLN63"/>
      <c r="JLO63"/>
      <c r="JLP63"/>
      <c r="JLQ63"/>
      <c r="JLR63"/>
      <c r="JLS63"/>
      <c r="JLT63"/>
      <c r="JLU63"/>
      <c r="JLV63"/>
      <c r="JLW63"/>
      <c r="JLX63"/>
      <c r="JLY63"/>
      <c r="JLZ63"/>
      <c r="JMA63"/>
      <c r="JMB63"/>
      <c r="JMC63"/>
      <c r="JMD63"/>
      <c r="JME63"/>
      <c r="JMF63"/>
      <c r="JMG63"/>
      <c r="JMH63"/>
      <c r="JMI63"/>
      <c r="JMJ63"/>
      <c r="JMK63"/>
      <c r="JML63"/>
      <c r="JMM63"/>
      <c r="JMN63"/>
      <c r="JMO63"/>
      <c r="JMP63"/>
      <c r="JMQ63"/>
      <c r="JMR63"/>
      <c r="JMS63"/>
      <c r="JMT63"/>
      <c r="JMU63"/>
      <c r="JMV63"/>
      <c r="JMW63"/>
      <c r="JMX63"/>
      <c r="JMY63"/>
      <c r="JMZ63"/>
      <c r="JNA63"/>
      <c r="JNB63"/>
      <c r="JNC63"/>
      <c r="JND63"/>
      <c r="JNE63"/>
      <c r="JNF63"/>
      <c r="JNG63"/>
      <c r="JNH63"/>
      <c r="JNI63"/>
      <c r="JNJ63"/>
      <c r="JNK63"/>
      <c r="JNL63"/>
      <c r="JNM63"/>
      <c r="JNN63"/>
      <c r="JNO63"/>
      <c r="JNP63"/>
      <c r="JNQ63"/>
      <c r="JNR63"/>
      <c r="JNS63"/>
      <c r="JNT63"/>
      <c r="JNU63"/>
      <c r="JNV63"/>
      <c r="JNW63"/>
      <c r="JNX63"/>
      <c r="JNY63"/>
      <c r="JNZ63"/>
      <c r="JOA63"/>
      <c r="JOB63"/>
      <c r="JOC63"/>
      <c r="JOD63"/>
      <c r="JOE63"/>
      <c r="JOF63"/>
      <c r="JOG63"/>
      <c r="JOH63"/>
      <c r="JOI63"/>
      <c r="JOJ63"/>
      <c r="JOK63"/>
      <c r="JOL63"/>
      <c r="JOM63"/>
      <c r="JON63"/>
      <c r="JOO63"/>
      <c r="JOP63"/>
      <c r="JOQ63"/>
      <c r="JOR63"/>
      <c r="JOS63"/>
      <c r="JOT63"/>
      <c r="JOU63"/>
      <c r="JOV63"/>
      <c r="JOW63"/>
      <c r="JOX63"/>
      <c r="JOY63"/>
      <c r="JOZ63"/>
      <c r="JPA63"/>
      <c r="JPB63"/>
      <c r="JPC63"/>
      <c r="JPD63"/>
      <c r="JPE63"/>
      <c r="JPF63"/>
      <c r="JPG63"/>
      <c r="JPH63"/>
      <c r="JPI63"/>
      <c r="JPJ63"/>
      <c r="JPK63"/>
      <c r="JPL63"/>
      <c r="JPM63"/>
      <c r="JPN63"/>
      <c r="JPO63"/>
      <c r="JPP63"/>
      <c r="JPQ63"/>
      <c r="JPR63"/>
      <c r="JPS63"/>
      <c r="JPT63"/>
      <c r="JPU63"/>
      <c r="JPV63"/>
      <c r="JPW63"/>
      <c r="JPX63"/>
      <c r="JPY63"/>
      <c r="JPZ63"/>
      <c r="JQA63"/>
      <c r="JQB63"/>
      <c r="JQC63"/>
      <c r="JQD63"/>
      <c r="JQE63"/>
      <c r="JQF63"/>
      <c r="JQG63"/>
      <c r="JQH63"/>
      <c r="JQI63"/>
      <c r="JQJ63"/>
      <c r="JQK63"/>
      <c r="JQL63"/>
      <c r="JQM63"/>
      <c r="JQN63"/>
      <c r="JQO63"/>
      <c r="JQP63"/>
      <c r="JQQ63"/>
      <c r="JQR63"/>
      <c r="JQS63"/>
      <c r="JQT63"/>
      <c r="JQU63"/>
      <c r="JQV63"/>
      <c r="JQW63"/>
      <c r="JQX63"/>
      <c r="JQY63"/>
      <c r="JQZ63"/>
      <c r="JRA63"/>
      <c r="JRB63"/>
      <c r="JRC63"/>
      <c r="JRD63"/>
      <c r="JRE63"/>
      <c r="JRF63"/>
      <c r="JRG63"/>
      <c r="JRH63"/>
      <c r="JRI63"/>
      <c r="JRJ63"/>
      <c r="JRK63"/>
      <c r="JRL63"/>
      <c r="JRM63"/>
      <c r="JRN63"/>
      <c r="JRO63"/>
      <c r="JRP63"/>
      <c r="JRQ63"/>
      <c r="JRR63"/>
      <c r="JRS63"/>
      <c r="JRT63"/>
      <c r="JRU63"/>
      <c r="JRV63"/>
      <c r="JRW63"/>
      <c r="JRX63"/>
      <c r="JRY63"/>
      <c r="JRZ63"/>
      <c r="JSA63"/>
      <c r="JSB63"/>
      <c r="JSC63"/>
      <c r="JSD63"/>
      <c r="JSE63"/>
      <c r="JSF63"/>
      <c r="JSG63"/>
      <c r="JSH63"/>
      <c r="JSI63"/>
      <c r="JSJ63"/>
      <c r="JSK63"/>
      <c r="JSL63"/>
      <c r="JSM63"/>
      <c r="JSN63"/>
      <c r="JSO63"/>
      <c r="JSP63"/>
      <c r="JSQ63"/>
      <c r="JSR63"/>
      <c r="JSS63"/>
      <c r="JST63"/>
      <c r="JSU63"/>
      <c r="JSV63"/>
      <c r="JSW63"/>
      <c r="JSX63"/>
      <c r="JSY63"/>
      <c r="JSZ63"/>
      <c r="JTA63"/>
      <c r="JTB63"/>
      <c r="JTC63"/>
      <c r="JTD63"/>
      <c r="JTE63"/>
      <c r="JTF63"/>
      <c r="JTG63"/>
      <c r="JTH63"/>
      <c r="JTI63"/>
      <c r="JTJ63"/>
      <c r="JTK63"/>
      <c r="JTL63"/>
      <c r="JTM63"/>
      <c r="JTN63"/>
      <c r="JTO63"/>
      <c r="JTP63"/>
      <c r="JTQ63"/>
      <c r="JTR63"/>
      <c r="JTS63"/>
      <c r="JTT63"/>
      <c r="JTU63"/>
      <c r="JTV63"/>
      <c r="JTW63"/>
      <c r="JTX63"/>
      <c r="JTY63"/>
      <c r="JTZ63"/>
      <c r="JUA63"/>
      <c r="JUB63"/>
      <c r="JUC63"/>
      <c r="JUD63"/>
      <c r="JUE63"/>
      <c r="JUF63"/>
      <c r="JUG63"/>
      <c r="JUH63"/>
      <c r="JUI63"/>
      <c r="JUJ63"/>
      <c r="JUK63"/>
      <c r="JUL63"/>
      <c r="JUM63"/>
      <c r="JUN63"/>
      <c r="JUO63"/>
      <c r="JUP63"/>
      <c r="JUQ63"/>
      <c r="JUR63"/>
      <c r="JUS63"/>
      <c r="JUT63"/>
      <c r="JUU63"/>
      <c r="JUV63"/>
      <c r="JUW63"/>
      <c r="JUX63"/>
      <c r="JUY63"/>
      <c r="JUZ63"/>
      <c r="JVA63"/>
      <c r="JVB63"/>
      <c r="JVC63"/>
      <c r="JVD63"/>
      <c r="JVE63"/>
      <c r="JVF63"/>
      <c r="JVG63"/>
      <c r="JVH63"/>
      <c r="JVI63"/>
      <c r="JVJ63"/>
      <c r="JVK63"/>
      <c r="JVL63"/>
      <c r="JVM63"/>
      <c r="JVN63"/>
      <c r="JVO63"/>
      <c r="JVP63"/>
      <c r="JVQ63"/>
      <c r="JVR63"/>
      <c r="JVS63"/>
      <c r="JVT63"/>
      <c r="JVU63"/>
      <c r="JVV63"/>
      <c r="JVW63"/>
      <c r="JVX63"/>
      <c r="JVY63"/>
      <c r="JVZ63"/>
      <c r="JWA63"/>
      <c r="JWB63"/>
      <c r="JWC63"/>
      <c r="JWD63"/>
      <c r="JWE63"/>
      <c r="JWF63"/>
      <c r="JWG63"/>
      <c r="JWH63"/>
      <c r="JWI63"/>
      <c r="JWJ63"/>
      <c r="JWK63"/>
      <c r="JWL63"/>
      <c r="JWM63"/>
      <c r="JWN63"/>
      <c r="JWO63"/>
      <c r="JWP63"/>
      <c r="JWQ63"/>
      <c r="JWR63"/>
      <c r="JWS63"/>
      <c r="JWT63"/>
      <c r="JWU63"/>
      <c r="JWV63"/>
      <c r="JWW63"/>
      <c r="JWX63"/>
      <c r="JWY63"/>
      <c r="JWZ63"/>
      <c r="JXA63"/>
      <c r="JXB63"/>
      <c r="JXC63"/>
      <c r="JXD63"/>
      <c r="JXE63"/>
      <c r="JXF63"/>
      <c r="JXG63"/>
      <c r="JXH63"/>
      <c r="JXI63"/>
      <c r="JXJ63"/>
      <c r="JXK63"/>
      <c r="JXL63"/>
      <c r="JXM63"/>
      <c r="JXN63"/>
      <c r="JXO63"/>
      <c r="JXP63"/>
      <c r="JXQ63"/>
      <c r="JXR63"/>
      <c r="JXS63"/>
      <c r="JXT63"/>
      <c r="JXU63"/>
      <c r="JXV63"/>
      <c r="JXW63"/>
      <c r="JXX63"/>
      <c r="JXY63"/>
      <c r="JXZ63"/>
      <c r="JYA63"/>
      <c r="JYB63"/>
      <c r="JYC63"/>
      <c r="JYD63"/>
      <c r="JYE63"/>
      <c r="JYF63"/>
      <c r="JYG63"/>
      <c r="JYH63"/>
      <c r="JYI63"/>
      <c r="JYJ63"/>
      <c r="JYK63"/>
      <c r="JYL63"/>
      <c r="JYM63"/>
      <c r="JYN63"/>
      <c r="JYO63"/>
      <c r="JYP63"/>
      <c r="JYQ63"/>
      <c r="JYR63"/>
      <c r="JYS63"/>
      <c r="JYT63"/>
      <c r="JYU63"/>
      <c r="JYV63"/>
      <c r="JYW63"/>
      <c r="JYX63"/>
      <c r="JYY63"/>
      <c r="JYZ63"/>
      <c r="JZA63"/>
      <c r="JZB63"/>
      <c r="JZC63"/>
      <c r="JZD63"/>
      <c r="JZE63"/>
      <c r="JZF63"/>
      <c r="JZG63"/>
      <c r="JZH63"/>
      <c r="JZI63"/>
      <c r="JZJ63"/>
      <c r="JZK63"/>
      <c r="JZL63"/>
      <c r="JZM63"/>
      <c r="JZN63"/>
      <c r="JZO63"/>
      <c r="JZP63"/>
      <c r="JZQ63"/>
      <c r="JZR63"/>
      <c r="JZS63"/>
      <c r="JZT63"/>
      <c r="JZU63"/>
      <c r="JZV63"/>
      <c r="JZW63"/>
      <c r="JZX63"/>
      <c r="JZY63"/>
      <c r="JZZ63"/>
      <c r="KAA63"/>
      <c r="KAB63"/>
      <c r="KAC63"/>
      <c r="KAD63"/>
      <c r="KAE63"/>
      <c r="KAF63"/>
      <c r="KAG63"/>
      <c r="KAH63"/>
      <c r="KAI63"/>
      <c r="KAJ63"/>
      <c r="KAK63"/>
      <c r="KAL63"/>
      <c r="KAM63"/>
      <c r="KAN63"/>
      <c r="KAO63"/>
      <c r="KAP63"/>
      <c r="KAQ63"/>
      <c r="KAR63"/>
      <c r="KAS63"/>
      <c r="KAT63"/>
      <c r="KAU63"/>
      <c r="KAV63"/>
      <c r="KAW63"/>
      <c r="KAX63"/>
      <c r="KAY63"/>
      <c r="KAZ63"/>
      <c r="KBA63"/>
      <c r="KBB63"/>
      <c r="KBC63"/>
      <c r="KBD63"/>
      <c r="KBE63"/>
      <c r="KBF63"/>
      <c r="KBG63"/>
      <c r="KBH63"/>
      <c r="KBI63"/>
      <c r="KBJ63"/>
      <c r="KBK63"/>
      <c r="KBL63"/>
      <c r="KBM63"/>
      <c r="KBN63"/>
      <c r="KBO63"/>
      <c r="KBP63"/>
      <c r="KBQ63"/>
      <c r="KBR63"/>
      <c r="KBS63"/>
      <c r="KBT63"/>
      <c r="KBU63"/>
      <c r="KBV63"/>
      <c r="KBW63"/>
      <c r="KBX63"/>
      <c r="KBY63"/>
      <c r="KBZ63"/>
      <c r="KCA63"/>
      <c r="KCB63"/>
      <c r="KCC63"/>
      <c r="KCD63"/>
      <c r="KCE63"/>
      <c r="KCF63"/>
      <c r="KCG63"/>
      <c r="KCH63"/>
      <c r="KCI63"/>
      <c r="KCJ63"/>
      <c r="KCK63"/>
      <c r="KCL63"/>
      <c r="KCM63"/>
      <c r="KCN63"/>
      <c r="KCO63"/>
      <c r="KCP63"/>
      <c r="KCQ63"/>
      <c r="KCR63"/>
      <c r="KCS63"/>
      <c r="KCT63"/>
      <c r="KCU63"/>
      <c r="KCV63"/>
      <c r="KCW63"/>
      <c r="KCX63"/>
      <c r="KCY63"/>
      <c r="KCZ63"/>
      <c r="KDA63"/>
      <c r="KDB63"/>
      <c r="KDC63"/>
      <c r="KDD63"/>
      <c r="KDE63"/>
      <c r="KDF63"/>
      <c r="KDG63"/>
      <c r="KDH63"/>
      <c r="KDI63"/>
      <c r="KDJ63"/>
      <c r="KDK63"/>
      <c r="KDL63"/>
      <c r="KDM63"/>
      <c r="KDN63"/>
      <c r="KDO63"/>
      <c r="KDP63"/>
      <c r="KDQ63"/>
      <c r="KDR63"/>
      <c r="KDS63"/>
      <c r="KDT63"/>
      <c r="KDU63"/>
      <c r="KDV63"/>
      <c r="KDW63"/>
      <c r="KDX63"/>
      <c r="KDY63"/>
      <c r="KDZ63"/>
      <c r="KEA63"/>
      <c r="KEB63"/>
      <c r="KEC63"/>
      <c r="KED63"/>
      <c r="KEE63"/>
      <c r="KEF63"/>
      <c r="KEG63"/>
      <c r="KEH63"/>
      <c r="KEI63"/>
      <c r="KEJ63"/>
      <c r="KEK63"/>
      <c r="KEL63"/>
      <c r="KEM63"/>
      <c r="KEN63"/>
      <c r="KEO63"/>
      <c r="KEP63"/>
      <c r="KEQ63"/>
      <c r="KER63"/>
      <c r="KES63"/>
      <c r="KET63"/>
      <c r="KEU63"/>
      <c r="KEV63"/>
      <c r="KEW63"/>
      <c r="KEX63"/>
      <c r="KEY63"/>
      <c r="KEZ63"/>
      <c r="KFA63"/>
      <c r="KFB63"/>
      <c r="KFC63"/>
      <c r="KFD63"/>
      <c r="KFE63"/>
      <c r="KFF63"/>
      <c r="KFG63"/>
      <c r="KFH63"/>
      <c r="KFI63"/>
      <c r="KFJ63"/>
      <c r="KFK63"/>
      <c r="KFL63"/>
      <c r="KFM63"/>
      <c r="KFN63"/>
      <c r="KFO63"/>
      <c r="KFP63"/>
      <c r="KFQ63"/>
      <c r="KFR63"/>
      <c r="KFS63"/>
      <c r="KFT63"/>
      <c r="KFU63"/>
      <c r="KFV63"/>
      <c r="KFW63"/>
      <c r="KFX63"/>
      <c r="KFY63"/>
      <c r="KFZ63"/>
      <c r="KGA63"/>
      <c r="KGB63"/>
      <c r="KGC63"/>
      <c r="KGD63"/>
      <c r="KGE63"/>
      <c r="KGF63"/>
      <c r="KGG63"/>
      <c r="KGH63"/>
      <c r="KGI63"/>
      <c r="KGJ63"/>
      <c r="KGK63"/>
      <c r="KGL63"/>
      <c r="KGM63"/>
      <c r="KGN63"/>
      <c r="KGO63"/>
      <c r="KGP63"/>
      <c r="KGQ63"/>
      <c r="KGR63"/>
      <c r="KGS63"/>
      <c r="KGT63"/>
      <c r="KGU63"/>
      <c r="KGV63"/>
      <c r="KGW63"/>
      <c r="KGX63"/>
      <c r="KGY63"/>
      <c r="KGZ63"/>
      <c r="KHA63"/>
      <c r="KHB63"/>
      <c r="KHC63"/>
      <c r="KHD63"/>
      <c r="KHE63"/>
      <c r="KHF63"/>
      <c r="KHG63"/>
      <c r="KHH63"/>
      <c r="KHI63"/>
      <c r="KHJ63"/>
      <c r="KHK63"/>
      <c r="KHL63"/>
      <c r="KHM63"/>
      <c r="KHN63"/>
      <c r="KHO63"/>
      <c r="KHP63"/>
      <c r="KHQ63"/>
      <c r="KHR63"/>
      <c r="KHS63"/>
      <c r="KHT63"/>
      <c r="KHU63"/>
      <c r="KHV63"/>
      <c r="KHW63"/>
      <c r="KHX63"/>
      <c r="KHY63"/>
      <c r="KHZ63"/>
      <c r="KIA63"/>
      <c r="KIB63"/>
      <c r="KIC63"/>
      <c r="KID63"/>
      <c r="KIE63"/>
      <c r="KIF63"/>
      <c r="KIG63"/>
      <c r="KIH63"/>
      <c r="KII63"/>
      <c r="KIJ63"/>
      <c r="KIK63"/>
      <c r="KIL63"/>
      <c r="KIM63"/>
      <c r="KIN63"/>
      <c r="KIO63"/>
      <c r="KIP63"/>
      <c r="KIQ63"/>
      <c r="KIR63"/>
      <c r="KIS63"/>
      <c r="KIT63"/>
      <c r="KIU63"/>
      <c r="KIV63"/>
      <c r="KIW63"/>
      <c r="KIX63"/>
      <c r="KIY63"/>
      <c r="KIZ63"/>
      <c r="KJA63"/>
      <c r="KJB63"/>
      <c r="KJC63"/>
      <c r="KJD63"/>
      <c r="KJE63"/>
      <c r="KJF63"/>
      <c r="KJG63"/>
      <c r="KJH63"/>
      <c r="KJI63"/>
      <c r="KJJ63"/>
      <c r="KJK63"/>
      <c r="KJL63"/>
      <c r="KJM63"/>
      <c r="KJN63"/>
      <c r="KJO63"/>
      <c r="KJP63"/>
      <c r="KJQ63"/>
      <c r="KJR63"/>
      <c r="KJS63"/>
      <c r="KJT63"/>
      <c r="KJU63"/>
      <c r="KJV63"/>
      <c r="KJW63"/>
      <c r="KJX63"/>
      <c r="KJY63"/>
      <c r="KJZ63"/>
      <c r="KKA63"/>
      <c r="KKB63"/>
      <c r="KKC63"/>
      <c r="KKD63"/>
      <c r="KKE63"/>
      <c r="KKF63"/>
      <c r="KKG63"/>
      <c r="KKH63"/>
      <c r="KKI63"/>
      <c r="KKJ63"/>
      <c r="KKK63"/>
      <c r="KKL63"/>
      <c r="KKM63"/>
      <c r="KKN63"/>
      <c r="KKO63"/>
      <c r="KKP63"/>
      <c r="KKQ63"/>
      <c r="KKR63"/>
      <c r="KKS63"/>
      <c r="KKT63"/>
      <c r="KKU63"/>
      <c r="KKV63"/>
      <c r="KKW63"/>
      <c r="KKX63"/>
      <c r="KKY63"/>
      <c r="KKZ63"/>
      <c r="KLA63"/>
      <c r="KLB63"/>
      <c r="KLC63"/>
      <c r="KLD63"/>
      <c r="KLE63"/>
      <c r="KLF63"/>
      <c r="KLG63"/>
      <c r="KLH63"/>
      <c r="KLI63"/>
      <c r="KLJ63"/>
      <c r="KLK63"/>
      <c r="KLL63"/>
      <c r="KLM63"/>
      <c r="KLN63"/>
      <c r="KLO63"/>
      <c r="KLP63"/>
      <c r="KLQ63"/>
      <c r="KLR63"/>
      <c r="KLS63"/>
      <c r="KLT63"/>
      <c r="KLU63"/>
      <c r="KLV63"/>
      <c r="KLW63"/>
      <c r="KLX63"/>
      <c r="KLY63"/>
      <c r="KLZ63"/>
      <c r="KMA63"/>
      <c r="KMB63"/>
      <c r="KMC63"/>
      <c r="KMD63"/>
      <c r="KME63"/>
      <c r="KMF63"/>
      <c r="KMG63"/>
      <c r="KMH63"/>
      <c r="KMI63"/>
      <c r="KMJ63"/>
      <c r="KMK63"/>
      <c r="KML63"/>
      <c r="KMM63"/>
      <c r="KMN63"/>
      <c r="KMO63"/>
      <c r="KMP63"/>
      <c r="KMQ63"/>
      <c r="KMR63"/>
      <c r="KMS63"/>
      <c r="KMT63"/>
      <c r="KMU63"/>
      <c r="KMV63"/>
      <c r="KMW63"/>
      <c r="KMX63"/>
      <c r="KMY63"/>
      <c r="KMZ63"/>
      <c r="KNA63"/>
      <c r="KNB63"/>
      <c r="KNC63"/>
      <c r="KND63"/>
      <c r="KNE63"/>
      <c r="KNF63"/>
      <c r="KNG63"/>
      <c r="KNH63"/>
      <c r="KNI63"/>
      <c r="KNJ63"/>
      <c r="KNK63"/>
      <c r="KNL63"/>
      <c r="KNM63"/>
      <c r="KNN63"/>
      <c r="KNO63"/>
      <c r="KNP63"/>
      <c r="KNQ63"/>
      <c r="KNR63"/>
      <c r="KNS63"/>
      <c r="KNT63"/>
      <c r="KNU63"/>
      <c r="KNV63"/>
      <c r="KNW63"/>
      <c r="KNX63"/>
      <c r="KNY63"/>
      <c r="KNZ63"/>
      <c r="KOA63"/>
      <c r="KOB63"/>
      <c r="KOC63"/>
      <c r="KOD63"/>
      <c r="KOE63"/>
      <c r="KOF63"/>
      <c r="KOG63"/>
      <c r="KOH63"/>
      <c r="KOI63"/>
      <c r="KOJ63"/>
      <c r="KOK63"/>
      <c r="KOL63"/>
      <c r="KOM63"/>
      <c r="KON63"/>
      <c r="KOO63"/>
      <c r="KOP63"/>
      <c r="KOQ63"/>
      <c r="KOR63"/>
      <c r="KOS63"/>
      <c r="KOT63"/>
      <c r="KOU63"/>
      <c r="KOV63"/>
      <c r="KOW63"/>
      <c r="KOX63"/>
      <c r="KOY63"/>
      <c r="KOZ63"/>
      <c r="KPA63"/>
      <c r="KPB63"/>
      <c r="KPC63"/>
      <c r="KPD63"/>
      <c r="KPE63"/>
      <c r="KPF63"/>
      <c r="KPG63"/>
      <c r="KPH63"/>
      <c r="KPI63"/>
      <c r="KPJ63"/>
      <c r="KPK63"/>
      <c r="KPL63"/>
      <c r="KPM63"/>
      <c r="KPN63"/>
      <c r="KPO63"/>
      <c r="KPP63"/>
      <c r="KPQ63"/>
      <c r="KPR63"/>
      <c r="KPS63"/>
      <c r="KPT63"/>
      <c r="KPU63"/>
      <c r="KPV63"/>
      <c r="KPW63"/>
      <c r="KPX63"/>
      <c r="KPY63"/>
      <c r="KPZ63"/>
      <c r="KQA63"/>
      <c r="KQB63"/>
      <c r="KQC63"/>
      <c r="KQD63"/>
      <c r="KQE63"/>
      <c r="KQF63"/>
      <c r="KQG63"/>
      <c r="KQH63"/>
      <c r="KQI63"/>
      <c r="KQJ63"/>
      <c r="KQK63"/>
      <c r="KQL63"/>
      <c r="KQM63"/>
      <c r="KQN63"/>
      <c r="KQO63"/>
      <c r="KQP63"/>
      <c r="KQQ63"/>
      <c r="KQR63"/>
      <c r="KQS63"/>
      <c r="KQT63"/>
      <c r="KQU63"/>
      <c r="KQV63"/>
      <c r="KQW63"/>
      <c r="KQX63"/>
      <c r="KQY63"/>
      <c r="KQZ63"/>
      <c r="KRA63"/>
      <c r="KRB63"/>
      <c r="KRC63"/>
      <c r="KRD63"/>
      <c r="KRE63"/>
      <c r="KRF63"/>
      <c r="KRG63"/>
      <c r="KRH63"/>
      <c r="KRI63"/>
      <c r="KRJ63"/>
      <c r="KRK63"/>
      <c r="KRL63"/>
      <c r="KRM63"/>
      <c r="KRN63"/>
      <c r="KRO63"/>
      <c r="KRP63"/>
      <c r="KRQ63"/>
      <c r="KRR63"/>
      <c r="KRS63"/>
      <c r="KRT63"/>
      <c r="KRU63"/>
      <c r="KRV63"/>
      <c r="KRW63"/>
      <c r="KRX63"/>
      <c r="KRY63"/>
      <c r="KRZ63"/>
      <c r="KSA63"/>
      <c r="KSB63"/>
      <c r="KSC63"/>
      <c r="KSD63"/>
      <c r="KSE63"/>
      <c r="KSF63"/>
      <c r="KSG63"/>
      <c r="KSH63"/>
      <c r="KSI63"/>
      <c r="KSJ63"/>
      <c r="KSK63"/>
      <c r="KSL63"/>
      <c r="KSM63"/>
      <c r="KSN63"/>
      <c r="KSO63"/>
      <c r="KSP63"/>
      <c r="KSQ63"/>
      <c r="KSR63"/>
      <c r="KSS63"/>
      <c r="KST63"/>
      <c r="KSU63"/>
      <c r="KSV63"/>
      <c r="KSW63"/>
      <c r="KSX63"/>
      <c r="KSY63"/>
      <c r="KSZ63"/>
      <c r="KTA63"/>
      <c r="KTB63"/>
      <c r="KTC63"/>
      <c r="KTD63"/>
      <c r="KTE63"/>
      <c r="KTF63"/>
      <c r="KTG63"/>
      <c r="KTH63"/>
      <c r="KTI63"/>
      <c r="KTJ63"/>
      <c r="KTK63"/>
      <c r="KTL63"/>
      <c r="KTM63"/>
      <c r="KTN63"/>
      <c r="KTO63"/>
      <c r="KTP63"/>
      <c r="KTQ63"/>
      <c r="KTR63"/>
      <c r="KTS63"/>
      <c r="KTT63"/>
      <c r="KTU63"/>
      <c r="KTV63"/>
      <c r="KTW63"/>
      <c r="KTX63"/>
      <c r="KTY63"/>
      <c r="KTZ63"/>
      <c r="KUA63"/>
      <c r="KUB63"/>
      <c r="KUC63"/>
      <c r="KUD63"/>
      <c r="KUE63"/>
      <c r="KUF63"/>
      <c r="KUG63"/>
      <c r="KUH63"/>
      <c r="KUI63"/>
      <c r="KUJ63"/>
      <c r="KUK63"/>
      <c r="KUL63"/>
      <c r="KUM63"/>
      <c r="KUN63"/>
      <c r="KUO63"/>
      <c r="KUP63"/>
      <c r="KUQ63"/>
      <c r="KUR63"/>
      <c r="KUS63"/>
      <c r="KUT63"/>
      <c r="KUU63"/>
      <c r="KUV63"/>
      <c r="KUW63"/>
      <c r="KUX63"/>
      <c r="KUY63"/>
      <c r="KUZ63"/>
      <c r="KVA63"/>
      <c r="KVB63"/>
      <c r="KVC63"/>
      <c r="KVD63"/>
      <c r="KVE63"/>
      <c r="KVF63"/>
      <c r="KVG63"/>
      <c r="KVH63"/>
      <c r="KVI63"/>
      <c r="KVJ63"/>
      <c r="KVK63"/>
      <c r="KVL63"/>
      <c r="KVM63"/>
      <c r="KVN63"/>
      <c r="KVO63"/>
      <c r="KVP63"/>
      <c r="KVQ63"/>
      <c r="KVR63"/>
      <c r="KVS63"/>
      <c r="KVT63"/>
      <c r="KVU63"/>
      <c r="KVV63"/>
      <c r="KVW63"/>
      <c r="KVX63"/>
      <c r="KVY63"/>
      <c r="KVZ63"/>
      <c r="KWA63"/>
      <c r="KWB63"/>
      <c r="KWC63"/>
      <c r="KWD63"/>
      <c r="KWE63"/>
      <c r="KWF63"/>
      <c r="KWG63"/>
      <c r="KWH63"/>
      <c r="KWI63"/>
      <c r="KWJ63"/>
      <c r="KWK63"/>
      <c r="KWL63"/>
      <c r="KWM63"/>
      <c r="KWN63"/>
      <c r="KWO63"/>
      <c r="KWP63"/>
      <c r="KWQ63"/>
      <c r="KWR63"/>
      <c r="KWS63"/>
      <c r="KWT63"/>
      <c r="KWU63"/>
      <c r="KWV63"/>
      <c r="KWW63"/>
      <c r="KWX63"/>
      <c r="KWY63"/>
      <c r="KWZ63"/>
      <c r="KXA63"/>
      <c r="KXB63"/>
      <c r="KXC63"/>
      <c r="KXD63"/>
      <c r="KXE63"/>
      <c r="KXF63"/>
      <c r="KXG63"/>
      <c r="KXH63"/>
      <c r="KXI63"/>
      <c r="KXJ63"/>
      <c r="KXK63"/>
      <c r="KXL63"/>
      <c r="KXM63"/>
      <c r="KXN63"/>
      <c r="KXO63"/>
      <c r="KXP63"/>
      <c r="KXQ63"/>
      <c r="KXR63"/>
      <c r="KXS63"/>
      <c r="KXT63"/>
      <c r="KXU63"/>
      <c r="KXV63"/>
      <c r="KXW63"/>
      <c r="KXX63"/>
      <c r="KXY63"/>
      <c r="KXZ63"/>
      <c r="KYA63"/>
      <c r="KYB63"/>
      <c r="KYC63"/>
      <c r="KYD63"/>
      <c r="KYE63"/>
      <c r="KYF63"/>
      <c r="KYG63"/>
      <c r="KYH63"/>
      <c r="KYI63"/>
      <c r="KYJ63"/>
      <c r="KYK63"/>
      <c r="KYL63"/>
      <c r="KYM63"/>
      <c r="KYN63"/>
      <c r="KYO63"/>
      <c r="KYP63"/>
      <c r="KYQ63"/>
      <c r="KYR63"/>
      <c r="KYS63"/>
      <c r="KYT63"/>
      <c r="KYU63"/>
      <c r="KYV63"/>
      <c r="KYW63"/>
      <c r="KYX63"/>
      <c r="KYY63"/>
      <c r="KYZ63"/>
      <c r="KZA63"/>
      <c r="KZB63"/>
      <c r="KZC63"/>
      <c r="KZD63"/>
      <c r="KZE63"/>
      <c r="KZF63"/>
      <c r="KZG63"/>
      <c r="KZH63"/>
      <c r="KZI63"/>
      <c r="KZJ63"/>
      <c r="KZK63"/>
      <c r="KZL63"/>
      <c r="KZM63"/>
      <c r="KZN63"/>
      <c r="KZO63"/>
      <c r="KZP63"/>
      <c r="KZQ63"/>
      <c r="KZR63"/>
      <c r="KZS63"/>
      <c r="KZT63"/>
      <c r="KZU63"/>
      <c r="KZV63"/>
      <c r="KZW63"/>
      <c r="KZX63"/>
      <c r="KZY63"/>
      <c r="KZZ63"/>
      <c r="LAA63"/>
      <c r="LAB63"/>
      <c r="LAC63"/>
      <c r="LAD63"/>
      <c r="LAE63"/>
      <c r="LAF63"/>
      <c r="LAG63"/>
      <c r="LAH63"/>
      <c r="LAI63"/>
      <c r="LAJ63"/>
      <c r="LAK63"/>
      <c r="LAL63"/>
      <c r="LAM63"/>
      <c r="LAN63"/>
      <c r="LAO63"/>
      <c r="LAP63"/>
      <c r="LAQ63"/>
      <c r="LAR63"/>
      <c r="LAS63"/>
      <c r="LAT63"/>
      <c r="LAU63"/>
      <c r="LAV63"/>
      <c r="LAW63"/>
      <c r="LAX63"/>
      <c r="LAY63"/>
      <c r="LAZ63"/>
      <c r="LBA63"/>
      <c r="LBB63"/>
      <c r="LBC63"/>
      <c r="LBD63"/>
      <c r="LBE63"/>
      <c r="LBF63"/>
      <c r="LBG63"/>
      <c r="LBH63"/>
      <c r="LBI63"/>
      <c r="LBJ63"/>
      <c r="LBK63"/>
      <c r="LBL63"/>
      <c r="LBM63"/>
      <c r="LBN63"/>
      <c r="LBO63"/>
      <c r="LBP63"/>
      <c r="LBQ63"/>
      <c r="LBR63"/>
      <c r="LBS63"/>
      <c r="LBT63"/>
      <c r="LBU63"/>
      <c r="LBV63"/>
      <c r="LBW63"/>
      <c r="LBX63"/>
      <c r="LBY63"/>
      <c r="LBZ63"/>
      <c r="LCA63"/>
      <c r="LCB63"/>
      <c r="LCC63"/>
      <c r="LCD63"/>
      <c r="LCE63"/>
      <c r="LCF63"/>
      <c r="LCG63"/>
      <c r="LCH63"/>
      <c r="LCI63"/>
      <c r="LCJ63"/>
      <c r="LCK63"/>
      <c r="LCL63"/>
      <c r="LCM63"/>
      <c r="LCN63"/>
      <c r="LCO63"/>
      <c r="LCP63"/>
      <c r="LCQ63"/>
      <c r="LCR63"/>
      <c r="LCS63"/>
      <c r="LCT63"/>
      <c r="LCU63"/>
      <c r="LCV63"/>
      <c r="LCW63"/>
      <c r="LCX63"/>
      <c r="LCY63"/>
      <c r="LCZ63"/>
      <c r="LDA63"/>
      <c r="LDB63"/>
      <c r="LDC63"/>
      <c r="LDD63"/>
      <c r="LDE63"/>
      <c r="LDF63"/>
      <c r="LDG63"/>
      <c r="LDH63"/>
      <c r="LDI63"/>
      <c r="LDJ63"/>
      <c r="LDK63"/>
      <c r="LDL63"/>
      <c r="LDM63"/>
      <c r="LDN63"/>
      <c r="LDO63"/>
      <c r="LDP63"/>
      <c r="LDQ63"/>
      <c r="LDR63"/>
      <c r="LDS63"/>
      <c r="LDT63"/>
      <c r="LDU63"/>
      <c r="LDV63"/>
      <c r="LDW63"/>
      <c r="LDX63"/>
      <c r="LDY63"/>
      <c r="LDZ63"/>
      <c r="LEA63"/>
      <c r="LEB63"/>
      <c r="LEC63"/>
      <c r="LED63"/>
      <c r="LEE63"/>
      <c r="LEF63"/>
      <c r="LEG63"/>
      <c r="LEH63"/>
      <c r="LEI63"/>
      <c r="LEJ63"/>
      <c r="LEK63"/>
      <c r="LEL63"/>
      <c r="LEM63"/>
      <c r="LEN63"/>
      <c r="LEO63"/>
      <c r="LEP63"/>
      <c r="LEQ63"/>
      <c r="LER63"/>
      <c r="LES63"/>
      <c r="LET63"/>
      <c r="LEU63"/>
      <c r="LEV63"/>
      <c r="LEW63"/>
      <c r="LEX63"/>
      <c r="LEY63"/>
      <c r="LEZ63"/>
      <c r="LFA63"/>
      <c r="LFB63"/>
      <c r="LFC63"/>
      <c r="LFD63"/>
      <c r="LFE63"/>
      <c r="LFF63"/>
      <c r="LFG63"/>
      <c r="LFH63"/>
      <c r="LFI63"/>
      <c r="LFJ63"/>
      <c r="LFK63"/>
      <c r="LFL63"/>
      <c r="LFM63"/>
      <c r="LFN63"/>
      <c r="LFO63"/>
      <c r="LFP63"/>
      <c r="LFQ63"/>
      <c r="LFR63"/>
      <c r="LFS63"/>
      <c r="LFT63"/>
      <c r="LFU63"/>
      <c r="LFV63"/>
      <c r="LFW63"/>
      <c r="LFX63"/>
      <c r="LFY63"/>
      <c r="LFZ63"/>
      <c r="LGA63"/>
      <c r="LGB63"/>
      <c r="LGC63"/>
      <c r="LGD63"/>
      <c r="LGE63"/>
      <c r="LGF63"/>
      <c r="LGG63"/>
      <c r="LGH63"/>
      <c r="LGI63"/>
      <c r="LGJ63"/>
      <c r="LGK63"/>
      <c r="LGL63"/>
      <c r="LGM63"/>
      <c r="LGN63"/>
      <c r="LGO63"/>
      <c r="LGP63"/>
      <c r="LGQ63"/>
      <c r="LGR63"/>
      <c r="LGS63"/>
      <c r="LGT63"/>
      <c r="LGU63"/>
      <c r="LGV63"/>
      <c r="LGW63"/>
      <c r="LGX63"/>
      <c r="LGY63"/>
      <c r="LGZ63"/>
      <c r="LHA63"/>
      <c r="LHB63"/>
      <c r="LHC63"/>
      <c r="LHD63"/>
      <c r="LHE63"/>
      <c r="LHF63"/>
      <c r="LHG63"/>
      <c r="LHH63"/>
      <c r="LHI63"/>
      <c r="LHJ63"/>
      <c r="LHK63"/>
      <c r="LHL63"/>
      <c r="LHM63"/>
      <c r="LHN63"/>
      <c r="LHO63"/>
      <c r="LHP63"/>
      <c r="LHQ63"/>
      <c r="LHR63"/>
      <c r="LHS63"/>
      <c r="LHT63"/>
      <c r="LHU63"/>
      <c r="LHV63"/>
      <c r="LHW63"/>
      <c r="LHX63"/>
      <c r="LHY63"/>
      <c r="LHZ63"/>
      <c r="LIA63"/>
      <c r="LIB63"/>
      <c r="LIC63"/>
      <c r="LID63"/>
      <c r="LIE63"/>
      <c r="LIF63"/>
      <c r="LIG63"/>
      <c r="LIH63"/>
      <c r="LII63"/>
      <c r="LIJ63"/>
      <c r="LIK63"/>
      <c r="LIL63"/>
      <c r="LIM63"/>
      <c r="LIN63"/>
      <c r="LIO63"/>
      <c r="LIP63"/>
      <c r="LIQ63"/>
      <c r="LIR63"/>
      <c r="LIS63"/>
      <c r="LIT63"/>
      <c r="LIU63"/>
      <c r="LIV63"/>
      <c r="LIW63"/>
      <c r="LIX63"/>
      <c r="LIY63"/>
      <c r="LIZ63"/>
      <c r="LJA63"/>
      <c r="LJB63"/>
      <c r="LJC63"/>
      <c r="LJD63"/>
      <c r="LJE63"/>
      <c r="LJF63"/>
      <c r="LJG63"/>
      <c r="LJH63"/>
      <c r="LJI63"/>
      <c r="LJJ63"/>
      <c r="LJK63"/>
      <c r="LJL63"/>
      <c r="LJM63"/>
      <c r="LJN63"/>
      <c r="LJO63"/>
      <c r="LJP63"/>
      <c r="LJQ63"/>
      <c r="LJR63"/>
      <c r="LJS63"/>
      <c r="LJT63"/>
      <c r="LJU63"/>
      <c r="LJV63"/>
      <c r="LJW63"/>
      <c r="LJX63"/>
      <c r="LJY63"/>
      <c r="LJZ63"/>
      <c r="LKA63"/>
      <c r="LKB63"/>
      <c r="LKC63"/>
      <c r="LKD63"/>
      <c r="LKE63"/>
      <c r="LKF63"/>
      <c r="LKG63"/>
      <c r="LKH63"/>
      <c r="LKI63"/>
      <c r="LKJ63"/>
      <c r="LKK63"/>
      <c r="LKL63"/>
      <c r="LKM63"/>
      <c r="LKN63"/>
      <c r="LKO63"/>
      <c r="LKP63"/>
      <c r="LKQ63"/>
      <c r="LKR63"/>
      <c r="LKS63"/>
      <c r="LKT63"/>
      <c r="LKU63"/>
      <c r="LKV63"/>
      <c r="LKW63"/>
      <c r="LKX63"/>
      <c r="LKY63"/>
      <c r="LKZ63"/>
      <c r="LLA63"/>
      <c r="LLB63"/>
      <c r="LLC63"/>
      <c r="LLD63"/>
      <c r="LLE63"/>
      <c r="LLF63"/>
      <c r="LLG63"/>
      <c r="LLH63"/>
      <c r="LLI63"/>
      <c r="LLJ63"/>
      <c r="LLK63"/>
      <c r="LLL63"/>
      <c r="LLM63"/>
      <c r="LLN63"/>
      <c r="LLO63"/>
      <c r="LLP63"/>
      <c r="LLQ63"/>
      <c r="LLR63"/>
      <c r="LLS63"/>
      <c r="LLT63"/>
      <c r="LLU63"/>
      <c r="LLV63"/>
      <c r="LLW63"/>
      <c r="LLX63"/>
      <c r="LLY63"/>
      <c r="LLZ63"/>
      <c r="LMA63"/>
      <c r="LMB63"/>
      <c r="LMC63"/>
      <c r="LMD63"/>
      <c r="LME63"/>
      <c r="LMF63"/>
      <c r="LMG63"/>
      <c r="LMH63"/>
      <c r="LMI63"/>
      <c r="LMJ63"/>
      <c r="LMK63"/>
      <c r="LML63"/>
      <c r="LMM63"/>
      <c r="LMN63"/>
      <c r="LMO63"/>
      <c r="LMP63"/>
      <c r="LMQ63"/>
      <c r="LMR63"/>
      <c r="LMS63"/>
      <c r="LMT63"/>
      <c r="LMU63"/>
      <c r="LMV63"/>
      <c r="LMW63"/>
      <c r="LMX63"/>
      <c r="LMY63"/>
      <c r="LMZ63"/>
      <c r="LNA63"/>
      <c r="LNB63"/>
      <c r="LNC63"/>
      <c r="LND63"/>
      <c r="LNE63"/>
      <c r="LNF63"/>
      <c r="LNG63"/>
      <c r="LNH63"/>
      <c r="LNI63"/>
      <c r="LNJ63"/>
      <c r="LNK63"/>
      <c r="LNL63"/>
      <c r="LNM63"/>
      <c r="LNN63"/>
      <c r="LNO63"/>
      <c r="LNP63"/>
      <c r="LNQ63"/>
      <c r="LNR63"/>
      <c r="LNS63"/>
      <c r="LNT63"/>
      <c r="LNU63"/>
      <c r="LNV63"/>
      <c r="LNW63"/>
      <c r="LNX63"/>
      <c r="LNY63"/>
      <c r="LNZ63"/>
      <c r="LOA63"/>
      <c r="LOB63"/>
      <c r="LOC63"/>
      <c r="LOD63"/>
      <c r="LOE63"/>
      <c r="LOF63"/>
      <c r="LOG63"/>
      <c r="LOH63"/>
      <c r="LOI63"/>
      <c r="LOJ63"/>
      <c r="LOK63"/>
      <c r="LOL63"/>
      <c r="LOM63"/>
      <c r="LON63"/>
      <c r="LOO63"/>
      <c r="LOP63"/>
      <c r="LOQ63"/>
      <c r="LOR63"/>
      <c r="LOS63"/>
      <c r="LOT63"/>
      <c r="LOU63"/>
      <c r="LOV63"/>
      <c r="LOW63"/>
      <c r="LOX63"/>
      <c r="LOY63"/>
      <c r="LOZ63"/>
      <c r="LPA63"/>
      <c r="LPB63"/>
      <c r="LPC63"/>
      <c r="LPD63"/>
      <c r="LPE63"/>
      <c r="LPF63"/>
      <c r="LPG63"/>
      <c r="LPH63"/>
      <c r="LPI63"/>
      <c r="LPJ63"/>
      <c r="LPK63"/>
      <c r="LPL63"/>
      <c r="LPM63"/>
      <c r="LPN63"/>
      <c r="LPO63"/>
      <c r="LPP63"/>
      <c r="LPQ63"/>
      <c r="LPR63"/>
      <c r="LPS63"/>
      <c r="LPT63"/>
      <c r="LPU63"/>
      <c r="LPV63"/>
      <c r="LPW63"/>
      <c r="LPX63"/>
      <c r="LPY63"/>
      <c r="LPZ63"/>
      <c r="LQA63"/>
      <c r="LQB63"/>
      <c r="LQC63"/>
      <c r="LQD63"/>
      <c r="LQE63"/>
      <c r="LQF63"/>
      <c r="LQG63"/>
      <c r="LQH63"/>
      <c r="LQI63"/>
      <c r="LQJ63"/>
      <c r="LQK63"/>
      <c r="LQL63"/>
      <c r="LQM63"/>
      <c r="LQN63"/>
      <c r="LQO63"/>
      <c r="LQP63"/>
      <c r="LQQ63"/>
      <c r="LQR63"/>
      <c r="LQS63"/>
      <c r="LQT63"/>
      <c r="LQU63"/>
      <c r="LQV63"/>
      <c r="LQW63"/>
      <c r="LQX63"/>
      <c r="LQY63"/>
      <c r="LQZ63"/>
      <c r="LRA63"/>
      <c r="LRB63"/>
      <c r="LRC63"/>
      <c r="LRD63"/>
      <c r="LRE63"/>
      <c r="LRF63"/>
      <c r="LRG63"/>
      <c r="LRH63"/>
      <c r="LRI63"/>
      <c r="LRJ63"/>
      <c r="LRK63"/>
      <c r="LRL63"/>
      <c r="LRM63"/>
      <c r="LRN63"/>
      <c r="LRO63"/>
      <c r="LRP63"/>
      <c r="LRQ63"/>
      <c r="LRR63"/>
      <c r="LRS63"/>
      <c r="LRT63"/>
      <c r="LRU63"/>
      <c r="LRV63"/>
      <c r="LRW63"/>
      <c r="LRX63"/>
      <c r="LRY63"/>
      <c r="LRZ63"/>
      <c r="LSA63"/>
      <c r="LSB63"/>
      <c r="LSC63"/>
      <c r="LSD63"/>
      <c r="LSE63"/>
      <c r="LSF63"/>
      <c r="LSG63"/>
      <c r="LSH63"/>
      <c r="LSI63"/>
      <c r="LSJ63"/>
      <c r="LSK63"/>
      <c r="LSL63"/>
      <c r="LSM63"/>
      <c r="LSN63"/>
      <c r="LSO63"/>
      <c r="LSP63"/>
      <c r="LSQ63"/>
      <c r="LSR63"/>
      <c r="LSS63"/>
      <c r="LST63"/>
      <c r="LSU63"/>
      <c r="LSV63"/>
      <c r="LSW63"/>
      <c r="LSX63"/>
      <c r="LSY63"/>
      <c r="LSZ63"/>
      <c r="LTA63"/>
      <c r="LTB63"/>
      <c r="LTC63"/>
      <c r="LTD63"/>
      <c r="LTE63"/>
      <c r="LTF63"/>
      <c r="LTG63"/>
      <c r="LTH63"/>
      <c r="LTI63"/>
      <c r="LTJ63"/>
      <c r="LTK63"/>
      <c r="LTL63"/>
      <c r="LTM63"/>
      <c r="LTN63"/>
      <c r="LTO63"/>
      <c r="LTP63"/>
      <c r="LTQ63"/>
      <c r="LTR63"/>
      <c r="LTS63"/>
      <c r="LTT63"/>
      <c r="LTU63"/>
      <c r="LTV63"/>
      <c r="LTW63"/>
      <c r="LTX63"/>
      <c r="LTY63"/>
      <c r="LTZ63"/>
      <c r="LUA63"/>
      <c r="LUB63"/>
      <c r="LUC63"/>
      <c r="LUD63"/>
      <c r="LUE63"/>
      <c r="LUF63"/>
      <c r="LUG63"/>
      <c r="LUH63"/>
      <c r="LUI63"/>
      <c r="LUJ63"/>
      <c r="LUK63"/>
      <c r="LUL63"/>
      <c r="LUM63"/>
      <c r="LUN63"/>
      <c r="LUO63"/>
      <c r="LUP63"/>
      <c r="LUQ63"/>
      <c r="LUR63"/>
      <c r="LUS63"/>
      <c r="LUT63"/>
      <c r="LUU63"/>
      <c r="LUV63"/>
      <c r="LUW63"/>
      <c r="LUX63"/>
      <c r="LUY63"/>
      <c r="LUZ63"/>
      <c r="LVA63"/>
      <c r="LVB63"/>
      <c r="LVC63"/>
      <c r="LVD63"/>
      <c r="LVE63"/>
      <c r="LVF63"/>
      <c r="LVG63"/>
      <c r="LVH63"/>
      <c r="LVI63"/>
      <c r="LVJ63"/>
      <c r="LVK63"/>
      <c r="LVL63"/>
      <c r="LVM63"/>
      <c r="LVN63"/>
      <c r="LVO63"/>
      <c r="LVP63"/>
      <c r="LVQ63"/>
      <c r="LVR63"/>
      <c r="LVS63"/>
      <c r="LVT63"/>
      <c r="LVU63"/>
      <c r="LVV63"/>
      <c r="LVW63"/>
      <c r="LVX63"/>
      <c r="LVY63"/>
      <c r="LVZ63"/>
      <c r="LWA63"/>
      <c r="LWB63"/>
      <c r="LWC63"/>
      <c r="LWD63"/>
      <c r="LWE63"/>
      <c r="LWF63"/>
      <c r="LWG63"/>
      <c r="LWH63"/>
      <c r="LWI63"/>
      <c r="LWJ63"/>
      <c r="LWK63"/>
      <c r="LWL63"/>
      <c r="LWM63"/>
      <c r="LWN63"/>
      <c r="LWO63"/>
      <c r="LWP63"/>
      <c r="LWQ63"/>
      <c r="LWR63"/>
      <c r="LWS63"/>
      <c r="LWT63"/>
      <c r="LWU63"/>
      <c r="LWV63"/>
      <c r="LWW63"/>
      <c r="LWX63"/>
      <c r="LWY63"/>
      <c r="LWZ63"/>
      <c r="LXA63"/>
      <c r="LXB63"/>
      <c r="LXC63"/>
      <c r="LXD63"/>
      <c r="LXE63"/>
      <c r="LXF63"/>
      <c r="LXG63"/>
      <c r="LXH63"/>
      <c r="LXI63"/>
      <c r="LXJ63"/>
      <c r="LXK63"/>
      <c r="LXL63"/>
      <c r="LXM63"/>
      <c r="LXN63"/>
      <c r="LXO63"/>
      <c r="LXP63"/>
      <c r="LXQ63"/>
      <c r="LXR63"/>
      <c r="LXS63"/>
      <c r="LXT63"/>
      <c r="LXU63"/>
      <c r="LXV63"/>
      <c r="LXW63"/>
      <c r="LXX63"/>
      <c r="LXY63"/>
      <c r="LXZ63"/>
      <c r="LYA63"/>
      <c r="LYB63"/>
      <c r="LYC63"/>
      <c r="LYD63"/>
      <c r="LYE63"/>
      <c r="LYF63"/>
      <c r="LYG63"/>
      <c r="LYH63"/>
      <c r="LYI63"/>
      <c r="LYJ63"/>
      <c r="LYK63"/>
      <c r="LYL63"/>
      <c r="LYM63"/>
      <c r="LYN63"/>
      <c r="LYO63"/>
      <c r="LYP63"/>
      <c r="LYQ63"/>
      <c r="LYR63"/>
      <c r="LYS63"/>
      <c r="LYT63"/>
      <c r="LYU63"/>
      <c r="LYV63"/>
      <c r="LYW63"/>
      <c r="LYX63"/>
      <c r="LYY63"/>
      <c r="LYZ63"/>
      <c r="LZA63"/>
      <c r="LZB63"/>
      <c r="LZC63"/>
      <c r="LZD63"/>
      <c r="LZE63"/>
      <c r="LZF63"/>
      <c r="LZG63"/>
      <c r="LZH63"/>
      <c r="LZI63"/>
      <c r="LZJ63"/>
      <c r="LZK63"/>
      <c r="LZL63"/>
      <c r="LZM63"/>
      <c r="LZN63"/>
      <c r="LZO63"/>
      <c r="LZP63"/>
      <c r="LZQ63"/>
      <c r="LZR63"/>
      <c r="LZS63"/>
      <c r="LZT63"/>
      <c r="LZU63"/>
      <c r="LZV63"/>
      <c r="LZW63"/>
      <c r="LZX63"/>
      <c r="LZY63"/>
      <c r="LZZ63"/>
      <c r="MAA63"/>
      <c r="MAB63"/>
      <c r="MAC63"/>
      <c r="MAD63"/>
      <c r="MAE63"/>
      <c r="MAF63"/>
      <c r="MAG63"/>
      <c r="MAH63"/>
      <c r="MAI63"/>
      <c r="MAJ63"/>
      <c r="MAK63"/>
      <c r="MAL63"/>
      <c r="MAM63"/>
      <c r="MAN63"/>
      <c r="MAO63"/>
      <c r="MAP63"/>
      <c r="MAQ63"/>
      <c r="MAR63"/>
      <c r="MAS63"/>
      <c r="MAT63"/>
      <c r="MAU63"/>
      <c r="MAV63"/>
      <c r="MAW63"/>
      <c r="MAX63"/>
      <c r="MAY63"/>
      <c r="MAZ63"/>
      <c r="MBA63"/>
      <c r="MBB63"/>
      <c r="MBC63"/>
      <c r="MBD63"/>
      <c r="MBE63"/>
      <c r="MBF63"/>
      <c r="MBG63"/>
      <c r="MBH63"/>
      <c r="MBI63"/>
      <c r="MBJ63"/>
      <c r="MBK63"/>
      <c r="MBL63"/>
      <c r="MBM63"/>
      <c r="MBN63"/>
      <c r="MBO63"/>
      <c r="MBP63"/>
      <c r="MBQ63"/>
      <c r="MBR63"/>
      <c r="MBS63"/>
      <c r="MBT63"/>
      <c r="MBU63"/>
      <c r="MBV63"/>
      <c r="MBW63"/>
      <c r="MBX63"/>
      <c r="MBY63"/>
      <c r="MBZ63"/>
      <c r="MCA63"/>
      <c r="MCB63"/>
      <c r="MCC63"/>
      <c r="MCD63"/>
      <c r="MCE63"/>
      <c r="MCF63"/>
      <c r="MCG63"/>
      <c r="MCH63"/>
      <c r="MCI63"/>
      <c r="MCJ63"/>
      <c r="MCK63"/>
      <c r="MCL63"/>
      <c r="MCM63"/>
      <c r="MCN63"/>
      <c r="MCO63"/>
      <c r="MCP63"/>
      <c r="MCQ63"/>
      <c r="MCR63"/>
      <c r="MCS63"/>
      <c r="MCT63"/>
      <c r="MCU63"/>
      <c r="MCV63"/>
      <c r="MCW63"/>
      <c r="MCX63"/>
      <c r="MCY63"/>
      <c r="MCZ63"/>
      <c r="MDA63"/>
      <c r="MDB63"/>
      <c r="MDC63"/>
      <c r="MDD63"/>
      <c r="MDE63"/>
      <c r="MDF63"/>
      <c r="MDG63"/>
      <c r="MDH63"/>
      <c r="MDI63"/>
      <c r="MDJ63"/>
      <c r="MDK63"/>
      <c r="MDL63"/>
      <c r="MDM63"/>
      <c r="MDN63"/>
      <c r="MDO63"/>
      <c r="MDP63"/>
      <c r="MDQ63"/>
      <c r="MDR63"/>
      <c r="MDS63"/>
      <c r="MDT63"/>
      <c r="MDU63"/>
      <c r="MDV63"/>
      <c r="MDW63"/>
      <c r="MDX63"/>
      <c r="MDY63"/>
      <c r="MDZ63"/>
      <c r="MEA63"/>
      <c r="MEB63"/>
      <c r="MEC63"/>
      <c r="MED63"/>
      <c r="MEE63"/>
      <c r="MEF63"/>
      <c r="MEG63"/>
      <c r="MEH63"/>
      <c r="MEI63"/>
      <c r="MEJ63"/>
      <c r="MEK63"/>
      <c r="MEL63"/>
      <c r="MEM63"/>
      <c r="MEN63"/>
      <c r="MEO63"/>
      <c r="MEP63"/>
      <c r="MEQ63"/>
      <c r="MER63"/>
      <c r="MES63"/>
      <c r="MET63"/>
      <c r="MEU63"/>
      <c r="MEV63"/>
      <c r="MEW63"/>
      <c r="MEX63"/>
      <c r="MEY63"/>
      <c r="MEZ63"/>
      <c r="MFA63"/>
      <c r="MFB63"/>
      <c r="MFC63"/>
      <c r="MFD63"/>
      <c r="MFE63"/>
      <c r="MFF63"/>
      <c r="MFG63"/>
      <c r="MFH63"/>
      <c r="MFI63"/>
      <c r="MFJ63"/>
      <c r="MFK63"/>
      <c r="MFL63"/>
      <c r="MFM63"/>
      <c r="MFN63"/>
      <c r="MFO63"/>
      <c r="MFP63"/>
      <c r="MFQ63"/>
      <c r="MFR63"/>
      <c r="MFS63"/>
      <c r="MFT63"/>
      <c r="MFU63"/>
      <c r="MFV63"/>
      <c r="MFW63"/>
      <c r="MFX63"/>
      <c r="MFY63"/>
      <c r="MFZ63"/>
      <c r="MGA63"/>
      <c r="MGB63"/>
      <c r="MGC63"/>
      <c r="MGD63"/>
      <c r="MGE63"/>
      <c r="MGF63"/>
      <c r="MGG63"/>
      <c r="MGH63"/>
      <c r="MGI63"/>
      <c r="MGJ63"/>
      <c r="MGK63"/>
      <c r="MGL63"/>
      <c r="MGM63"/>
      <c r="MGN63"/>
      <c r="MGO63"/>
      <c r="MGP63"/>
      <c r="MGQ63"/>
      <c r="MGR63"/>
      <c r="MGS63"/>
      <c r="MGT63"/>
      <c r="MGU63"/>
      <c r="MGV63"/>
      <c r="MGW63"/>
      <c r="MGX63"/>
      <c r="MGY63"/>
      <c r="MGZ63"/>
      <c r="MHA63"/>
      <c r="MHB63"/>
      <c r="MHC63"/>
      <c r="MHD63"/>
      <c r="MHE63"/>
      <c r="MHF63"/>
      <c r="MHG63"/>
      <c r="MHH63"/>
      <c r="MHI63"/>
      <c r="MHJ63"/>
      <c r="MHK63"/>
      <c r="MHL63"/>
      <c r="MHM63"/>
      <c r="MHN63"/>
      <c r="MHO63"/>
      <c r="MHP63"/>
      <c r="MHQ63"/>
      <c r="MHR63"/>
      <c r="MHS63"/>
      <c r="MHT63"/>
      <c r="MHU63"/>
      <c r="MHV63"/>
      <c r="MHW63"/>
      <c r="MHX63"/>
      <c r="MHY63"/>
      <c r="MHZ63"/>
      <c r="MIA63"/>
      <c r="MIB63"/>
      <c r="MIC63"/>
      <c r="MID63"/>
      <c r="MIE63"/>
      <c r="MIF63"/>
      <c r="MIG63"/>
      <c r="MIH63"/>
      <c r="MII63"/>
      <c r="MIJ63"/>
      <c r="MIK63"/>
      <c r="MIL63"/>
      <c r="MIM63"/>
      <c r="MIN63"/>
      <c r="MIO63"/>
      <c r="MIP63"/>
      <c r="MIQ63"/>
      <c r="MIR63"/>
      <c r="MIS63"/>
      <c r="MIT63"/>
      <c r="MIU63"/>
      <c r="MIV63"/>
      <c r="MIW63"/>
      <c r="MIX63"/>
      <c r="MIY63"/>
      <c r="MIZ63"/>
      <c r="MJA63"/>
      <c r="MJB63"/>
      <c r="MJC63"/>
      <c r="MJD63"/>
      <c r="MJE63"/>
      <c r="MJF63"/>
      <c r="MJG63"/>
      <c r="MJH63"/>
      <c r="MJI63"/>
      <c r="MJJ63"/>
      <c r="MJK63"/>
      <c r="MJL63"/>
      <c r="MJM63"/>
      <c r="MJN63"/>
      <c r="MJO63"/>
      <c r="MJP63"/>
      <c r="MJQ63"/>
      <c r="MJR63"/>
      <c r="MJS63"/>
      <c r="MJT63"/>
      <c r="MJU63"/>
      <c r="MJV63"/>
      <c r="MJW63"/>
      <c r="MJX63"/>
      <c r="MJY63"/>
      <c r="MJZ63"/>
      <c r="MKA63"/>
      <c r="MKB63"/>
      <c r="MKC63"/>
      <c r="MKD63"/>
      <c r="MKE63"/>
      <c r="MKF63"/>
      <c r="MKG63"/>
      <c r="MKH63"/>
      <c r="MKI63"/>
      <c r="MKJ63"/>
      <c r="MKK63"/>
      <c r="MKL63"/>
      <c r="MKM63"/>
      <c r="MKN63"/>
      <c r="MKO63"/>
      <c r="MKP63"/>
      <c r="MKQ63"/>
      <c r="MKR63"/>
      <c r="MKS63"/>
      <c r="MKT63"/>
      <c r="MKU63"/>
      <c r="MKV63"/>
      <c r="MKW63"/>
      <c r="MKX63"/>
      <c r="MKY63"/>
      <c r="MKZ63"/>
      <c r="MLA63"/>
      <c r="MLB63"/>
      <c r="MLC63"/>
      <c r="MLD63"/>
      <c r="MLE63"/>
      <c r="MLF63"/>
      <c r="MLG63"/>
      <c r="MLH63"/>
      <c r="MLI63"/>
      <c r="MLJ63"/>
      <c r="MLK63"/>
      <c r="MLL63"/>
      <c r="MLM63"/>
      <c r="MLN63"/>
      <c r="MLO63"/>
      <c r="MLP63"/>
      <c r="MLQ63"/>
      <c r="MLR63"/>
      <c r="MLS63"/>
      <c r="MLT63"/>
      <c r="MLU63"/>
      <c r="MLV63"/>
      <c r="MLW63"/>
      <c r="MLX63"/>
      <c r="MLY63"/>
      <c r="MLZ63"/>
      <c r="MMA63"/>
      <c r="MMB63"/>
      <c r="MMC63"/>
      <c r="MMD63"/>
      <c r="MME63"/>
      <c r="MMF63"/>
      <c r="MMG63"/>
      <c r="MMH63"/>
      <c r="MMI63"/>
      <c r="MMJ63"/>
      <c r="MMK63"/>
      <c r="MML63"/>
      <c r="MMM63"/>
      <c r="MMN63"/>
      <c r="MMO63"/>
      <c r="MMP63"/>
      <c r="MMQ63"/>
      <c r="MMR63"/>
      <c r="MMS63"/>
      <c r="MMT63"/>
      <c r="MMU63"/>
      <c r="MMV63"/>
      <c r="MMW63"/>
      <c r="MMX63"/>
      <c r="MMY63"/>
      <c r="MMZ63"/>
      <c r="MNA63"/>
      <c r="MNB63"/>
      <c r="MNC63"/>
      <c r="MND63"/>
      <c r="MNE63"/>
      <c r="MNF63"/>
      <c r="MNG63"/>
      <c r="MNH63"/>
      <c r="MNI63"/>
      <c r="MNJ63"/>
      <c r="MNK63"/>
      <c r="MNL63"/>
      <c r="MNM63"/>
      <c r="MNN63"/>
      <c r="MNO63"/>
      <c r="MNP63"/>
      <c r="MNQ63"/>
      <c r="MNR63"/>
      <c r="MNS63"/>
      <c r="MNT63"/>
      <c r="MNU63"/>
      <c r="MNV63"/>
      <c r="MNW63"/>
      <c r="MNX63"/>
      <c r="MNY63"/>
      <c r="MNZ63"/>
      <c r="MOA63"/>
      <c r="MOB63"/>
      <c r="MOC63"/>
      <c r="MOD63"/>
      <c r="MOE63"/>
      <c r="MOF63"/>
      <c r="MOG63"/>
      <c r="MOH63"/>
      <c r="MOI63"/>
      <c r="MOJ63"/>
      <c r="MOK63"/>
      <c r="MOL63"/>
      <c r="MOM63"/>
      <c r="MON63"/>
      <c r="MOO63"/>
      <c r="MOP63"/>
      <c r="MOQ63"/>
      <c r="MOR63"/>
      <c r="MOS63"/>
      <c r="MOT63"/>
      <c r="MOU63"/>
      <c r="MOV63"/>
      <c r="MOW63"/>
      <c r="MOX63"/>
      <c r="MOY63"/>
      <c r="MOZ63"/>
      <c r="MPA63"/>
      <c r="MPB63"/>
      <c r="MPC63"/>
      <c r="MPD63"/>
      <c r="MPE63"/>
      <c r="MPF63"/>
      <c r="MPG63"/>
      <c r="MPH63"/>
      <c r="MPI63"/>
      <c r="MPJ63"/>
      <c r="MPK63"/>
      <c r="MPL63"/>
      <c r="MPM63"/>
      <c r="MPN63"/>
      <c r="MPO63"/>
      <c r="MPP63"/>
      <c r="MPQ63"/>
      <c r="MPR63"/>
      <c r="MPS63"/>
      <c r="MPT63"/>
      <c r="MPU63"/>
      <c r="MPV63"/>
      <c r="MPW63"/>
      <c r="MPX63"/>
      <c r="MPY63"/>
      <c r="MPZ63"/>
      <c r="MQA63"/>
      <c r="MQB63"/>
      <c r="MQC63"/>
      <c r="MQD63"/>
      <c r="MQE63"/>
      <c r="MQF63"/>
      <c r="MQG63"/>
      <c r="MQH63"/>
      <c r="MQI63"/>
      <c r="MQJ63"/>
      <c r="MQK63"/>
      <c r="MQL63"/>
      <c r="MQM63"/>
      <c r="MQN63"/>
      <c r="MQO63"/>
      <c r="MQP63"/>
      <c r="MQQ63"/>
      <c r="MQR63"/>
      <c r="MQS63"/>
      <c r="MQT63"/>
      <c r="MQU63"/>
      <c r="MQV63"/>
      <c r="MQW63"/>
      <c r="MQX63"/>
      <c r="MQY63"/>
      <c r="MQZ63"/>
      <c r="MRA63"/>
      <c r="MRB63"/>
      <c r="MRC63"/>
      <c r="MRD63"/>
      <c r="MRE63"/>
      <c r="MRF63"/>
      <c r="MRG63"/>
      <c r="MRH63"/>
      <c r="MRI63"/>
      <c r="MRJ63"/>
      <c r="MRK63"/>
      <c r="MRL63"/>
      <c r="MRM63"/>
      <c r="MRN63"/>
      <c r="MRO63"/>
      <c r="MRP63"/>
      <c r="MRQ63"/>
      <c r="MRR63"/>
      <c r="MRS63"/>
      <c r="MRT63"/>
      <c r="MRU63"/>
      <c r="MRV63"/>
      <c r="MRW63"/>
      <c r="MRX63"/>
      <c r="MRY63"/>
      <c r="MRZ63"/>
      <c r="MSA63"/>
      <c r="MSB63"/>
      <c r="MSC63"/>
      <c r="MSD63"/>
      <c r="MSE63"/>
      <c r="MSF63"/>
      <c r="MSG63"/>
      <c r="MSH63"/>
      <c r="MSI63"/>
      <c r="MSJ63"/>
      <c r="MSK63"/>
      <c r="MSL63"/>
      <c r="MSM63"/>
      <c r="MSN63"/>
      <c r="MSO63"/>
      <c r="MSP63"/>
      <c r="MSQ63"/>
      <c r="MSR63"/>
      <c r="MSS63"/>
      <c r="MST63"/>
      <c r="MSU63"/>
      <c r="MSV63"/>
      <c r="MSW63"/>
      <c r="MSX63"/>
      <c r="MSY63"/>
      <c r="MSZ63"/>
      <c r="MTA63"/>
      <c r="MTB63"/>
      <c r="MTC63"/>
      <c r="MTD63"/>
      <c r="MTE63"/>
      <c r="MTF63"/>
      <c r="MTG63"/>
      <c r="MTH63"/>
      <c r="MTI63"/>
      <c r="MTJ63"/>
      <c r="MTK63"/>
      <c r="MTL63"/>
      <c r="MTM63"/>
      <c r="MTN63"/>
      <c r="MTO63"/>
      <c r="MTP63"/>
      <c r="MTQ63"/>
      <c r="MTR63"/>
      <c r="MTS63"/>
      <c r="MTT63"/>
      <c r="MTU63"/>
      <c r="MTV63"/>
      <c r="MTW63"/>
      <c r="MTX63"/>
      <c r="MTY63"/>
      <c r="MTZ63"/>
      <c r="MUA63"/>
      <c r="MUB63"/>
      <c r="MUC63"/>
      <c r="MUD63"/>
      <c r="MUE63"/>
      <c r="MUF63"/>
      <c r="MUG63"/>
      <c r="MUH63"/>
      <c r="MUI63"/>
      <c r="MUJ63"/>
      <c r="MUK63"/>
      <c r="MUL63"/>
      <c r="MUM63"/>
      <c r="MUN63"/>
      <c r="MUO63"/>
      <c r="MUP63"/>
      <c r="MUQ63"/>
      <c r="MUR63"/>
      <c r="MUS63"/>
      <c r="MUT63"/>
      <c r="MUU63"/>
      <c r="MUV63"/>
      <c r="MUW63"/>
      <c r="MUX63"/>
      <c r="MUY63"/>
      <c r="MUZ63"/>
      <c r="MVA63"/>
      <c r="MVB63"/>
      <c r="MVC63"/>
      <c r="MVD63"/>
      <c r="MVE63"/>
      <c r="MVF63"/>
      <c r="MVG63"/>
      <c r="MVH63"/>
      <c r="MVI63"/>
      <c r="MVJ63"/>
      <c r="MVK63"/>
      <c r="MVL63"/>
      <c r="MVM63"/>
      <c r="MVN63"/>
      <c r="MVO63"/>
      <c r="MVP63"/>
      <c r="MVQ63"/>
      <c r="MVR63"/>
      <c r="MVS63"/>
      <c r="MVT63"/>
      <c r="MVU63"/>
      <c r="MVV63"/>
      <c r="MVW63"/>
      <c r="MVX63"/>
      <c r="MVY63"/>
      <c r="MVZ63"/>
      <c r="MWA63"/>
      <c r="MWB63"/>
      <c r="MWC63"/>
      <c r="MWD63"/>
      <c r="MWE63"/>
      <c r="MWF63"/>
      <c r="MWG63"/>
      <c r="MWH63"/>
      <c r="MWI63"/>
      <c r="MWJ63"/>
      <c r="MWK63"/>
      <c r="MWL63"/>
      <c r="MWM63"/>
      <c r="MWN63"/>
      <c r="MWO63"/>
      <c r="MWP63"/>
      <c r="MWQ63"/>
      <c r="MWR63"/>
      <c r="MWS63"/>
      <c r="MWT63"/>
      <c r="MWU63"/>
      <c r="MWV63"/>
      <c r="MWW63"/>
      <c r="MWX63"/>
      <c r="MWY63"/>
      <c r="MWZ63"/>
      <c r="MXA63"/>
      <c r="MXB63"/>
      <c r="MXC63"/>
      <c r="MXD63"/>
      <c r="MXE63"/>
      <c r="MXF63"/>
      <c r="MXG63"/>
      <c r="MXH63"/>
      <c r="MXI63"/>
      <c r="MXJ63"/>
      <c r="MXK63"/>
      <c r="MXL63"/>
      <c r="MXM63"/>
      <c r="MXN63"/>
      <c r="MXO63"/>
      <c r="MXP63"/>
      <c r="MXQ63"/>
      <c r="MXR63"/>
      <c r="MXS63"/>
      <c r="MXT63"/>
      <c r="MXU63"/>
      <c r="MXV63"/>
      <c r="MXW63"/>
      <c r="MXX63"/>
      <c r="MXY63"/>
      <c r="MXZ63"/>
      <c r="MYA63"/>
      <c r="MYB63"/>
      <c r="MYC63"/>
      <c r="MYD63"/>
      <c r="MYE63"/>
      <c r="MYF63"/>
      <c r="MYG63"/>
      <c r="MYH63"/>
      <c r="MYI63"/>
      <c r="MYJ63"/>
      <c r="MYK63"/>
      <c r="MYL63"/>
      <c r="MYM63"/>
      <c r="MYN63"/>
      <c r="MYO63"/>
      <c r="MYP63"/>
      <c r="MYQ63"/>
      <c r="MYR63"/>
      <c r="MYS63"/>
      <c r="MYT63"/>
      <c r="MYU63"/>
      <c r="MYV63"/>
      <c r="MYW63"/>
      <c r="MYX63"/>
      <c r="MYY63"/>
      <c r="MYZ63"/>
      <c r="MZA63"/>
      <c r="MZB63"/>
      <c r="MZC63"/>
      <c r="MZD63"/>
      <c r="MZE63"/>
      <c r="MZF63"/>
      <c r="MZG63"/>
      <c r="MZH63"/>
      <c r="MZI63"/>
      <c r="MZJ63"/>
      <c r="MZK63"/>
      <c r="MZL63"/>
      <c r="MZM63"/>
      <c r="MZN63"/>
      <c r="MZO63"/>
      <c r="MZP63"/>
      <c r="MZQ63"/>
      <c r="MZR63"/>
      <c r="MZS63"/>
      <c r="MZT63"/>
      <c r="MZU63"/>
      <c r="MZV63"/>
      <c r="MZW63"/>
      <c r="MZX63"/>
      <c r="MZY63"/>
      <c r="MZZ63"/>
      <c r="NAA63"/>
      <c r="NAB63"/>
      <c r="NAC63"/>
      <c r="NAD63"/>
      <c r="NAE63"/>
      <c r="NAF63"/>
      <c r="NAG63"/>
      <c r="NAH63"/>
      <c r="NAI63"/>
      <c r="NAJ63"/>
      <c r="NAK63"/>
      <c r="NAL63"/>
      <c r="NAM63"/>
      <c r="NAN63"/>
      <c r="NAO63"/>
      <c r="NAP63"/>
      <c r="NAQ63"/>
      <c r="NAR63"/>
      <c r="NAS63"/>
      <c r="NAT63"/>
      <c r="NAU63"/>
      <c r="NAV63"/>
      <c r="NAW63"/>
      <c r="NAX63"/>
      <c r="NAY63"/>
      <c r="NAZ63"/>
      <c r="NBA63"/>
      <c r="NBB63"/>
      <c r="NBC63"/>
      <c r="NBD63"/>
      <c r="NBE63"/>
      <c r="NBF63"/>
      <c r="NBG63"/>
      <c r="NBH63"/>
      <c r="NBI63"/>
      <c r="NBJ63"/>
      <c r="NBK63"/>
      <c r="NBL63"/>
      <c r="NBM63"/>
      <c r="NBN63"/>
      <c r="NBO63"/>
      <c r="NBP63"/>
      <c r="NBQ63"/>
      <c r="NBR63"/>
      <c r="NBS63"/>
      <c r="NBT63"/>
      <c r="NBU63"/>
      <c r="NBV63"/>
      <c r="NBW63"/>
      <c r="NBX63"/>
      <c r="NBY63"/>
      <c r="NBZ63"/>
      <c r="NCA63"/>
      <c r="NCB63"/>
      <c r="NCC63"/>
      <c r="NCD63"/>
      <c r="NCE63"/>
      <c r="NCF63"/>
      <c r="NCG63"/>
      <c r="NCH63"/>
      <c r="NCI63"/>
      <c r="NCJ63"/>
      <c r="NCK63"/>
      <c r="NCL63"/>
      <c r="NCM63"/>
      <c r="NCN63"/>
      <c r="NCO63"/>
      <c r="NCP63"/>
      <c r="NCQ63"/>
      <c r="NCR63"/>
      <c r="NCS63"/>
      <c r="NCT63"/>
      <c r="NCU63"/>
      <c r="NCV63"/>
      <c r="NCW63"/>
      <c r="NCX63"/>
      <c r="NCY63"/>
      <c r="NCZ63"/>
      <c r="NDA63"/>
      <c r="NDB63"/>
      <c r="NDC63"/>
      <c r="NDD63"/>
      <c r="NDE63"/>
      <c r="NDF63"/>
      <c r="NDG63"/>
      <c r="NDH63"/>
      <c r="NDI63"/>
      <c r="NDJ63"/>
      <c r="NDK63"/>
      <c r="NDL63"/>
      <c r="NDM63"/>
      <c r="NDN63"/>
      <c r="NDO63"/>
      <c r="NDP63"/>
      <c r="NDQ63"/>
      <c r="NDR63"/>
      <c r="NDS63"/>
      <c r="NDT63"/>
      <c r="NDU63"/>
      <c r="NDV63"/>
      <c r="NDW63"/>
      <c r="NDX63"/>
      <c r="NDY63"/>
      <c r="NDZ63"/>
      <c r="NEA63"/>
      <c r="NEB63"/>
      <c r="NEC63"/>
      <c r="NED63"/>
      <c r="NEE63"/>
      <c r="NEF63"/>
      <c r="NEG63"/>
      <c r="NEH63"/>
      <c r="NEI63"/>
      <c r="NEJ63"/>
      <c r="NEK63"/>
      <c r="NEL63"/>
      <c r="NEM63"/>
      <c r="NEN63"/>
      <c r="NEO63"/>
      <c r="NEP63"/>
      <c r="NEQ63"/>
      <c r="NER63"/>
      <c r="NES63"/>
      <c r="NET63"/>
      <c r="NEU63"/>
      <c r="NEV63"/>
      <c r="NEW63"/>
      <c r="NEX63"/>
      <c r="NEY63"/>
      <c r="NEZ63"/>
      <c r="NFA63"/>
      <c r="NFB63"/>
      <c r="NFC63"/>
      <c r="NFD63"/>
      <c r="NFE63"/>
      <c r="NFF63"/>
      <c r="NFG63"/>
      <c r="NFH63"/>
      <c r="NFI63"/>
      <c r="NFJ63"/>
      <c r="NFK63"/>
      <c r="NFL63"/>
      <c r="NFM63"/>
      <c r="NFN63"/>
      <c r="NFO63"/>
      <c r="NFP63"/>
      <c r="NFQ63"/>
      <c r="NFR63"/>
      <c r="NFS63"/>
      <c r="NFT63"/>
      <c r="NFU63"/>
      <c r="NFV63"/>
      <c r="NFW63"/>
      <c r="NFX63"/>
      <c r="NFY63"/>
      <c r="NFZ63"/>
      <c r="NGA63"/>
      <c r="NGB63"/>
      <c r="NGC63"/>
      <c r="NGD63"/>
      <c r="NGE63"/>
      <c r="NGF63"/>
      <c r="NGG63"/>
      <c r="NGH63"/>
      <c r="NGI63"/>
      <c r="NGJ63"/>
      <c r="NGK63"/>
      <c r="NGL63"/>
      <c r="NGM63"/>
      <c r="NGN63"/>
      <c r="NGO63"/>
      <c r="NGP63"/>
      <c r="NGQ63"/>
      <c r="NGR63"/>
      <c r="NGS63"/>
      <c r="NGT63"/>
      <c r="NGU63"/>
      <c r="NGV63"/>
      <c r="NGW63"/>
      <c r="NGX63"/>
      <c r="NGY63"/>
      <c r="NGZ63"/>
      <c r="NHA63"/>
      <c r="NHB63"/>
      <c r="NHC63"/>
      <c r="NHD63"/>
      <c r="NHE63"/>
      <c r="NHF63"/>
      <c r="NHG63"/>
      <c r="NHH63"/>
      <c r="NHI63"/>
      <c r="NHJ63"/>
      <c r="NHK63"/>
      <c r="NHL63"/>
      <c r="NHM63"/>
      <c r="NHN63"/>
      <c r="NHO63"/>
      <c r="NHP63"/>
      <c r="NHQ63"/>
      <c r="NHR63"/>
      <c r="NHS63"/>
      <c r="NHT63"/>
      <c r="NHU63"/>
      <c r="NHV63"/>
      <c r="NHW63"/>
      <c r="NHX63"/>
      <c r="NHY63"/>
      <c r="NHZ63"/>
      <c r="NIA63"/>
      <c r="NIB63"/>
      <c r="NIC63"/>
      <c r="NID63"/>
      <c r="NIE63"/>
      <c r="NIF63"/>
      <c r="NIG63"/>
      <c r="NIH63"/>
      <c r="NII63"/>
      <c r="NIJ63"/>
      <c r="NIK63"/>
      <c r="NIL63"/>
      <c r="NIM63"/>
      <c r="NIN63"/>
      <c r="NIO63"/>
      <c r="NIP63"/>
      <c r="NIQ63"/>
      <c r="NIR63"/>
      <c r="NIS63"/>
      <c r="NIT63"/>
      <c r="NIU63"/>
      <c r="NIV63"/>
      <c r="NIW63"/>
      <c r="NIX63"/>
      <c r="NIY63"/>
      <c r="NIZ63"/>
      <c r="NJA63"/>
      <c r="NJB63"/>
      <c r="NJC63"/>
      <c r="NJD63"/>
      <c r="NJE63"/>
      <c r="NJF63"/>
      <c r="NJG63"/>
      <c r="NJH63"/>
      <c r="NJI63"/>
      <c r="NJJ63"/>
      <c r="NJK63"/>
      <c r="NJL63"/>
      <c r="NJM63"/>
      <c r="NJN63"/>
      <c r="NJO63"/>
      <c r="NJP63"/>
      <c r="NJQ63"/>
      <c r="NJR63"/>
      <c r="NJS63"/>
      <c r="NJT63"/>
      <c r="NJU63"/>
      <c r="NJV63"/>
      <c r="NJW63"/>
      <c r="NJX63"/>
      <c r="NJY63"/>
      <c r="NJZ63"/>
      <c r="NKA63"/>
      <c r="NKB63"/>
      <c r="NKC63"/>
      <c r="NKD63"/>
      <c r="NKE63"/>
      <c r="NKF63"/>
      <c r="NKG63"/>
      <c r="NKH63"/>
      <c r="NKI63"/>
      <c r="NKJ63"/>
      <c r="NKK63"/>
      <c r="NKL63"/>
      <c r="NKM63"/>
      <c r="NKN63"/>
      <c r="NKO63"/>
      <c r="NKP63"/>
      <c r="NKQ63"/>
      <c r="NKR63"/>
      <c r="NKS63"/>
      <c r="NKT63"/>
      <c r="NKU63"/>
      <c r="NKV63"/>
      <c r="NKW63"/>
      <c r="NKX63"/>
      <c r="NKY63"/>
      <c r="NKZ63"/>
      <c r="NLA63"/>
      <c r="NLB63"/>
      <c r="NLC63"/>
      <c r="NLD63"/>
      <c r="NLE63"/>
      <c r="NLF63"/>
      <c r="NLG63"/>
      <c r="NLH63"/>
      <c r="NLI63"/>
      <c r="NLJ63"/>
      <c r="NLK63"/>
      <c r="NLL63"/>
      <c r="NLM63"/>
      <c r="NLN63"/>
      <c r="NLO63"/>
      <c r="NLP63"/>
      <c r="NLQ63"/>
      <c r="NLR63"/>
      <c r="NLS63"/>
      <c r="NLT63"/>
      <c r="NLU63"/>
      <c r="NLV63"/>
      <c r="NLW63"/>
      <c r="NLX63"/>
      <c r="NLY63"/>
      <c r="NLZ63"/>
      <c r="NMA63"/>
      <c r="NMB63"/>
      <c r="NMC63"/>
      <c r="NMD63"/>
      <c r="NME63"/>
      <c r="NMF63"/>
      <c r="NMG63"/>
      <c r="NMH63"/>
      <c r="NMI63"/>
      <c r="NMJ63"/>
      <c r="NMK63"/>
      <c r="NML63"/>
      <c r="NMM63"/>
      <c r="NMN63"/>
      <c r="NMO63"/>
      <c r="NMP63"/>
      <c r="NMQ63"/>
      <c r="NMR63"/>
      <c r="NMS63"/>
      <c r="NMT63"/>
      <c r="NMU63"/>
      <c r="NMV63"/>
      <c r="NMW63"/>
      <c r="NMX63"/>
      <c r="NMY63"/>
      <c r="NMZ63"/>
      <c r="NNA63"/>
      <c r="NNB63"/>
      <c r="NNC63"/>
      <c r="NND63"/>
      <c r="NNE63"/>
      <c r="NNF63"/>
      <c r="NNG63"/>
      <c r="NNH63"/>
      <c r="NNI63"/>
      <c r="NNJ63"/>
      <c r="NNK63"/>
      <c r="NNL63"/>
      <c r="NNM63"/>
      <c r="NNN63"/>
      <c r="NNO63"/>
      <c r="NNP63"/>
      <c r="NNQ63"/>
      <c r="NNR63"/>
      <c r="NNS63"/>
      <c r="NNT63"/>
      <c r="NNU63"/>
      <c r="NNV63"/>
      <c r="NNW63"/>
      <c r="NNX63"/>
      <c r="NNY63"/>
      <c r="NNZ63"/>
      <c r="NOA63"/>
      <c r="NOB63"/>
      <c r="NOC63"/>
      <c r="NOD63"/>
      <c r="NOE63"/>
      <c r="NOF63"/>
      <c r="NOG63"/>
      <c r="NOH63"/>
      <c r="NOI63"/>
      <c r="NOJ63"/>
      <c r="NOK63"/>
      <c r="NOL63"/>
      <c r="NOM63"/>
      <c r="NON63"/>
      <c r="NOO63"/>
      <c r="NOP63"/>
      <c r="NOQ63"/>
      <c r="NOR63"/>
      <c r="NOS63"/>
      <c r="NOT63"/>
      <c r="NOU63"/>
      <c r="NOV63"/>
      <c r="NOW63"/>
      <c r="NOX63"/>
      <c r="NOY63"/>
      <c r="NOZ63"/>
      <c r="NPA63"/>
      <c r="NPB63"/>
      <c r="NPC63"/>
      <c r="NPD63"/>
      <c r="NPE63"/>
      <c r="NPF63"/>
      <c r="NPG63"/>
      <c r="NPH63"/>
      <c r="NPI63"/>
      <c r="NPJ63"/>
      <c r="NPK63"/>
      <c r="NPL63"/>
      <c r="NPM63"/>
      <c r="NPN63"/>
      <c r="NPO63"/>
      <c r="NPP63"/>
      <c r="NPQ63"/>
      <c r="NPR63"/>
      <c r="NPS63"/>
      <c r="NPT63"/>
      <c r="NPU63"/>
      <c r="NPV63"/>
      <c r="NPW63"/>
      <c r="NPX63"/>
      <c r="NPY63"/>
      <c r="NPZ63"/>
      <c r="NQA63"/>
      <c r="NQB63"/>
      <c r="NQC63"/>
      <c r="NQD63"/>
      <c r="NQE63"/>
      <c r="NQF63"/>
      <c r="NQG63"/>
      <c r="NQH63"/>
      <c r="NQI63"/>
      <c r="NQJ63"/>
      <c r="NQK63"/>
      <c r="NQL63"/>
      <c r="NQM63"/>
      <c r="NQN63"/>
      <c r="NQO63"/>
      <c r="NQP63"/>
      <c r="NQQ63"/>
      <c r="NQR63"/>
      <c r="NQS63"/>
      <c r="NQT63"/>
      <c r="NQU63"/>
      <c r="NQV63"/>
      <c r="NQW63"/>
      <c r="NQX63"/>
      <c r="NQY63"/>
      <c r="NQZ63"/>
      <c r="NRA63"/>
      <c r="NRB63"/>
      <c r="NRC63"/>
      <c r="NRD63"/>
      <c r="NRE63"/>
      <c r="NRF63"/>
      <c r="NRG63"/>
      <c r="NRH63"/>
      <c r="NRI63"/>
      <c r="NRJ63"/>
      <c r="NRK63"/>
      <c r="NRL63"/>
      <c r="NRM63"/>
      <c r="NRN63"/>
      <c r="NRO63"/>
      <c r="NRP63"/>
      <c r="NRQ63"/>
      <c r="NRR63"/>
      <c r="NRS63"/>
      <c r="NRT63"/>
      <c r="NRU63"/>
      <c r="NRV63"/>
      <c r="NRW63"/>
      <c r="NRX63"/>
      <c r="NRY63"/>
      <c r="NRZ63"/>
      <c r="NSA63"/>
      <c r="NSB63"/>
      <c r="NSC63"/>
      <c r="NSD63"/>
      <c r="NSE63"/>
      <c r="NSF63"/>
      <c r="NSG63"/>
      <c r="NSH63"/>
      <c r="NSI63"/>
      <c r="NSJ63"/>
      <c r="NSK63"/>
      <c r="NSL63"/>
      <c r="NSM63"/>
      <c r="NSN63"/>
      <c r="NSO63"/>
      <c r="NSP63"/>
      <c r="NSQ63"/>
      <c r="NSR63"/>
      <c r="NSS63"/>
      <c r="NST63"/>
      <c r="NSU63"/>
      <c r="NSV63"/>
      <c r="NSW63"/>
      <c r="NSX63"/>
      <c r="NSY63"/>
      <c r="NSZ63"/>
      <c r="NTA63"/>
      <c r="NTB63"/>
      <c r="NTC63"/>
      <c r="NTD63"/>
      <c r="NTE63"/>
      <c r="NTF63"/>
      <c r="NTG63"/>
      <c r="NTH63"/>
      <c r="NTI63"/>
      <c r="NTJ63"/>
      <c r="NTK63"/>
      <c r="NTL63"/>
      <c r="NTM63"/>
      <c r="NTN63"/>
      <c r="NTO63"/>
      <c r="NTP63"/>
      <c r="NTQ63"/>
      <c r="NTR63"/>
      <c r="NTS63"/>
      <c r="NTT63"/>
      <c r="NTU63"/>
      <c r="NTV63"/>
      <c r="NTW63"/>
      <c r="NTX63"/>
      <c r="NTY63"/>
      <c r="NTZ63"/>
      <c r="NUA63"/>
      <c r="NUB63"/>
      <c r="NUC63"/>
      <c r="NUD63"/>
      <c r="NUE63"/>
      <c r="NUF63"/>
      <c r="NUG63"/>
      <c r="NUH63"/>
      <c r="NUI63"/>
      <c r="NUJ63"/>
      <c r="NUK63"/>
      <c r="NUL63"/>
      <c r="NUM63"/>
      <c r="NUN63"/>
      <c r="NUO63"/>
      <c r="NUP63"/>
      <c r="NUQ63"/>
      <c r="NUR63"/>
      <c r="NUS63"/>
      <c r="NUT63"/>
      <c r="NUU63"/>
      <c r="NUV63"/>
      <c r="NUW63"/>
      <c r="NUX63"/>
      <c r="NUY63"/>
      <c r="NUZ63"/>
      <c r="NVA63"/>
      <c r="NVB63"/>
      <c r="NVC63"/>
      <c r="NVD63"/>
      <c r="NVE63"/>
      <c r="NVF63"/>
      <c r="NVG63"/>
      <c r="NVH63"/>
      <c r="NVI63"/>
      <c r="NVJ63"/>
      <c r="NVK63"/>
      <c r="NVL63"/>
      <c r="NVM63"/>
      <c r="NVN63"/>
      <c r="NVO63"/>
      <c r="NVP63"/>
      <c r="NVQ63"/>
      <c r="NVR63"/>
      <c r="NVS63"/>
      <c r="NVT63"/>
      <c r="NVU63"/>
      <c r="NVV63"/>
      <c r="NVW63"/>
      <c r="NVX63"/>
      <c r="NVY63"/>
      <c r="NVZ63"/>
      <c r="NWA63"/>
      <c r="NWB63"/>
      <c r="NWC63"/>
      <c r="NWD63"/>
      <c r="NWE63"/>
      <c r="NWF63"/>
      <c r="NWG63"/>
      <c r="NWH63"/>
      <c r="NWI63"/>
      <c r="NWJ63"/>
      <c r="NWK63"/>
      <c r="NWL63"/>
      <c r="NWM63"/>
      <c r="NWN63"/>
      <c r="NWO63"/>
      <c r="NWP63"/>
      <c r="NWQ63"/>
      <c r="NWR63"/>
      <c r="NWS63"/>
      <c r="NWT63"/>
      <c r="NWU63"/>
      <c r="NWV63"/>
      <c r="NWW63"/>
      <c r="NWX63"/>
      <c r="NWY63"/>
      <c r="NWZ63"/>
      <c r="NXA63"/>
      <c r="NXB63"/>
      <c r="NXC63"/>
      <c r="NXD63"/>
      <c r="NXE63"/>
      <c r="NXF63"/>
      <c r="NXG63"/>
      <c r="NXH63"/>
      <c r="NXI63"/>
      <c r="NXJ63"/>
      <c r="NXK63"/>
      <c r="NXL63"/>
      <c r="NXM63"/>
      <c r="NXN63"/>
      <c r="NXO63"/>
      <c r="NXP63"/>
      <c r="NXQ63"/>
      <c r="NXR63"/>
      <c r="NXS63"/>
      <c r="NXT63"/>
      <c r="NXU63"/>
      <c r="NXV63"/>
      <c r="NXW63"/>
      <c r="NXX63"/>
      <c r="NXY63"/>
      <c r="NXZ63"/>
      <c r="NYA63"/>
      <c r="NYB63"/>
      <c r="NYC63"/>
      <c r="NYD63"/>
      <c r="NYE63"/>
      <c r="NYF63"/>
      <c r="NYG63"/>
      <c r="NYH63"/>
      <c r="NYI63"/>
      <c r="NYJ63"/>
      <c r="NYK63"/>
      <c r="NYL63"/>
      <c r="NYM63"/>
      <c r="NYN63"/>
      <c r="NYO63"/>
      <c r="NYP63"/>
      <c r="NYQ63"/>
      <c r="NYR63"/>
      <c r="NYS63"/>
      <c r="NYT63"/>
      <c r="NYU63"/>
      <c r="NYV63"/>
      <c r="NYW63"/>
      <c r="NYX63"/>
      <c r="NYY63"/>
      <c r="NYZ63"/>
      <c r="NZA63"/>
      <c r="NZB63"/>
      <c r="NZC63"/>
      <c r="NZD63"/>
      <c r="NZE63"/>
      <c r="NZF63"/>
      <c r="NZG63"/>
      <c r="NZH63"/>
      <c r="NZI63"/>
      <c r="NZJ63"/>
      <c r="NZK63"/>
      <c r="NZL63"/>
      <c r="NZM63"/>
      <c r="NZN63"/>
      <c r="NZO63"/>
      <c r="NZP63"/>
      <c r="NZQ63"/>
      <c r="NZR63"/>
      <c r="NZS63"/>
      <c r="NZT63"/>
      <c r="NZU63"/>
      <c r="NZV63"/>
      <c r="NZW63"/>
      <c r="NZX63"/>
      <c r="NZY63"/>
      <c r="NZZ63"/>
      <c r="OAA63"/>
      <c r="OAB63"/>
      <c r="OAC63"/>
      <c r="OAD63"/>
      <c r="OAE63"/>
      <c r="OAF63"/>
      <c r="OAG63"/>
      <c r="OAH63"/>
      <c r="OAI63"/>
      <c r="OAJ63"/>
      <c r="OAK63"/>
      <c r="OAL63"/>
      <c r="OAM63"/>
      <c r="OAN63"/>
      <c r="OAO63"/>
      <c r="OAP63"/>
      <c r="OAQ63"/>
      <c r="OAR63"/>
      <c r="OAS63"/>
      <c r="OAT63"/>
      <c r="OAU63"/>
      <c r="OAV63"/>
      <c r="OAW63"/>
      <c r="OAX63"/>
      <c r="OAY63"/>
      <c r="OAZ63"/>
      <c r="OBA63"/>
      <c r="OBB63"/>
      <c r="OBC63"/>
      <c r="OBD63"/>
      <c r="OBE63"/>
      <c r="OBF63"/>
      <c r="OBG63"/>
      <c r="OBH63"/>
      <c r="OBI63"/>
      <c r="OBJ63"/>
      <c r="OBK63"/>
      <c r="OBL63"/>
      <c r="OBM63"/>
      <c r="OBN63"/>
      <c r="OBO63"/>
      <c r="OBP63"/>
      <c r="OBQ63"/>
      <c r="OBR63"/>
      <c r="OBS63"/>
      <c r="OBT63"/>
      <c r="OBU63"/>
      <c r="OBV63"/>
      <c r="OBW63"/>
      <c r="OBX63"/>
      <c r="OBY63"/>
      <c r="OBZ63"/>
      <c r="OCA63"/>
      <c r="OCB63"/>
      <c r="OCC63"/>
      <c r="OCD63"/>
      <c r="OCE63"/>
      <c r="OCF63"/>
      <c r="OCG63"/>
      <c r="OCH63"/>
      <c r="OCI63"/>
      <c r="OCJ63"/>
      <c r="OCK63"/>
      <c r="OCL63"/>
      <c r="OCM63"/>
      <c r="OCN63"/>
      <c r="OCO63"/>
      <c r="OCP63"/>
      <c r="OCQ63"/>
      <c r="OCR63"/>
      <c r="OCS63"/>
      <c r="OCT63"/>
      <c r="OCU63"/>
      <c r="OCV63"/>
      <c r="OCW63"/>
      <c r="OCX63"/>
      <c r="OCY63"/>
      <c r="OCZ63"/>
      <c r="ODA63"/>
      <c r="ODB63"/>
      <c r="ODC63"/>
      <c r="ODD63"/>
      <c r="ODE63"/>
      <c r="ODF63"/>
      <c r="ODG63"/>
      <c r="ODH63"/>
      <c r="ODI63"/>
      <c r="ODJ63"/>
      <c r="ODK63"/>
      <c r="ODL63"/>
      <c r="ODM63"/>
      <c r="ODN63"/>
      <c r="ODO63"/>
      <c r="ODP63"/>
      <c r="ODQ63"/>
      <c r="ODR63"/>
      <c r="ODS63"/>
      <c r="ODT63"/>
      <c r="ODU63"/>
      <c r="ODV63"/>
      <c r="ODW63"/>
      <c r="ODX63"/>
      <c r="ODY63"/>
      <c r="ODZ63"/>
      <c r="OEA63"/>
      <c r="OEB63"/>
      <c r="OEC63"/>
      <c r="OED63"/>
      <c r="OEE63"/>
      <c r="OEF63"/>
      <c r="OEG63"/>
      <c r="OEH63"/>
      <c r="OEI63"/>
      <c r="OEJ63"/>
      <c r="OEK63"/>
      <c r="OEL63"/>
      <c r="OEM63"/>
      <c r="OEN63"/>
      <c r="OEO63"/>
      <c r="OEP63"/>
      <c r="OEQ63"/>
      <c r="OER63"/>
      <c r="OES63"/>
      <c r="OET63"/>
      <c r="OEU63"/>
      <c r="OEV63"/>
      <c r="OEW63"/>
      <c r="OEX63"/>
      <c r="OEY63"/>
      <c r="OEZ63"/>
      <c r="OFA63"/>
      <c r="OFB63"/>
      <c r="OFC63"/>
      <c r="OFD63"/>
      <c r="OFE63"/>
      <c r="OFF63"/>
      <c r="OFG63"/>
      <c r="OFH63"/>
      <c r="OFI63"/>
      <c r="OFJ63"/>
      <c r="OFK63"/>
      <c r="OFL63"/>
      <c r="OFM63"/>
      <c r="OFN63"/>
      <c r="OFO63"/>
      <c r="OFP63"/>
      <c r="OFQ63"/>
      <c r="OFR63"/>
      <c r="OFS63"/>
      <c r="OFT63"/>
      <c r="OFU63"/>
      <c r="OFV63"/>
      <c r="OFW63"/>
      <c r="OFX63"/>
      <c r="OFY63"/>
      <c r="OFZ63"/>
      <c r="OGA63"/>
      <c r="OGB63"/>
      <c r="OGC63"/>
      <c r="OGD63"/>
      <c r="OGE63"/>
      <c r="OGF63"/>
      <c r="OGG63"/>
      <c r="OGH63"/>
      <c r="OGI63"/>
      <c r="OGJ63"/>
      <c r="OGK63"/>
      <c r="OGL63"/>
      <c r="OGM63"/>
      <c r="OGN63"/>
      <c r="OGO63"/>
      <c r="OGP63"/>
      <c r="OGQ63"/>
      <c r="OGR63"/>
      <c r="OGS63"/>
      <c r="OGT63"/>
      <c r="OGU63"/>
      <c r="OGV63"/>
      <c r="OGW63"/>
      <c r="OGX63"/>
      <c r="OGY63"/>
      <c r="OGZ63"/>
      <c r="OHA63"/>
      <c r="OHB63"/>
      <c r="OHC63"/>
      <c r="OHD63"/>
      <c r="OHE63"/>
      <c r="OHF63"/>
      <c r="OHG63"/>
      <c r="OHH63"/>
      <c r="OHI63"/>
      <c r="OHJ63"/>
      <c r="OHK63"/>
      <c r="OHL63"/>
      <c r="OHM63"/>
      <c r="OHN63"/>
      <c r="OHO63"/>
      <c r="OHP63"/>
      <c r="OHQ63"/>
      <c r="OHR63"/>
      <c r="OHS63"/>
      <c r="OHT63"/>
      <c r="OHU63"/>
      <c r="OHV63"/>
      <c r="OHW63"/>
      <c r="OHX63"/>
      <c r="OHY63"/>
      <c r="OHZ63"/>
      <c r="OIA63"/>
      <c r="OIB63"/>
      <c r="OIC63"/>
      <c r="OID63"/>
      <c r="OIE63"/>
      <c r="OIF63"/>
      <c r="OIG63"/>
      <c r="OIH63"/>
      <c r="OII63"/>
      <c r="OIJ63"/>
      <c r="OIK63"/>
      <c r="OIL63"/>
      <c r="OIM63"/>
      <c r="OIN63"/>
      <c r="OIO63"/>
      <c r="OIP63"/>
      <c r="OIQ63"/>
      <c r="OIR63"/>
      <c r="OIS63"/>
      <c r="OIT63"/>
      <c r="OIU63"/>
      <c r="OIV63"/>
      <c r="OIW63"/>
      <c r="OIX63"/>
      <c r="OIY63"/>
      <c r="OIZ63"/>
      <c r="OJA63"/>
      <c r="OJB63"/>
      <c r="OJC63"/>
      <c r="OJD63"/>
      <c r="OJE63"/>
      <c r="OJF63"/>
      <c r="OJG63"/>
      <c r="OJH63"/>
      <c r="OJI63"/>
      <c r="OJJ63"/>
      <c r="OJK63"/>
      <c r="OJL63"/>
      <c r="OJM63"/>
      <c r="OJN63"/>
      <c r="OJO63"/>
      <c r="OJP63"/>
      <c r="OJQ63"/>
      <c r="OJR63"/>
      <c r="OJS63"/>
      <c r="OJT63"/>
      <c r="OJU63"/>
      <c r="OJV63"/>
      <c r="OJW63"/>
      <c r="OJX63"/>
      <c r="OJY63"/>
      <c r="OJZ63"/>
      <c r="OKA63"/>
      <c r="OKB63"/>
      <c r="OKC63"/>
      <c r="OKD63"/>
      <c r="OKE63"/>
      <c r="OKF63"/>
      <c r="OKG63"/>
      <c r="OKH63"/>
      <c r="OKI63"/>
      <c r="OKJ63"/>
      <c r="OKK63"/>
      <c r="OKL63"/>
      <c r="OKM63"/>
      <c r="OKN63"/>
      <c r="OKO63"/>
      <c r="OKP63"/>
      <c r="OKQ63"/>
      <c r="OKR63"/>
      <c r="OKS63"/>
      <c r="OKT63"/>
      <c r="OKU63"/>
      <c r="OKV63"/>
      <c r="OKW63"/>
      <c r="OKX63"/>
      <c r="OKY63"/>
      <c r="OKZ63"/>
      <c r="OLA63"/>
      <c r="OLB63"/>
      <c r="OLC63"/>
      <c r="OLD63"/>
      <c r="OLE63"/>
      <c r="OLF63"/>
      <c r="OLG63"/>
      <c r="OLH63"/>
      <c r="OLI63"/>
      <c r="OLJ63"/>
      <c r="OLK63"/>
      <c r="OLL63"/>
      <c r="OLM63"/>
      <c r="OLN63"/>
      <c r="OLO63"/>
      <c r="OLP63"/>
      <c r="OLQ63"/>
      <c r="OLR63"/>
      <c r="OLS63"/>
      <c r="OLT63"/>
      <c r="OLU63"/>
      <c r="OLV63"/>
      <c r="OLW63"/>
      <c r="OLX63"/>
      <c r="OLY63"/>
      <c r="OLZ63"/>
      <c r="OMA63"/>
      <c r="OMB63"/>
      <c r="OMC63"/>
      <c r="OMD63"/>
      <c r="OME63"/>
      <c r="OMF63"/>
      <c r="OMG63"/>
      <c r="OMH63"/>
      <c r="OMI63"/>
      <c r="OMJ63"/>
      <c r="OMK63"/>
      <c r="OML63"/>
      <c r="OMM63"/>
      <c r="OMN63"/>
      <c r="OMO63"/>
      <c r="OMP63"/>
      <c r="OMQ63"/>
      <c r="OMR63"/>
      <c r="OMS63"/>
      <c r="OMT63"/>
      <c r="OMU63"/>
      <c r="OMV63"/>
      <c r="OMW63"/>
      <c r="OMX63"/>
      <c r="OMY63"/>
      <c r="OMZ63"/>
      <c r="ONA63"/>
      <c r="ONB63"/>
      <c r="ONC63"/>
      <c r="OND63"/>
      <c r="ONE63"/>
      <c r="ONF63"/>
      <c r="ONG63"/>
      <c r="ONH63"/>
      <c r="ONI63"/>
      <c r="ONJ63"/>
      <c r="ONK63"/>
      <c r="ONL63"/>
      <c r="ONM63"/>
      <c r="ONN63"/>
      <c r="ONO63"/>
      <c r="ONP63"/>
      <c r="ONQ63"/>
      <c r="ONR63"/>
      <c r="ONS63"/>
      <c r="ONT63"/>
      <c r="ONU63"/>
      <c r="ONV63"/>
      <c r="ONW63"/>
      <c r="ONX63"/>
      <c r="ONY63"/>
      <c r="ONZ63"/>
      <c r="OOA63"/>
      <c r="OOB63"/>
      <c r="OOC63"/>
      <c r="OOD63"/>
      <c r="OOE63"/>
      <c r="OOF63"/>
      <c r="OOG63"/>
      <c r="OOH63"/>
      <c r="OOI63"/>
      <c r="OOJ63"/>
      <c r="OOK63"/>
      <c r="OOL63"/>
      <c r="OOM63"/>
      <c r="OON63"/>
      <c r="OOO63"/>
      <c r="OOP63"/>
      <c r="OOQ63"/>
      <c r="OOR63"/>
      <c r="OOS63"/>
      <c r="OOT63"/>
      <c r="OOU63"/>
      <c r="OOV63"/>
      <c r="OOW63"/>
      <c r="OOX63"/>
      <c r="OOY63"/>
      <c r="OOZ63"/>
      <c r="OPA63"/>
      <c r="OPB63"/>
      <c r="OPC63"/>
      <c r="OPD63"/>
      <c r="OPE63"/>
      <c r="OPF63"/>
      <c r="OPG63"/>
      <c r="OPH63"/>
      <c r="OPI63"/>
      <c r="OPJ63"/>
      <c r="OPK63"/>
      <c r="OPL63"/>
      <c r="OPM63"/>
      <c r="OPN63"/>
      <c r="OPO63"/>
      <c r="OPP63"/>
      <c r="OPQ63"/>
      <c r="OPR63"/>
      <c r="OPS63"/>
      <c r="OPT63"/>
      <c r="OPU63"/>
      <c r="OPV63"/>
      <c r="OPW63"/>
      <c r="OPX63"/>
      <c r="OPY63"/>
      <c r="OPZ63"/>
      <c r="OQA63"/>
      <c r="OQB63"/>
      <c r="OQC63"/>
      <c r="OQD63"/>
      <c r="OQE63"/>
      <c r="OQF63"/>
      <c r="OQG63"/>
      <c r="OQH63"/>
      <c r="OQI63"/>
      <c r="OQJ63"/>
      <c r="OQK63"/>
      <c r="OQL63"/>
      <c r="OQM63"/>
      <c r="OQN63"/>
      <c r="OQO63"/>
      <c r="OQP63"/>
      <c r="OQQ63"/>
      <c r="OQR63"/>
      <c r="OQS63"/>
      <c r="OQT63"/>
      <c r="OQU63"/>
      <c r="OQV63"/>
      <c r="OQW63"/>
      <c r="OQX63"/>
      <c r="OQY63"/>
      <c r="OQZ63"/>
      <c r="ORA63"/>
      <c r="ORB63"/>
      <c r="ORC63"/>
      <c r="ORD63"/>
      <c r="ORE63"/>
      <c r="ORF63"/>
      <c r="ORG63"/>
      <c r="ORH63"/>
      <c r="ORI63"/>
      <c r="ORJ63"/>
      <c r="ORK63"/>
      <c r="ORL63"/>
      <c r="ORM63"/>
      <c r="ORN63"/>
      <c r="ORO63"/>
      <c r="ORP63"/>
      <c r="ORQ63"/>
      <c r="ORR63"/>
      <c r="ORS63"/>
      <c r="ORT63"/>
      <c r="ORU63"/>
      <c r="ORV63"/>
      <c r="ORW63"/>
      <c r="ORX63"/>
      <c r="ORY63"/>
      <c r="ORZ63"/>
      <c r="OSA63"/>
      <c r="OSB63"/>
      <c r="OSC63"/>
      <c r="OSD63"/>
      <c r="OSE63"/>
      <c r="OSF63"/>
      <c r="OSG63"/>
      <c r="OSH63"/>
      <c r="OSI63"/>
      <c r="OSJ63"/>
      <c r="OSK63"/>
      <c r="OSL63"/>
      <c r="OSM63"/>
      <c r="OSN63"/>
      <c r="OSO63"/>
      <c r="OSP63"/>
      <c r="OSQ63"/>
      <c r="OSR63"/>
      <c r="OSS63"/>
      <c r="OST63"/>
      <c r="OSU63"/>
      <c r="OSV63"/>
      <c r="OSW63"/>
      <c r="OSX63"/>
      <c r="OSY63"/>
      <c r="OSZ63"/>
      <c r="OTA63"/>
      <c r="OTB63"/>
      <c r="OTC63"/>
      <c r="OTD63"/>
      <c r="OTE63"/>
      <c r="OTF63"/>
      <c r="OTG63"/>
      <c r="OTH63"/>
      <c r="OTI63"/>
      <c r="OTJ63"/>
      <c r="OTK63"/>
      <c r="OTL63"/>
      <c r="OTM63"/>
      <c r="OTN63"/>
      <c r="OTO63"/>
      <c r="OTP63"/>
      <c r="OTQ63"/>
      <c r="OTR63"/>
      <c r="OTS63"/>
      <c r="OTT63"/>
      <c r="OTU63"/>
      <c r="OTV63"/>
      <c r="OTW63"/>
      <c r="OTX63"/>
      <c r="OTY63"/>
      <c r="OTZ63"/>
      <c r="OUA63"/>
      <c r="OUB63"/>
      <c r="OUC63"/>
      <c r="OUD63"/>
      <c r="OUE63"/>
      <c r="OUF63"/>
      <c r="OUG63"/>
      <c r="OUH63"/>
      <c r="OUI63"/>
      <c r="OUJ63"/>
      <c r="OUK63"/>
      <c r="OUL63"/>
      <c r="OUM63"/>
      <c r="OUN63"/>
      <c r="OUO63"/>
      <c r="OUP63"/>
      <c r="OUQ63"/>
      <c r="OUR63"/>
      <c r="OUS63"/>
      <c r="OUT63"/>
      <c r="OUU63"/>
      <c r="OUV63"/>
      <c r="OUW63"/>
      <c r="OUX63"/>
      <c r="OUY63"/>
      <c r="OUZ63"/>
      <c r="OVA63"/>
      <c r="OVB63"/>
      <c r="OVC63"/>
      <c r="OVD63"/>
      <c r="OVE63"/>
      <c r="OVF63"/>
      <c r="OVG63"/>
      <c r="OVH63"/>
      <c r="OVI63"/>
      <c r="OVJ63"/>
      <c r="OVK63"/>
      <c r="OVL63"/>
      <c r="OVM63"/>
      <c r="OVN63"/>
      <c r="OVO63"/>
      <c r="OVP63"/>
      <c r="OVQ63"/>
      <c r="OVR63"/>
      <c r="OVS63"/>
      <c r="OVT63"/>
      <c r="OVU63"/>
      <c r="OVV63"/>
      <c r="OVW63"/>
      <c r="OVX63"/>
      <c r="OVY63"/>
      <c r="OVZ63"/>
      <c r="OWA63"/>
      <c r="OWB63"/>
      <c r="OWC63"/>
      <c r="OWD63"/>
      <c r="OWE63"/>
      <c r="OWF63"/>
      <c r="OWG63"/>
      <c r="OWH63"/>
      <c r="OWI63"/>
      <c r="OWJ63"/>
      <c r="OWK63"/>
      <c r="OWL63"/>
      <c r="OWM63"/>
      <c r="OWN63"/>
      <c r="OWO63"/>
      <c r="OWP63"/>
      <c r="OWQ63"/>
      <c r="OWR63"/>
      <c r="OWS63"/>
      <c r="OWT63"/>
      <c r="OWU63"/>
      <c r="OWV63"/>
      <c r="OWW63"/>
      <c r="OWX63"/>
      <c r="OWY63"/>
      <c r="OWZ63"/>
      <c r="OXA63"/>
      <c r="OXB63"/>
      <c r="OXC63"/>
      <c r="OXD63"/>
      <c r="OXE63"/>
      <c r="OXF63"/>
      <c r="OXG63"/>
      <c r="OXH63"/>
      <c r="OXI63"/>
      <c r="OXJ63"/>
      <c r="OXK63"/>
      <c r="OXL63"/>
      <c r="OXM63"/>
      <c r="OXN63"/>
      <c r="OXO63"/>
      <c r="OXP63"/>
      <c r="OXQ63"/>
      <c r="OXR63"/>
      <c r="OXS63"/>
      <c r="OXT63"/>
      <c r="OXU63"/>
      <c r="OXV63"/>
      <c r="OXW63"/>
      <c r="OXX63"/>
      <c r="OXY63"/>
      <c r="OXZ63"/>
      <c r="OYA63"/>
      <c r="OYB63"/>
      <c r="OYC63"/>
      <c r="OYD63"/>
      <c r="OYE63"/>
      <c r="OYF63"/>
      <c r="OYG63"/>
      <c r="OYH63"/>
      <c r="OYI63"/>
      <c r="OYJ63"/>
      <c r="OYK63"/>
      <c r="OYL63"/>
      <c r="OYM63"/>
      <c r="OYN63"/>
      <c r="OYO63"/>
      <c r="OYP63"/>
      <c r="OYQ63"/>
      <c r="OYR63"/>
      <c r="OYS63"/>
      <c r="OYT63"/>
      <c r="OYU63"/>
      <c r="OYV63"/>
      <c r="OYW63"/>
      <c r="OYX63"/>
      <c r="OYY63"/>
      <c r="OYZ63"/>
      <c r="OZA63"/>
      <c r="OZB63"/>
      <c r="OZC63"/>
      <c r="OZD63"/>
      <c r="OZE63"/>
      <c r="OZF63"/>
      <c r="OZG63"/>
      <c r="OZH63"/>
      <c r="OZI63"/>
      <c r="OZJ63"/>
      <c r="OZK63"/>
      <c r="OZL63"/>
      <c r="OZM63"/>
      <c r="OZN63"/>
      <c r="OZO63"/>
      <c r="OZP63"/>
      <c r="OZQ63"/>
      <c r="OZR63"/>
      <c r="OZS63"/>
      <c r="OZT63"/>
      <c r="OZU63"/>
      <c r="OZV63"/>
      <c r="OZW63"/>
      <c r="OZX63"/>
      <c r="OZY63"/>
      <c r="OZZ63"/>
      <c r="PAA63"/>
      <c r="PAB63"/>
      <c r="PAC63"/>
      <c r="PAD63"/>
      <c r="PAE63"/>
      <c r="PAF63"/>
      <c r="PAG63"/>
      <c r="PAH63"/>
      <c r="PAI63"/>
      <c r="PAJ63"/>
      <c r="PAK63"/>
      <c r="PAL63"/>
      <c r="PAM63"/>
      <c r="PAN63"/>
      <c r="PAO63"/>
      <c r="PAP63"/>
      <c r="PAQ63"/>
      <c r="PAR63"/>
      <c r="PAS63"/>
      <c r="PAT63"/>
      <c r="PAU63"/>
      <c r="PAV63"/>
      <c r="PAW63"/>
      <c r="PAX63"/>
      <c r="PAY63"/>
      <c r="PAZ63"/>
      <c r="PBA63"/>
      <c r="PBB63"/>
      <c r="PBC63"/>
      <c r="PBD63"/>
      <c r="PBE63"/>
      <c r="PBF63"/>
      <c r="PBG63"/>
      <c r="PBH63"/>
      <c r="PBI63"/>
      <c r="PBJ63"/>
      <c r="PBK63"/>
      <c r="PBL63"/>
      <c r="PBM63"/>
      <c r="PBN63"/>
      <c r="PBO63"/>
      <c r="PBP63"/>
      <c r="PBQ63"/>
      <c r="PBR63"/>
      <c r="PBS63"/>
      <c r="PBT63"/>
      <c r="PBU63"/>
      <c r="PBV63"/>
      <c r="PBW63"/>
      <c r="PBX63"/>
      <c r="PBY63"/>
      <c r="PBZ63"/>
      <c r="PCA63"/>
      <c r="PCB63"/>
      <c r="PCC63"/>
      <c r="PCD63"/>
      <c r="PCE63"/>
      <c r="PCF63"/>
      <c r="PCG63"/>
      <c r="PCH63"/>
      <c r="PCI63"/>
      <c r="PCJ63"/>
      <c r="PCK63"/>
      <c r="PCL63"/>
      <c r="PCM63"/>
      <c r="PCN63"/>
      <c r="PCO63"/>
      <c r="PCP63"/>
      <c r="PCQ63"/>
      <c r="PCR63"/>
      <c r="PCS63"/>
      <c r="PCT63"/>
      <c r="PCU63"/>
      <c r="PCV63"/>
      <c r="PCW63"/>
      <c r="PCX63"/>
      <c r="PCY63"/>
      <c r="PCZ63"/>
      <c r="PDA63"/>
      <c r="PDB63"/>
      <c r="PDC63"/>
      <c r="PDD63"/>
      <c r="PDE63"/>
      <c r="PDF63"/>
      <c r="PDG63"/>
      <c r="PDH63"/>
      <c r="PDI63"/>
      <c r="PDJ63"/>
      <c r="PDK63"/>
      <c r="PDL63"/>
      <c r="PDM63"/>
      <c r="PDN63"/>
      <c r="PDO63"/>
      <c r="PDP63"/>
      <c r="PDQ63"/>
      <c r="PDR63"/>
      <c r="PDS63"/>
      <c r="PDT63"/>
      <c r="PDU63"/>
      <c r="PDV63"/>
      <c r="PDW63"/>
      <c r="PDX63"/>
      <c r="PDY63"/>
      <c r="PDZ63"/>
      <c r="PEA63"/>
      <c r="PEB63"/>
      <c r="PEC63"/>
      <c r="PED63"/>
      <c r="PEE63"/>
      <c r="PEF63"/>
      <c r="PEG63"/>
      <c r="PEH63"/>
      <c r="PEI63"/>
      <c r="PEJ63"/>
      <c r="PEK63"/>
      <c r="PEL63"/>
      <c r="PEM63"/>
      <c r="PEN63"/>
      <c r="PEO63"/>
      <c r="PEP63"/>
      <c r="PEQ63"/>
      <c r="PER63"/>
      <c r="PES63"/>
      <c r="PET63"/>
      <c r="PEU63"/>
      <c r="PEV63"/>
      <c r="PEW63"/>
      <c r="PEX63"/>
      <c r="PEY63"/>
      <c r="PEZ63"/>
      <c r="PFA63"/>
      <c r="PFB63"/>
      <c r="PFC63"/>
      <c r="PFD63"/>
      <c r="PFE63"/>
      <c r="PFF63"/>
      <c r="PFG63"/>
      <c r="PFH63"/>
      <c r="PFI63"/>
      <c r="PFJ63"/>
      <c r="PFK63"/>
      <c r="PFL63"/>
      <c r="PFM63"/>
      <c r="PFN63"/>
      <c r="PFO63"/>
      <c r="PFP63"/>
      <c r="PFQ63"/>
      <c r="PFR63"/>
      <c r="PFS63"/>
      <c r="PFT63"/>
      <c r="PFU63"/>
      <c r="PFV63"/>
      <c r="PFW63"/>
      <c r="PFX63"/>
      <c r="PFY63"/>
      <c r="PFZ63"/>
      <c r="PGA63"/>
      <c r="PGB63"/>
      <c r="PGC63"/>
      <c r="PGD63"/>
      <c r="PGE63"/>
      <c r="PGF63"/>
      <c r="PGG63"/>
      <c r="PGH63"/>
      <c r="PGI63"/>
      <c r="PGJ63"/>
      <c r="PGK63"/>
      <c r="PGL63"/>
      <c r="PGM63"/>
      <c r="PGN63"/>
      <c r="PGO63"/>
      <c r="PGP63"/>
      <c r="PGQ63"/>
      <c r="PGR63"/>
      <c r="PGS63"/>
      <c r="PGT63"/>
      <c r="PGU63"/>
      <c r="PGV63"/>
      <c r="PGW63"/>
      <c r="PGX63"/>
      <c r="PGY63"/>
      <c r="PGZ63"/>
      <c r="PHA63"/>
      <c r="PHB63"/>
      <c r="PHC63"/>
      <c r="PHD63"/>
      <c r="PHE63"/>
      <c r="PHF63"/>
      <c r="PHG63"/>
      <c r="PHH63"/>
      <c r="PHI63"/>
      <c r="PHJ63"/>
      <c r="PHK63"/>
      <c r="PHL63"/>
      <c r="PHM63"/>
      <c r="PHN63"/>
      <c r="PHO63"/>
      <c r="PHP63"/>
      <c r="PHQ63"/>
      <c r="PHR63"/>
      <c r="PHS63"/>
      <c r="PHT63"/>
      <c r="PHU63"/>
      <c r="PHV63"/>
      <c r="PHW63"/>
      <c r="PHX63"/>
      <c r="PHY63"/>
      <c r="PHZ63"/>
      <c r="PIA63"/>
      <c r="PIB63"/>
      <c r="PIC63"/>
      <c r="PID63"/>
      <c r="PIE63"/>
      <c r="PIF63"/>
      <c r="PIG63"/>
      <c r="PIH63"/>
      <c r="PII63"/>
      <c r="PIJ63"/>
      <c r="PIK63"/>
      <c r="PIL63"/>
      <c r="PIM63"/>
      <c r="PIN63"/>
      <c r="PIO63"/>
      <c r="PIP63"/>
      <c r="PIQ63"/>
      <c r="PIR63"/>
      <c r="PIS63"/>
      <c r="PIT63"/>
      <c r="PIU63"/>
      <c r="PIV63"/>
      <c r="PIW63"/>
      <c r="PIX63"/>
      <c r="PIY63"/>
      <c r="PIZ63"/>
      <c r="PJA63"/>
      <c r="PJB63"/>
      <c r="PJC63"/>
      <c r="PJD63"/>
      <c r="PJE63"/>
      <c r="PJF63"/>
      <c r="PJG63"/>
      <c r="PJH63"/>
      <c r="PJI63"/>
      <c r="PJJ63"/>
      <c r="PJK63"/>
      <c r="PJL63"/>
      <c r="PJM63"/>
      <c r="PJN63"/>
      <c r="PJO63"/>
      <c r="PJP63"/>
      <c r="PJQ63"/>
      <c r="PJR63"/>
      <c r="PJS63"/>
      <c r="PJT63"/>
      <c r="PJU63"/>
      <c r="PJV63"/>
      <c r="PJW63"/>
      <c r="PJX63"/>
      <c r="PJY63"/>
      <c r="PJZ63"/>
      <c r="PKA63"/>
      <c r="PKB63"/>
      <c r="PKC63"/>
      <c r="PKD63"/>
      <c r="PKE63"/>
      <c r="PKF63"/>
      <c r="PKG63"/>
      <c r="PKH63"/>
      <c r="PKI63"/>
      <c r="PKJ63"/>
      <c r="PKK63"/>
      <c r="PKL63"/>
      <c r="PKM63"/>
      <c r="PKN63"/>
      <c r="PKO63"/>
      <c r="PKP63"/>
      <c r="PKQ63"/>
      <c r="PKR63"/>
      <c r="PKS63"/>
      <c r="PKT63"/>
      <c r="PKU63"/>
      <c r="PKV63"/>
      <c r="PKW63"/>
      <c r="PKX63"/>
      <c r="PKY63"/>
      <c r="PKZ63"/>
      <c r="PLA63"/>
      <c r="PLB63"/>
      <c r="PLC63"/>
      <c r="PLD63"/>
      <c r="PLE63"/>
      <c r="PLF63"/>
      <c r="PLG63"/>
      <c r="PLH63"/>
      <c r="PLI63"/>
      <c r="PLJ63"/>
      <c r="PLK63"/>
      <c r="PLL63"/>
      <c r="PLM63"/>
      <c r="PLN63"/>
      <c r="PLO63"/>
      <c r="PLP63"/>
      <c r="PLQ63"/>
      <c r="PLR63"/>
      <c r="PLS63"/>
      <c r="PLT63"/>
      <c r="PLU63"/>
      <c r="PLV63"/>
      <c r="PLW63"/>
      <c r="PLX63"/>
      <c r="PLY63"/>
      <c r="PLZ63"/>
      <c r="PMA63"/>
      <c r="PMB63"/>
      <c r="PMC63"/>
      <c r="PMD63"/>
      <c r="PME63"/>
      <c r="PMF63"/>
      <c r="PMG63"/>
      <c r="PMH63"/>
      <c r="PMI63"/>
      <c r="PMJ63"/>
      <c r="PMK63"/>
      <c r="PML63"/>
      <c r="PMM63"/>
      <c r="PMN63"/>
      <c r="PMO63"/>
      <c r="PMP63"/>
      <c r="PMQ63"/>
      <c r="PMR63"/>
      <c r="PMS63"/>
      <c r="PMT63"/>
      <c r="PMU63"/>
      <c r="PMV63"/>
      <c r="PMW63"/>
      <c r="PMX63"/>
      <c r="PMY63"/>
      <c r="PMZ63"/>
      <c r="PNA63"/>
      <c r="PNB63"/>
      <c r="PNC63"/>
      <c r="PND63"/>
      <c r="PNE63"/>
      <c r="PNF63"/>
      <c r="PNG63"/>
      <c r="PNH63"/>
      <c r="PNI63"/>
      <c r="PNJ63"/>
      <c r="PNK63"/>
      <c r="PNL63"/>
      <c r="PNM63"/>
      <c r="PNN63"/>
      <c r="PNO63"/>
      <c r="PNP63"/>
      <c r="PNQ63"/>
      <c r="PNR63"/>
      <c r="PNS63"/>
      <c r="PNT63"/>
      <c r="PNU63"/>
      <c r="PNV63"/>
      <c r="PNW63"/>
      <c r="PNX63"/>
      <c r="PNY63"/>
      <c r="PNZ63"/>
      <c r="POA63"/>
      <c r="POB63"/>
      <c r="POC63"/>
      <c r="POD63"/>
      <c r="POE63"/>
      <c r="POF63"/>
      <c r="POG63"/>
      <c r="POH63"/>
      <c r="POI63"/>
      <c r="POJ63"/>
      <c r="POK63"/>
      <c r="POL63"/>
      <c r="POM63"/>
      <c r="PON63"/>
      <c r="POO63"/>
      <c r="POP63"/>
      <c r="POQ63"/>
      <c r="POR63"/>
      <c r="POS63"/>
      <c r="POT63"/>
      <c r="POU63"/>
      <c r="POV63"/>
      <c r="POW63"/>
      <c r="POX63"/>
      <c r="POY63"/>
      <c r="POZ63"/>
      <c r="PPA63"/>
      <c r="PPB63"/>
      <c r="PPC63"/>
      <c r="PPD63"/>
      <c r="PPE63"/>
      <c r="PPF63"/>
      <c r="PPG63"/>
      <c r="PPH63"/>
      <c r="PPI63"/>
      <c r="PPJ63"/>
      <c r="PPK63"/>
      <c r="PPL63"/>
      <c r="PPM63"/>
      <c r="PPN63"/>
      <c r="PPO63"/>
      <c r="PPP63"/>
      <c r="PPQ63"/>
      <c r="PPR63"/>
      <c r="PPS63"/>
      <c r="PPT63"/>
      <c r="PPU63"/>
      <c r="PPV63"/>
      <c r="PPW63"/>
      <c r="PPX63"/>
      <c r="PPY63"/>
      <c r="PPZ63"/>
      <c r="PQA63"/>
      <c r="PQB63"/>
      <c r="PQC63"/>
      <c r="PQD63"/>
      <c r="PQE63"/>
      <c r="PQF63"/>
      <c r="PQG63"/>
      <c r="PQH63"/>
      <c r="PQI63"/>
      <c r="PQJ63"/>
      <c r="PQK63"/>
      <c r="PQL63"/>
      <c r="PQM63"/>
      <c r="PQN63"/>
      <c r="PQO63"/>
      <c r="PQP63"/>
      <c r="PQQ63"/>
      <c r="PQR63"/>
      <c r="PQS63"/>
      <c r="PQT63"/>
      <c r="PQU63"/>
      <c r="PQV63"/>
      <c r="PQW63"/>
      <c r="PQX63"/>
      <c r="PQY63"/>
      <c r="PQZ63"/>
      <c r="PRA63"/>
      <c r="PRB63"/>
      <c r="PRC63"/>
      <c r="PRD63"/>
      <c r="PRE63"/>
      <c r="PRF63"/>
      <c r="PRG63"/>
      <c r="PRH63"/>
      <c r="PRI63"/>
      <c r="PRJ63"/>
      <c r="PRK63"/>
      <c r="PRL63"/>
      <c r="PRM63"/>
      <c r="PRN63"/>
      <c r="PRO63"/>
      <c r="PRP63"/>
      <c r="PRQ63"/>
      <c r="PRR63"/>
      <c r="PRS63"/>
      <c r="PRT63"/>
      <c r="PRU63"/>
      <c r="PRV63"/>
      <c r="PRW63"/>
      <c r="PRX63"/>
      <c r="PRY63"/>
      <c r="PRZ63"/>
      <c r="PSA63"/>
      <c r="PSB63"/>
      <c r="PSC63"/>
      <c r="PSD63"/>
      <c r="PSE63"/>
      <c r="PSF63"/>
      <c r="PSG63"/>
      <c r="PSH63"/>
      <c r="PSI63"/>
      <c r="PSJ63"/>
      <c r="PSK63"/>
      <c r="PSL63"/>
      <c r="PSM63"/>
      <c r="PSN63"/>
      <c r="PSO63"/>
      <c r="PSP63"/>
      <c r="PSQ63"/>
      <c r="PSR63"/>
      <c r="PSS63"/>
      <c r="PST63"/>
      <c r="PSU63"/>
      <c r="PSV63"/>
      <c r="PSW63"/>
      <c r="PSX63"/>
      <c r="PSY63"/>
      <c r="PSZ63"/>
      <c r="PTA63"/>
      <c r="PTB63"/>
      <c r="PTC63"/>
      <c r="PTD63"/>
      <c r="PTE63"/>
      <c r="PTF63"/>
      <c r="PTG63"/>
      <c r="PTH63"/>
      <c r="PTI63"/>
      <c r="PTJ63"/>
      <c r="PTK63"/>
      <c r="PTL63"/>
      <c r="PTM63"/>
      <c r="PTN63"/>
      <c r="PTO63"/>
      <c r="PTP63"/>
      <c r="PTQ63"/>
      <c r="PTR63"/>
      <c r="PTS63"/>
      <c r="PTT63"/>
      <c r="PTU63"/>
      <c r="PTV63"/>
      <c r="PTW63"/>
      <c r="PTX63"/>
      <c r="PTY63"/>
      <c r="PTZ63"/>
      <c r="PUA63"/>
      <c r="PUB63"/>
      <c r="PUC63"/>
      <c r="PUD63"/>
      <c r="PUE63"/>
      <c r="PUF63"/>
      <c r="PUG63"/>
      <c r="PUH63"/>
      <c r="PUI63"/>
      <c r="PUJ63"/>
      <c r="PUK63"/>
      <c r="PUL63"/>
      <c r="PUM63"/>
      <c r="PUN63"/>
      <c r="PUO63"/>
      <c r="PUP63"/>
      <c r="PUQ63"/>
      <c r="PUR63"/>
      <c r="PUS63"/>
      <c r="PUT63"/>
      <c r="PUU63"/>
      <c r="PUV63"/>
      <c r="PUW63"/>
      <c r="PUX63"/>
      <c r="PUY63"/>
      <c r="PUZ63"/>
      <c r="PVA63"/>
      <c r="PVB63"/>
      <c r="PVC63"/>
      <c r="PVD63"/>
      <c r="PVE63"/>
      <c r="PVF63"/>
      <c r="PVG63"/>
      <c r="PVH63"/>
      <c r="PVI63"/>
      <c r="PVJ63"/>
      <c r="PVK63"/>
      <c r="PVL63"/>
      <c r="PVM63"/>
      <c r="PVN63"/>
      <c r="PVO63"/>
      <c r="PVP63"/>
      <c r="PVQ63"/>
      <c r="PVR63"/>
      <c r="PVS63"/>
      <c r="PVT63"/>
      <c r="PVU63"/>
      <c r="PVV63"/>
      <c r="PVW63"/>
      <c r="PVX63"/>
      <c r="PVY63"/>
      <c r="PVZ63"/>
      <c r="PWA63"/>
      <c r="PWB63"/>
      <c r="PWC63"/>
      <c r="PWD63"/>
      <c r="PWE63"/>
      <c r="PWF63"/>
      <c r="PWG63"/>
      <c r="PWH63"/>
      <c r="PWI63"/>
      <c r="PWJ63"/>
      <c r="PWK63"/>
      <c r="PWL63"/>
      <c r="PWM63"/>
      <c r="PWN63"/>
      <c r="PWO63"/>
      <c r="PWP63"/>
      <c r="PWQ63"/>
      <c r="PWR63"/>
      <c r="PWS63"/>
      <c r="PWT63"/>
      <c r="PWU63"/>
      <c r="PWV63"/>
      <c r="PWW63"/>
      <c r="PWX63"/>
      <c r="PWY63"/>
      <c r="PWZ63"/>
      <c r="PXA63"/>
      <c r="PXB63"/>
      <c r="PXC63"/>
      <c r="PXD63"/>
      <c r="PXE63"/>
      <c r="PXF63"/>
      <c r="PXG63"/>
      <c r="PXH63"/>
      <c r="PXI63"/>
      <c r="PXJ63"/>
      <c r="PXK63"/>
      <c r="PXL63"/>
      <c r="PXM63"/>
      <c r="PXN63"/>
      <c r="PXO63"/>
      <c r="PXP63"/>
      <c r="PXQ63"/>
      <c r="PXR63"/>
      <c r="PXS63"/>
      <c r="PXT63"/>
      <c r="PXU63"/>
      <c r="PXV63"/>
      <c r="PXW63"/>
      <c r="PXX63"/>
      <c r="PXY63"/>
      <c r="PXZ63"/>
      <c r="PYA63"/>
      <c r="PYB63"/>
      <c r="PYC63"/>
      <c r="PYD63"/>
      <c r="PYE63"/>
      <c r="PYF63"/>
      <c r="PYG63"/>
      <c r="PYH63"/>
      <c r="PYI63"/>
      <c r="PYJ63"/>
      <c r="PYK63"/>
      <c r="PYL63"/>
      <c r="PYM63"/>
      <c r="PYN63"/>
      <c r="PYO63"/>
      <c r="PYP63"/>
      <c r="PYQ63"/>
      <c r="PYR63"/>
      <c r="PYS63"/>
      <c r="PYT63"/>
      <c r="PYU63"/>
      <c r="PYV63"/>
      <c r="PYW63"/>
      <c r="PYX63"/>
      <c r="PYY63"/>
      <c r="PYZ63"/>
      <c r="PZA63"/>
      <c r="PZB63"/>
      <c r="PZC63"/>
      <c r="PZD63"/>
      <c r="PZE63"/>
      <c r="PZF63"/>
      <c r="PZG63"/>
      <c r="PZH63"/>
      <c r="PZI63"/>
      <c r="PZJ63"/>
      <c r="PZK63"/>
      <c r="PZL63"/>
      <c r="PZM63"/>
      <c r="PZN63"/>
      <c r="PZO63"/>
      <c r="PZP63"/>
      <c r="PZQ63"/>
      <c r="PZR63"/>
      <c r="PZS63"/>
      <c r="PZT63"/>
      <c r="PZU63"/>
      <c r="PZV63"/>
      <c r="PZW63"/>
      <c r="PZX63"/>
      <c r="PZY63"/>
      <c r="PZZ63"/>
      <c r="QAA63"/>
      <c r="QAB63"/>
      <c r="QAC63"/>
      <c r="QAD63"/>
      <c r="QAE63"/>
      <c r="QAF63"/>
      <c r="QAG63"/>
      <c r="QAH63"/>
      <c r="QAI63"/>
      <c r="QAJ63"/>
      <c r="QAK63"/>
      <c r="QAL63"/>
      <c r="QAM63"/>
      <c r="QAN63"/>
      <c r="QAO63"/>
      <c r="QAP63"/>
      <c r="QAQ63"/>
      <c r="QAR63"/>
      <c r="QAS63"/>
      <c r="QAT63"/>
      <c r="QAU63"/>
      <c r="QAV63"/>
      <c r="QAW63"/>
      <c r="QAX63"/>
      <c r="QAY63"/>
      <c r="QAZ63"/>
      <c r="QBA63"/>
      <c r="QBB63"/>
      <c r="QBC63"/>
      <c r="QBD63"/>
      <c r="QBE63"/>
      <c r="QBF63"/>
      <c r="QBG63"/>
      <c r="QBH63"/>
      <c r="QBI63"/>
      <c r="QBJ63"/>
      <c r="QBK63"/>
      <c r="QBL63"/>
      <c r="QBM63"/>
      <c r="QBN63"/>
      <c r="QBO63"/>
      <c r="QBP63"/>
      <c r="QBQ63"/>
      <c r="QBR63"/>
      <c r="QBS63"/>
      <c r="QBT63"/>
      <c r="QBU63"/>
      <c r="QBV63"/>
      <c r="QBW63"/>
      <c r="QBX63"/>
      <c r="QBY63"/>
      <c r="QBZ63"/>
      <c r="QCA63"/>
      <c r="QCB63"/>
      <c r="QCC63"/>
      <c r="QCD63"/>
      <c r="QCE63"/>
      <c r="QCF63"/>
      <c r="QCG63"/>
      <c r="QCH63"/>
      <c r="QCI63"/>
      <c r="QCJ63"/>
      <c r="QCK63"/>
      <c r="QCL63"/>
      <c r="QCM63"/>
      <c r="QCN63"/>
      <c r="QCO63"/>
      <c r="QCP63"/>
      <c r="QCQ63"/>
      <c r="QCR63"/>
      <c r="QCS63"/>
      <c r="QCT63"/>
      <c r="QCU63"/>
      <c r="QCV63"/>
      <c r="QCW63"/>
      <c r="QCX63"/>
      <c r="QCY63"/>
      <c r="QCZ63"/>
      <c r="QDA63"/>
      <c r="QDB63"/>
      <c r="QDC63"/>
      <c r="QDD63"/>
      <c r="QDE63"/>
      <c r="QDF63"/>
      <c r="QDG63"/>
      <c r="QDH63"/>
      <c r="QDI63"/>
      <c r="QDJ63"/>
      <c r="QDK63"/>
      <c r="QDL63"/>
      <c r="QDM63"/>
      <c r="QDN63"/>
      <c r="QDO63"/>
      <c r="QDP63"/>
      <c r="QDQ63"/>
      <c r="QDR63"/>
      <c r="QDS63"/>
      <c r="QDT63"/>
      <c r="QDU63"/>
      <c r="QDV63"/>
      <c r="QDW63"/>
      <c r="QDX63"/>
      <c r="QDY63"/>
      <c r="QDZ63"/>
      <c r="QEA63"/>
      <c r="QEB63"/>
      <c r="QEC63"/>
      <c r="QED63"/>
      <c r="QEE63"/>
      <c r="QEF63"/>
      <c r="QEG63"/>
      <c r="QEH63"/>
      <c r="QEI63"/>
      <c r="QEJ63"/>
      <c r="QEK63"/>
      <c r="QEL63"/>
      <c r="QEM63"/>
      <c r="QEN63"/>
      <c r="QEO63"/>
      <c r="QEP63"/>
      <c r="QEQ63"/>
      <c r="QER63"/>
      <c r="QES63"/>
      <c r="QET63"/>
      <c r="QEU63"/>
      <c r="QEV63"/>
      <c r="QEW63"/>
      <c r="QEX63"/>
      <c r="QEY63"/>
      <c r="QEZ63"/>
      <c r="QFA63"/>
      <c r="QFB63"/>
      <c r="QFC63"/>
      <c r="QFD63"/>
      <c r="QFE63"/>
      <c r="QFF63"/>
      <c r="QFG63"/>
      <c r="QFH63"/>
      <c r="QFI63"/>
      <c r="QFJ63"/>
      <c r="QFK63"/>
      <c r="QFL63"/>
      <c r="QFM63"/>
      <c r="QFN63"/>
      <c r="QFO63"/>
      <c r="QFP63"/>
      <c r="QFQ63"/>
      <c r="QFR63"/>
      <c r="QFS63"/>
      <c r="QFT63"/>
      <c r="QFU63"/>
      <c r="QFV63"/>
      <c r="QFW63"/>
      <c r="QFX63"/>
      <c r="QFY63"/>
      <c r="QFZ63"/>
      <c r="QGA63"/>
      <c r="QGB63"/>
      <c r="QGC63"/>
      <c r="QGD63"/>
      <c r="QGE63"/>
      <c r="QGF63"/>
      <c r="QGG63"/>
      <c r="QGH63"/>
      <c r="QGI63"/>
      <c r="QGJ63"/>
      <c r="QGK63"/>
      <c r="QGL63"/>
      <c r="QGM63"/>
      <c r="QGN63"/>
      <c r="QGO63"/>
      <c r="QGP63"/>
      <c r="QGQ63"/>
      <c r="QGR63"/>
      <c r="QGS63"/>
      <c r="QGT63"/>
      <c r="QGU63"/>
      <c r="QGV63"/>
      <c r="QGW63"/>
      <c r="QGX63"/>
      <c r="QGY63"/>
      <c r="QGZ63"/>
      <c r="QHA63"/>
      <c r="QHB63"/>
      <c r="QHC63"/>
      <c r="QHD63"/>
      <c r="QHE63"/>
      <c r="QHF63"/>
      <c r="QHG63"/>
      <c r="QHH63"/>
      <c r="QHI63"/>
      <c r="QHJ63"/>
      <c r="QHK63"/>
      <c r="QHL63"/>
      <c r="QHM63"/>
      <c r="QHN63"/>
      <c r="QHO63"/>
      <c r="QHP63"/>
      <c r="QHQ63"/>
      <c r="QHR63"/>
      <c r="QHS63"/>
      <c r="QHT63"/>
      <c r="QHU63"/>
      <c r="QHV63"/>
      <c r="QHW63"/>
      <c r="QHX63"/>
      <c r="QHY63"/>
      <c r="QHZ63"/>
      <c r="QIA63"/>
      <c r="QIB63"/>
      <c r="QIC63"/>
      <c r="QID63"/>
      <c r="QIE63"/>
      <c r="QIF63"/>
      <c r="QIG63"/>
      <c r="QIH63"/>
      <c r="QII63"/>
      <c r="QIJ63"/>
      <c r="QIK63"/>
      <c r="QIL63"/>
      <c r="QIM63"/>
      <c r="QIN63"/>
      <c r="QIO63"/>
      <c r="QIP63"/>
      <c r="QIQ63"/>
      <c r="QIR63"/>
      <c r="QIS63"/>
      <c r="QIT63"/>
      <c r="QIU63"/>
      <c r="QIV63"/>
      <c r="QIW63"/>
      <c r="QIX63"/>
      <c r="QIY63"/>
      <c r="QIZ63"/>
      <c r="QJA63"/>
      <c r="QJB63"/>
      <c r="QJC63"/>
      <c r="QJD63"/>
      <c r="QJE63"/>
      <c r="QJF63"/>
      <c r="QJG63"/>
      <c r="QJH63"/>
      <c r="QJI63"/>
      <c r="QJJ63"/>
      <c r="QJK63"/>
      <c r="QJL63"/>
      <c r="QJM63"/>
      <c r="QJN63"/>
      <c r="QJO63"/>
      <c r="QJP63"/>
      <c r="QJQ63"/>
      <c r="QJR63"/>
      <c r="QJS63"/>
      <c r="QJT63"/>
      <c r="QJU63"/>
      <c r="QJV63"/>
      <c r="QJW63"/>
      <c r="QJX63"/>
      <c r="QJY63"/>
      <c r="QJZ63"/>
      <c r="QKA63"/>
      <c r="QKB63"/>
      <c r="QKC63"/>
      <c r="QKD63"/>
      <c r="QKE63"/>
      <c r="QKF63"/>
      <c r="QKG63"/>
      <c r="QKH63"/>
      <c r="QKI63"/>
      <c r="QKJ63"/>
      <c r="QKK63"/>
      <c r="QKL63"/>
      <c r="QKM63"/>
      <c r="QKN63"/>
      <c r="QKO63"/>
      <c r="QKP63"/>
      <c r="QKQ63"/>
      <c r="QKR63"/>
      <c r="QKS63"/>
      <c r="QKT63"/>
      <c r="QKU63"/>
      <c r="QKV63"/>
      <c r="QKW63"/>
      <c r="QKX63"/>
      <c r="QKY63"/>
      <c r="QKZ63"/>
      <c r="QLA63"/>
      <c r="QLB63"/>
      <c r="QLC63"/>
      <c r="QLD63"/>
      <c r="QLE63"/>
      <c r="QLF63"/>
      <c r="QLG63"/>
      <c r="QLH63"/>
      <c r="QLI63"/>
      <c r="QLJ63"/>
      <c r="QLK63"/>
      <c r="QLL63"/>
      <c r="QLM63"/>
      <c r="QLN63"/>
      <c r="QLO63"/>
      <c r="QLP63"/>
      <c r="QLQ63"/>
      <c r="QLR63"/>
      <c r="QLS63"/>
      <c r="QLT63"/>
      <c r="QLU63"/>
      <c r="QLV63"/>
      <c r="QLW63"/>
      <c r="QLX63"/>
      <c r="QLY63"/>
      <c r="QLZ63"/>
      <c r="QMA63"/>
      <c r="QMB63"/>
      <c r="QMC63"/>
      <c r="QMD63"/>
      <c r="QME63"/>
      <c r="QMF63"/>
      <c r="QMG63"/>
      <c r="QMH63"/>
      <c r="QMI63"/>
      <c r="QMJ63"/>
      <c r="QMK63"/>
      <c r="QML63"/>
      <c r="QMM63"/>
      <c r="QMN63"/>
      <c r="QMO63"/>
      <c r="QMP63"/>
      <c r="QMQ63"/>
      <c r="QMR63"/>
      <c r="QMS63"/>
      <c r="QMT63"/>
      <c r="QMU63"/>
      <c r="QMV63"/>
      <c r="QMW63"/>
      <c r="QMX63"/>
      <c r="QMY63"/>
      <c r="QMZ63"/>
      <c r="QNA63"/>
      <c r="QNB63"/>
      <c r="QNC63"/>
      <c r="QND63"/>
      <c r="QNE63"/>
      <c r="QNF63"/>
      <c r="QNG63"/>
      <c r="QNH63"/>
      <c r="QNI63"/>
      <c r="QNJ63"/>
      <c r="QNK63"/>
      <c r="QNL63"/>
      <c r="QNM63"/>
      <c r="QNN63"/>
      <c r="QNO63"/>
      <c r="QNP63"/>
      <c r="QNQ63"/>
      <c r="QNR63"/>
      <c r="QNS63"/>
      <c r="QNT63"/>
      <c r="QNU63"/>
      <c r="QNV63"/>
      <c r="QNW63"/>
      <c r="QNX63"/>
      <c r="QNY63"/>
      <c r="QNZ63"/>
      <c r="QOA63"/>
      <c r="QOB63"/>
      <c r="QOC63"/>
      <c r="QOD63"/>
      <c r="QOE63"/>
      <c r="QOF63"/>
      <c r="QOG63"/>
      <c r="QOH63"/>
      <c r="QOI63"/>
      <c r="QOJ63"/>
      <c r="QOK63"/>
      <c r="QOL63"/>
      <c r="QOM63"/>
      <c r="QON63"/>
      <c r="QOO63"/>
      <c r="QOP63"/>
      <c r="QOQ63"/>
      <c r="QOR63"/>
      <c r="QOS63"/>
      <c r="QOT63"/>
      <c r="QOU63"/>
      <c r="QOV63"/>
      <c r="QOW63"/>
      <c r="QOX63"/>
      <c r="QOY63"/>
      <c r="QOZ63"/>
      <c r="QPA63"/>
      <c r="QPB63"/>
      <c r="QPC63"/>
      <c r="QPD63"/>
      <c r="QPE63"/>
      <c r="QPF63"/>
      <c r="QPG63"/>
      <c r="QPH63"/>
      <c r="QPI63"/>
      <c r="QPJ63"/>
      <c r="QPK63"/>
      <c r="QPL63"/>
      <c r="QPM63"/>
      <c r="QPN63"/>
      <c r="QPO63"/>
      <c r="QPP63"/>
      <c r="QPQ63"/>
      <c r="QPR63"/>
      <c r="QPS63"/>
      <c r="QPT63"/>
      <c r="QPU63"/>
      <c r="QPV63"/>
      <c r="QPW63"/>
      <c r="QPX63"/>
      <c r="QPY63"/>
      <c r="QPZ63"/>
      <c r="QQA63"/>
      <c r="QQB63"/>
      <c r="QQC63"/>
      <c r="QQD63"/>
      <c r="QQE63"/>
      <c r="QQF63"/>
      <c r="QQG63"/>
      <c r="QQH63"/>
      <c r="QQI63"/>
      <c r="QQJ63"/>
      <c r="QQK63"/>
      <c r="QQL63"/>
      <c r="QQM63"/>
      <c r="QQN63"/>
      <c r="QQO63"/>
      <c r="QQP63"/>
      <c r="QQQ63"/>
      <c r="QQR63"/>
      <c r="QQS63"/>
      <c r="QQT63"/>
      <c r="QQU63"/>
      <c r="QQV63"/>
      <c r="QQW63"/>
      <c r="QQX63"/>
      <c r="QQY63"/>
      <c r="QQZ63"/>
      <c r="QRA63"/>
      <c r="QRB63"/>
      <c r="QRC63"/>
      <c r="QRD63"/>
      <c r="QRE63"/>
      <c r="QRF63"/>
      <c r="QRG63"/>
      <c r="QRH63"/>
      <c r="QRI63"/>
      <c r="QRJ63"/>
      <c r="QRK63"/>
      <c r="QRL63"/>
      <c r="QRM63"/>
      <c r="QRN63"/>
      <c r="QRO63"/>
      <c r="QRP63"/>
      <c r="QRQ63"/>
      <c r="QRR63"/>
      <c r="QRS63"/>
      <c r="QRT63"/>
      <c r="QRU63"/>
      <c r="QRV63"/>
      <c r="QRW63"/>
      <c r="QRX63"/>
      <c r="QRY63"/>
      <c r="QRZ63"/>
      <c r="QSA63"/>
      <c r="QSB63"/>
      <c r="QSC63"/>
      <c r="QSD63"/>
      <c r="QSE63"/>
      <c r="QSF63"/>
      <c r="QSG63"/>
      <c r="QSH63"/>
      <c r="QSI63"/>
      <c r="QSJ63"/>
      <c r="QSK63"/>
      <c r="QSL63"/>
      <c r="QSM63"/>
      <c r="QSN63"/>
      <c r="QSO63"/>
      <c r="QSP63"/>
      <c r="QSQ63"/>
      <c r="QSR63"/>
      <c r="QSS63"/>
      <c r="QST63"/>
      <c r="QSU63"/>
      <c r="QSV63"/>
      <c r="QSW63"/>
      <c r="QSX63"/>
      <c r="QSY63"/>
      <c r="QSZ63"/>
      <c r="QTA63"/>
      <c r="QTB63"/>
      <c r="QTC63"/>
      <c r="QTD63"/>
      <c r="QTE63"/>
      <c r="QTF63"/>
      <c r="QTG63"/>
      <c r="QTH63"/>
      <c r="QTI63"/>
      <c r="QTJ63"/>
      <c r="QTK63"/>
      <c r="QTL63"/>
      <c r="QTM63"/>
      <c r="QTN63"/>
      <c r="QTO63"/>
      <c r="QTP63"/>
      <c r="QTQ63"/>
      <c r="QTR63"/>
      <c r="QTS63"/>
      <c r="QTT63"/>
      <c r="QTU63"/>
      <c r="QTV63"/>
      <c r="QTW63"/>
      <c r="QTX63"/>
      <c r="QTY63"/>
      <c r="QTZ63"/>
      <c r="QUA63"/>
      <c r="QUB63"/>
      <c r="QUC63"/>
      <c r="QUD63"/>
      <c r="QUE63"/>
      <c r="QUF63"/>
      <c r="QUG63"/>
      <c r="QUH63"/>
      <c r="QUI63"/>
      <c r="QUJ63"/>
      <c r="QUK63"/>
      <c r="QUL63"/>
      <c r="QUM63"/>
      <c r="QUN63"/>
      <c r="QUO63"/>
      <c r="QUP63"/>
      <c r="QUQ63"/>
      <c r="QUR63"/>
      <c r="QUS63"/>
      <c r="QUT63"/>
      <c r="QUU63"/>
      <c r="QUV63"/>
      <c r="QUW63"/>
      <c r="QUX63"/>
      <c r="QUY63"/>
      <c r="QUZ63"/>
      <c r="QVA63"/>
      <c r="QVB63"/>
      <c r="QVC63"/>
      <c r="QVD63"/>
      <c r="QVE63"/>
      <c r="QVF63"/>
      <c r="QVG63"/>
      <c r="QVH63"/>
      <c r="QVI63"/>
      <c r="QVJ63"/>
      <c r="QVK63"/>
      <c r="QVL63"/>
      <c r="QVM63"/>
      <c r="QVN63"/>
      <c r="QVO63"/>
      <c r="QVP63"/>
      <c r="QVQ63"/>
      <c r="QVR63"/>
      <c r="QVS63"/>
      <c r="QVT63"/>
      <c r="QVU63"/>
      <c r="QVV63"/>
      <c r="QVW63"/>
      <c r="QVX63"/>
      <c r="QVY63"/>
      <c r="QVZ63"/>
      <c r="QWA63"/>
      <c r="QWB63"/>
      <c r="QWC63"/>
      <c r="QWD63"/>
      <c r="QWE63"/>
      <c r="QWF63"/>
      <c r="QWG63"/>
      <c r="QWH63"/>
      <c r="QWI63"/>
      <c r="QWJ63"/>
      <c r="QWK63"/>
      <c r="QWL63"/>
      <c r="QWM63"/>
      <c r="QWN63"/>
      <c r="QWO63"/>
      <c r="QWP63"/>
      <c r="QWQ63"/>
      <c r="QWR63"/>
      <c r="QWS63"/>
      <c r="QWT63"/>
      <c r="QWU63"/>
      <c r="QWV63"/>
      <c r="QWW63"/>
      <c r="QWX63"/>
      <c r="QWY63"/>
      <c r="QWZ63"/>
      <c r="QXA63"/>
      <c r="QXB63"/>
      <c r="QXC63"/>
      <c r="QXD63"/>
      <c r="QXE63"/>
      <c r="QXF63"/>
      <c r="QXG63"/>
      <c r="QXH63"/>
      <c r="QXI63"/>
      <c r="QXJ63"/>
      <c r="QXK63"/>
      <c r="QXL63"/>
      <c r="QXM63"/>
      <c r="QXN63"/>
      <c r="QXO63"/>
      <c r="QXP63"/>
      <c r="QXQ63"/>
      <c r="QXR63"/>
      <c r="QXS63"/>
      <c r="QXT63"/>
      <c r="QXU63"/>
      <c r="QXV63"/>
      <c r="QXW63"/>
      <c r="QXX63"/>
      <c r="QXY63"/>
      <c r="QXZ63"/>
      <c r="QYA63"/>
      <c r="QYB63"/>
      <c r="QYC63"/>
      <c r="QYD63"/>
      <c r="QYE63"/>
      <c r="QYF63"/>
      <c r="QYG63"/>
      <c r="QYH63"/>
      <c r="QYI63"/>
      <c r="QYJ63"/>
      <c r="QYK63"/>
      <c r="QYL63"/>
      <c r="QYM63"/>
      <c r="QYN63"/>
      <c r="QYO63"/>
      <c r="QYP63"/>
      <c r="QYQ63"/>
      <c r="QYR63"/>
      <c r="QYS63"/>
      <c r="QYT63"/>
      <c r="QYU63"/>
      <c r="QYV63"/>
      <c r="QYW63"/>
      <c r="QYX63"/>
      <c r="QYY63"/>
      <c r="QYZ63"/>
      <c r="QZA63"/>
      <c r="QZB63"/>
      <c r="QZC63"/>
      <c r="QZD63"/>
      <c r="QZE63"/>
      <c r="QZF63"/>
      <c r="QZG63"/>
      <c r="QZH63"/>
      <c r="QZI63"/>
      <c r="QZJ63"/>
      <c r="QZK63"/>
      <c r="QZL63"/>
      <c r="QZM63"/>
      <c r="QZN63"/>
      <c r="QZO63"/>
      <c r="QZP63"/>
      <c r="QZQ63"/>
      <c r="QZR63"/>
      <c r="QZS63"/>
      <c r="QZT63"/>
      <c r="QZU63"/>
      <c r="QZV63"/>
      <c r="QZW63"/>
      <c r="QZX63"/>
      <c r="QZY63"/>
      <c r="QZZ63"/>
      <c r="RAA63"/>
      <c r="RAB63"/>
      <c r="RAC63"/>
      <c r="RAD63"/>
      <c r="RAE63"/>
      <c r="RAF63"/>
      <c r="RAG63"/>
      <c r="RAH63"/>
      <c r="RAI63"/>
      <c r="RAJ63"/>
      <c r="RAK63"/>
      <c r="RAL63"/>
      <c r="RAM63"/>
      <c r="RAN63"/>
      <c r="RAO63"/>
      <c r="RAP63"/>
      <c r="RAQ63"/>
      <c r="RAR63"/>
      <c r="RAS63"/>
      <c r="RAT63"/>
      <c r="RAU63"/>
      <c r="RAV63"/>
      <c r="RAW63"/>
      <c r="RAX63"/>
      <c r="RAY63"/>
      <c r="RAZ63"/>
      <c r="RBA63"/>
      <c r="RBB63"/>
      <c r="RBC63"/>
      <c r="RBD63"/>
      <c r="RBE63"/>
      <c r="RBF63"/>
      <c r="RBG63"/>
      <c r="RBH63"/>
      <c r="RBI63"/>
      <c r="RBJ63"/>
      <c r="RBK63"/>
      <c r="RBL63"/>
      <c r="RBM63"/>
      <c r="RBN63"/>
      <c r="RBO63"/>
      <c r="RBP63"/>
      <c r="RBQ63"/>
      <c r="RBR63"/>
      <c r="RBS63"/>
      <c r="RBT63"/>
      <c r="RBU63"/>
      <c r="RBV63"/>
      <c r="RBW63"/>
      <c r="RBX63"/>
      <c r="RBY63"/>
      <c r="RBZ63"/>
      <c r="RCA63"/>
      <c r="RCB63"/>
      <c r="RCC63"/>
      <c r="RCD63"/>
      <c r="RCE63"/>
      <c r="RCF63"/>
      <c r="RCG63"/>
      <c r="RCH63"/>
      <c r="RCI63"/>
      <c r="RCJ63"/>
      <c r="RCK63"/>
      <c r="RCL63"/>
      <c r="RCM63"/>
      <c r="RCN63"/>
      <c r="RCO63"/>
      <c r="RCP63"/>
      <c r="RCQ63"/>
      <c r="RCR63"/>
      <c r="RCS63"/>
      <c r="RCT63"/>
      <c r="RCU63"/>
      <c r="RCV63"/>
      <c r="RCW63"/>
      <c r="RCX63"/>
      <c r="RCY63"/>
      <c r="RCZ63"/>
      <c r="RDA63"/>
      <c r="RDB63"/>
      <c r="RDC63"/>
      <c r="RDD63"/>
      <c r="RDE63"/>
      <c r="RDF63"/>
      <c r="RDG63"/>
      <c r="RDH63"/>
      <c r="RDI63"/>
      <c r="RDJ63"/>
      <c r="RDK63"/>
      <c r="RDL63"/>
      <c r="RDM63"/>
      <c r="RDN63"/>
      <c r="RDO63"/>
      <c r="RDP63"/>
      <c r="RDQ63"/>
      <c r="RDR63"/>
      <c r="RDS63"/>
      <c r="RDT63"/>
      <c r="RDU63"/>
      <c r="RDV63"/>
      <c r="RDW63"/>
      <c r="RDX63"/>
      <c r="RDY63"/>
      <c r="RDZ63"/>
      <c r="REA63"/>
      <c r="REB63"/>
      <c r="REC63"/>
      <c r="RED63"/>
      <c r="REE63"/>
      <c r="REF63"/>
      <c r="REG63"/>
      <c r="REH63"/>
      <c r="REI63"/>
      <c r="REJ63"/>
      <c r="REK63"/>
      <c r="REL63"/>
      <c r="REM63"/>
      <c r="REN63"/>
      <c r="REO63"/>
      <c r="REP63"/>
      <c r="REQ63"/>
      <c r="RER63"/>
      <c r="RES63"/>
      <c r="RET63"/>
      <c r="REU63"/>
      <c r="REV63"/>
      <c r="REW63"/>
      <c r="REX63"/>
      <c r="REY63"/>
      <c r="REZ63"/>
      <c r="RFA63"/>
      <c r="RFB63"/>
      <c r="RFC63"/>
      <c r="RFD63"/>
      <c r="RFE63"/>
      <c r="RFF63"/>
      <c r="RFG63"/>
      <c r="RFH63"/>
      <c r="RFI63"/>
      <c r="RFJ63"/>
      <c r="RFK63"/>
      <c r="RFL63"/>
      <c r="RFM63"/>
      <c r="RFN63"/>
      <c r="RFO63"/>
      <c r="RFP63"/>
      <c r="RFQ63"/>
      <c r="RFR63"/>
      <c r="RFS63"/>
      <c r="RFT63"/>
      <c r="RFU63"/>
      <c r="RFV63"/>
      <c r="RFW63"/>
      <c r="RFX63"/>
      <c r="RFY63"/>
      <c r="RFZ63"/>
      <c r="RGA63"/>
      <c r="RGB63"/>
      <c r="RGC63"/>
      <c r="RGD63"/>
      <c r="RGE63"/>
      <c r="RGF63"/>
      <c r="RGG63"/>
      <c r="RGH63"/>
      <c r="RGI63"/>
      <c r="RGJ63"/>
      <c r="RGK63"/>
      <c r="RGL63"/>
      <c r="RGM63"/>
      <c r="RGN63"/>
      <c r="RGO63"/>
      <c r="RGP63"/>
      <c r="RGQ63"/>
      <c r="RGR63"/>
      <c r="RGS63"/>
      <c r="RGT63"/>
      <c r="RGU63"/>
      <c r="RGV63"/>
      <c r="RGW63"/>
      <c r="RGX63"/>
      <c r="RGY63"/>
      <c r="RGZ63"/>
      <c r="RHA63"/>
      <c r="RHB63"/>
      <c r="RHC63"/>
      <c r="RHD63"/>
      <c r="RHE63"/>
      <c r="RHF63"/>
      <c r="RHG63"/>
      <c r="RHH63"/>
      <c r="RHI63"/>
      <c r="RHJ63"/>
      <c r="RHK63"/>
      <c r="RHL63"/>
      <c r="RHM63"/>
      <c r="RHN63"/>
      <c r="RHO63"/>
      <c r="RHP63"/>
      <c r="RHQ63"/>
      <c r="RHR63"/>
      <c r="RHS63"/>
      <c r="RHT63"/>
      <c r="RHU63"/>
      <c r="RHV63"/>
      <c r="RHW63"/>
      <c r="RHX63"/>
      <c r="RHY63"/>
      <c r="RHZ63"/>
      <c r="RIA63"/>
      <c r="RIB63"/>
      <c r="RIC63"/>
      <c r="RID63"/>
      <c r="RIE63"/>
      <c r="RIF63"/>
      <c r="RIG63"/>
      <c r="RIH63"/>
      <c r="RII63"/>
      <c r="RIJ63"/>
      <c r="RIK63"/>
      <c r="RIL63"/>
      <c r="RIM63"/>
      <c r="RIN63"/>
      <c r="RIO63"/>
      <c r="RIP63"/>
      <c r="RIQ63"/>
      <c r="RIR63"/>
      <c r="RIS63"/>
      <c r="RIT63"/>
      <c r="RIU63"/>
      <c r="RIV63"/>
      <c r="RIW63"/>
      <c r="RIX63"/>
      <c r="RIY63"/>
      <c r="RIZ63"/>
      <c r="RJA63"/>
      <c r="RJB63"/>
      <c r="RJC63"/>
      <c r="RJD63"/>
      <c r="RJE63"/>
      <c r="RJF63"/>
      <c r="RJG63"/>
      <c r="RJH63"/>
      <c r="RJI63"/>
      <c r="RJJ63"/>
      <c r="RJK63"/>
      <c r="RJL63"/>
      <c r="RJM63"/>
      <c r="RJN63"/>
      <c r="RJO63"/>
      <c r="RJP63"/>
      <c r="RJQ63"/>
      <c r="RJR63"/>
      <c r="RJS63"/>
      <c r="RJT63"/>
      <c r="RJU63"/>
      <c r="RJV63"/>
      <c r="RJW63"/>
      <c r="RJX63"/>
      <c r="RJY63"/>
      <c r="RJZ63"/>
      <c r="RKA63"/>
      <c r="RKB63"/>
      <c r="RKC63"/>
      <c r="RKD63"/>
      <c r="RKE63"/>
      <c r="RKF63"/>
      <c r="RKG63"/>
      <c r="RKH63"/>
      <c r="RKI63"/>
      <c r="RKJ63"/>
      <c r="RKK63"/>
      <c r="RKL63"/>
      <c r="RKM63"/>
      <c r="RKN63"/>
      <c r="RKO63"/>
      <c r="RKP63"/>
      <c r="RKQ63"/>
      <c r="RKR63"/>
      <c r="RKS63"/>
      <c r="RKT63"/>
      <c r="RKU63"/>
      <c r="RKV63"/>
      <c r="RKW63"/>
      <c r="RKX63"/>
      <c r="RKY63"/>
      <c r="RKZ63"/>
      <c r="RLA63"/>
      <c r="RLB63"/>
      <c r="RLC63"/>
      <c r="RLD63"/>
      <c r="RLE63"/>
      <c r="RLF63"/>
      <c r="RLG63"/>
      <c r="RLH63"/>
      <c r="RLI63"/>
      <c r="RLJ63"/>
      <c r="RLK63"/>
      <c r="RLL63"/>
      <c r="RLM63"/>
      <c r="RLN63"/>
      <c r="RLO63"/>
      <c r="RLP63"/>
      <c r="RLQ63"/>
      <c r="RLR63"/>
      <c r="RLS63"/>
      <c r="RLT63"/>
      <c r="RLU63"/>
      <c r="RLV63"/>
      <c r="RLW63"/>
      <c r="RLX63"/>
      <c r="RLY63"/>
      <c r="RLZ63"/>
      <c r="RMA63"/>
      <c r="RMB63"/>
      <c r="RMC63"/>
      <c r="RMD63"/>
      <c r="RME63"/>
      <c r="RMF63"/>
      <c r="RMG63"/>
      <c r="RMH63"/>
      <c r="RMI63"/>
      <c r="RMJ63"/>
      <c r="RMK63"/>
      <c r="RML63"/>
      <c r="RMM63"/>
      <c r="RMN63"/>
      <c r="RMO63"/>
      <c r="RMP63"/>
      <c r="RMQ63"/>
      <c r="RMR63"/>
      <c r="RMS63"/>
      <c r="RMT63"/>
      <c r="RMU63"/>
      <c r="RMV63"/>
      <c r="RMW63"/>
      <c r="RMX63"/>
      <c r="RMY63"/>
      <c r="RMZ63"/>
      <c r="RNA63"/>
      <c r="RNB63"/>
      <c r="RNC63"/>
      <c r="RND63"/>
      <c r="RNE63"/>
      <c r="RNF63"/>
      <c r="RNG63"/>
      <c r="RNH63"/>
      <c r="RNI63"/>
      <c r="RNJ63"/>
      <c r="RNK63"/>
      <c r="RNL63"/>
      <c r="RNM63"/>
      <c r="RNN63"/>
      <c r="RNO63"/>
      <c r="RNP63"/>
      <c r="RNQ63"/>
      <c r="RNR63"/>
      <c r="RNS63"/>
      <c r="RNT63"/>
      <c r="RNU63"/>
      <c r="RNV63"/>
      <c r="RNW63"/>
      <c r="RNX63"/>
      <c r="RNY63"/>
      <c r="RNZ63"/>
      <c r="ROA63"/>
      <c r="ROB63"/>
      <c r="ROC63"/>
      <c r="ROD63"/>
      <c r="ROE63"/>
      <c r="ROF63"/>
      <c r="ROG63"/>
      <c r="ROH63"/>
      <c r="ROI63"/>
      <c r="ROJ63"/>
      <c r="ROK63"/>
      <c r="ROL63"/>
      <c r="ROM63"/>
      <c r="RON63"/>
      <c r="ROO63"/>
      <c r="ROP63"/>
      <c r="ROQ63"/>
      <c r="ROR63"/>
      <c r="ROS63"/>
      <c r="ROT63"/>
      <c r="ROU63"/>
      <c r="ROV63"/>
      <c r="ROW63"/>
      <c r="ROX63"/>
      <c r="ROY63"/>
      <c r="ROZ63"/>
      <c r="RPA63"/>
      <c r="RPB63"/>
      <c r="RPC63"/>
      <c r="RPD63"/>
      <c r="RPE63"/>
      <c r="RPF63"/>
      <c r="RPG63"/>
      <c r="RPH63"/>
      <c r="RPI63"/>
      <c r="RPJ63"/>
      <c r="RPK63"/>
      <c r="RPL63"/>
      <c r="RPM63"/>
      <c r="RPN63"/>
      <c r="RPO63"/>
      <c r="RPP63"/>
      <c r="RPQ63"/>
      <c r="RPR63"/>
      <c r="RPS63"/>
      <c r="RPT63"/>
      <c r="RPU63"/>
      <c r="RPV63"/>
      <c r="RPW63"/>
      <c r="RPX63"/>
      <c r="RPY63"/>
      <c r="RPZ63"/>
      <c r="RQA63"/>
      <c r="RQB63"/>
      <c r="RQC63"/>
      <c r="RQD63"/>
      <c r="RQE63"/>
      <c r="RQF63"/>
      <c r="RQG63"/>
      <c r="RQH63"/>
      <c r="RQI63"/>
      <c r="RQJ63"/>
      <c r="RQK63"/>
      <c r="RQL63"/>
      <c r="RQM63"/>
      <c r="RQN63"/>
      <c r="RQO63"/>
      <c r="RQP63"/>
      <c r="RQQ63"/>
      <c r="RQR63"/>
      <c r="RQS63"/>
      <c r="RQT63"/>
      <c r="RQU63"/>
      <c r="RQV63"/>
      <c r="RQW63"/>
      <c r="RQX63"/>
      <c r="RQY63"/>
      <c r="RQZ63"/>
      <c r="RRA63"/>
      <c r="RRB63"/>
      <c r="RRC63"/>
      <c r="RRD63"/>
      <c r="RRE63"/>
      <c r="RRF63"/>
      <c r="RRG63"/>
      <c r="RRH63"/>
      <c r="RRI63"/>
      <c r="RRJ63"/>
      <c r="RRK63"/>
      <c r="RRL63"/>
      <c r="RRM63"/>
      <c r="RRN63"/>
      <c r="RRO63"/>
      <c r="RRP63"/>
      <c r="RRQ63"/>
      <c r="RRR63"/>
      <c r="RRS63"/>
      <c r="RRT63"/>
      <c r="RRU63"/>
      <c r="RRV63"/>
      <c r="RRW63"/>
      <c r="RRX63"/>
      <c r="RRY63"/>
      <c r="RRZ63"/>
      <c r="RSA63"/>
      <c r="RSB63"/>
      <c r="RSC63"/>
      <c r="RSD63"/>
      <c r="RSE63"/>
      <c r="RSF63"/>
      <c r="RSG63"/>
      <c r="RSH63"/>
      <c r="RSI63"/>
      <c r="RSJ63"/>
      <c r="RSK63"/>
      <c r="RSL63"/>
      <c r="RSM63"/>
      <c r="RSN63"/>
      <c r="RSO63"/>
      <c r="RSP63"/>
      <c r="RSQ63"/>
      <c r="RSR63"/>
      <c r="RSS63"/>
      <c r="RST63"/>
      <c r="RSU63"/>
      <c r="RSV63"/>
      <c r="RSW63"/>
      <c r="RSX63"/>
      <c r="RSY63"/>
      <c r="RSZ63"/>
      <c r="RTA63"/>
      <c r="RTB63"/>
      <c r="RTC63"/>
      <c r="RTD63"/>
      <c r="RTE63"/>
      <c r="RTF63"/>
      <c r="RTG63"/>
      <c r="RTH63"/>
      <c r="RTI63"/>
      <c r="RTJ63"/>
      <c r="RTK63"/>
      <c r="RTL63"/>
      <c r="RTM63"/>
      <c r="RTN63"/>
      <c r="RTO63"/>
      <c r="RTP63"/>
      <c r="RTQ63"/>
      <c r="RTR63"/>
      <c r="RTS63"/>
      <c r="RTT63"/>
      <c r="RTU63"/>
      <c r="RTV63"/>
      <c r="RTW63"/>
      <c r="RTX63"/>
      <c r="RTY63"/>
      <c r="RTZ63"/>
      <c r="RUA63"/>
      <c r="RUB63"/>
      <c r="RUC63"/>
      <c r="RUD63"/>
      <c r="RUE63"/>
      <c r="RUF63"/>
      <c r="RUG63"/>
      <c r="RUH63"/>
      <c r="RUI63"/>
      <c r="RUJ63"/>
      <c r="RUK63"/>
      <c r="RUL63"/>
      <c r="RUM63"/>
      <c r="RUN63"/>
      <c r="RUO63"/>
      <c r="RUP63"/>
      <c r="RUQ63"/>
      <c r="RUR63"/>
      <c r="RUS63"/>
      <c r="RUT63"/>
      <c r="RUU63"/>
      <c r="RUV63"/>
      <c r="RUW63"/>
      <c r="RUX63"/>
      <c r="RUY63"/>
      <c r="RUZ63"/>
      <c r="RVA63"/>
      <c r="RVB63"/>
      <c r="RVC63"/>
      <c r="RVD63"/>
      <c r="RVE63"/>
      <c r="RVF63"/>
      <c r="RVG63"/>
      <c r="RVH63"/>
      <c r="RVI63"/>
      <c r="RVJ63"/>
      <c r="RVK63"/>
      <c r="RVL63"/>
      <c r="RVM63"/>
      <c r="RVN63"/>
      <c r="RVO63"/>
      <c r="RVP63"/>
      <c r="RVQ63"/>
      <c r="RVR63"/>
      <c r="RVS63"/>
      <c r="RVT63"/>
      <c r="RVU63"/>
      <c r="RVV63"/>
      <c r="RVW63"/>
      <c r="RVX63"/>
      <c r="RVY63"/>
      <c r="RVZ63"/>
      <c r="RWA63"/>
      <c r="RWB63"/>
      <c r="RWC63"/>
      <c r="RWD63"/>
      <c r="RWE63"/>
      <c r="RWF63"/>
      <c r="RWG63"/>
      <c r="RWH63"/>
      <c r="RWI63"/>
      <c r="RWJ63"/>
      <c r="RWK63"/>
      <c r="RWL63"/>
      <c r="RWM63"/>
      <c r="RWN63"/>
      <c r="RWO63"/>
      <c r="RWP63"/>
      <c r="RWQ63"/>
      <c r="RWR63"/>
      <c r="RWS63"/>
      <c r="RWT63"/>
      <c r="RWU63"/>
      <c r="RWV63"/>
      <c r="RWW63"/>
      <c r="RWX63"/>
      <c r="RWY63"/>
      <c r="RWZ63"/>
      <c r="RXA63"/>
      <c r="RXB63"/>
      <c r="RXC63"/>
      <c r="RXD63"/>
      <c r="RXE63"/>
      <c r="RXF63"/>
      <c r="RXG63"/>
      <c r="RXH63"/>
      <c r="RXI63"/>
      <c r="RXJ63"/>
      <c r="RXK63"/>
      <c r="RXL63"/>
      <c r="RXM63"/>
      <c r="RXN63"/>
      <c r="RXO63"/>
      <c r="RXP63"/>
      <c r="RXQ63"/>
      <c r="RXR63"/>
      <c r="RXS63"/>
      <c r="RXT63"/>
      <c r="RXU63"/>
      <c r="RXV63"/>
      <c r="RXW63"/>
      <c r="RXX63"/>
      <c r="RXY63"/>
      <c r="RXZ63"/>
      <c r="RYA63"/>
      <c r="RYB63"/>
      <c r="RYC63"/>
      <c r="RYD63"/>
      <c r="RYE63"/>
      <c r="RYF63"/>
      <c r="RYG63"/>
      <c r="RYH63"/>
      <c r="RYI63"/>
      <c r="RYJ63"/>
      <c r="RYK63"/>
      <c r="RYL63"/>
      <c r="RYM63"/>
      <c r="RYN63"/>
      <c r="RYO63"/>
      <c r="RYP63"/>
      <c r="RYQ63"/>
      <c r="RYR63"/>
      <c r="RYS63"/>
      <c r="RYT63"/>
      <c r="RYU63"/>
      <c r="RYV63"/>
      <c r="RYW63"/>
      <c r="RYX63"/>
      <c r="RYY63"/>
      <c r="RYZ63"/>
      <c r="RZA63"/>
      <c r="RZB63"/>
      <c r="RZC63"/>
      <c r="RZD63"/>
      <c r="RZE63"/>
      <c r="RZF63"/>
      <c r="RZG63"/>
      <c r="RZH63"/>
      <c r="RZI63"/>
      <c r="RZJ63"/>
      <c r="RZK63"/>
      <c r="RZL63"/>
      <c r="RZM63"/>
      <c r="RZN63"/>
      <c r="RZO63"/>
      <c r="RZP63"/>
      <c r="RZQ63"/>
      <c r="RZR63"/>
      <c r="RZS63"/>
      <c r="RZT63"/>
      <c r="RZU63"/>
      <c r="RZV63"/>
      <c r="RZW63"/>
      <c r="RZX63"/>
      <c r="RZY63"/>
      <c r="RZZ63"/>
      <c r="SAA63"/>
      <c r="SAB63"/>
      <c r="SAC63"/>
      <c r="SAD63"/>
      <c r="SAE63"/>
      <c r="SAF63"/>
      <c r="SAG63"/>
      <c r="SAH63"/>
      <c r="SAI63"/>
      <c r="SAJ63"/>
      <c r="SAK63"/>
      <c r="SAL63"/>
      <c r="SAM63"/>
      <c r="SAN63"/>
      <c r="SAO63"/>
      <c r="SAP63"/>
      <c r="SAQ63"/>
      <c r="SAR63"/>
      <c r="SAS63"/>
      <c r="SAT63"/>
      <c r="SAU63"/>
      <c r="SAV63"/>
      <c r="SAW63"/>
      <c r="SAX63"/>
      <c r="SAY63"/>
      <c r="SAZ63"/>
      <c r="SBA63"/>
      <c r="SBB63"/>
      <c r="SBC63"/>
      <c r="SBD63"/>
      <c r="SBE63"/>
      <c r="SBF63"/>
      <c r="SBG63"/>
      <c r="SBH63"/>
      <c r="SBI63"/>
      <c r="SBJ63"/>
      <c r="SBK63"/>
      <c r="SBL63"/>
      <c r="SBM63"/>
      <c r="SBN63"/>
      <c r="SBO63"/>
      <c r="SBP63"/>
      <c r="SBQ63"/>
      <c r="SBR63"/>
      <c r="SBS63"/>
      <c r="SBT63"/>
      <c r="SBU63"/>
      <c r="SBV63"/>
      <c r="SBW63"/>
      <c r="SBX63"/>
      <c r="SBY63"/>
      <c r="SBZ63"/>
      <c r="SCA63"/>
      <c r="SCB63"/>
      <c r="SCC63"/>
      <c r="SCD63"/>
      <c r="SCE63"/>
      <c r="SCF63"/>
      <c r="SCG63"/>
      <c r="SCH63"/>
      <c r="SCI63"/>
      <c r="SCJ63"/>
      <c r="SCK63"/>
      <c r="SCL63"/>
      <c r="SCM63"/>
      <c r="SCN63"/>
      <c r="SCO63"/>
      <c r="SCP63"/>
      <c r="SCQ63"/>
      <c r="SCR63"/>
      <c r="SCS63"/>
      <c r="SCT63"/>
      <c r="SCU63"/>
      <c r="SCV63"/>
      <c r="SCW63"/>
      <c r="SCX63"/>
      <c r="SCY63"/>
      <c r="SCZ63"/>
      <c r="SDA63"/>
      <c r="SDB63"/>
      <c r="SDC63"/>
      <c r="SDD63"/>
      <c r="SDE63"/>
      <c r="SDF63"/>
      <c r="SDG63"/>
      <c r="SDH63"/>
      <c r="SDI63"/>
      <c r="SDJ63"/>
      <c r="SDK63"/>
      <c r="SDL63"/>
      <c r="SDM63"/>
      <c r="SDN63"/>
      <c r="SDO63"/>
      <c r="SDP63"/>
      <c r="SDQ63"/>
      <c r="SDR63"/>
      <c r="SDS63"/>
      <c r="SDT63"/>
      <c r="SDU63"/>
      <c r="SDV63"/>
      <c r="SDW63"/>
      <c r="SDX63"/>
      <c r="SDY63"/>
      <c r="SDZ63"/>
      <c r="SEA63"/>
      <c r="SEB63"/>
      <c r="SEC63"/>
      <c r="SED63"/>
      <c r="SEE63"/>
      <c r="SEF63"/>
      <c r="SEG63"/>
      <c r="SEH63"/>
      <c r="SEI63"/>
      <c r="SEJ63"/>
      <c r="SEK63"/>
      <c r="SEL63"/>
      <c r="SEM63"/>
      <c r="SEN63"/>
      <c r="SEO63"/>
      <c r="SEP63"/>
      <c r="SEQ63"/>
      <c r="SER63"/>
      <c r="SES63"/>
      <c r="SET63"/>
      <c r="SEU63"/>
      <c r="SEV63"/>
      <c r="SEW63"/>
      <c r="SEX63"/>
      <c r="SEY63"/>
      <c r="SEZ63"/>
      <c r="SFA63"/>
      <c r="SFB63"/>
      <c r="SFC63"/>
      <c r="SFD63"/>
      <c r="SFE63"/>
      <c r="SFF63"/>
      <c r="SFG63"/>
      <c r="SFH63"/>
      <c r="SFI63"/>
      <c r="SFJ63"/>
      <c r="SFK63"/>
      <c r="SFL63"/>
      <c r="SFM63"/>
      <c r="SFN63"/>
      <c r="SFO63"/>
      <c r="SFP63"/>
      <c r="SFQ63"/>
      <c r="SFR63"/>
      <c r="SFS63"/>
      <c r="SFT63"/>
      <c r="SFU63"/>
      <c r="SFV63"/>
      <c r="SFW63"/>
      <c r="SFX63"/>
      <c r="SFY63"/>
      <c r="SFZ63"/>
      <c r="SGA63"/>
      <c r="SGB63"/>
      <c r="SGC63"/>
      <c r="SGD63"/>
      <c r="SGE63"/>
      <c r="SGF63"/>
      <c r="SGG63"/>
      <c r="SGH63"/>
      <c r="SGI63"/>
      <c r="SGJ63"/>
      <c r="SGK63"/>
      <c r="SGL63"/>
      <c r="SGM63"/>
      <c r="SGN63"/>
      <c r="SGO63"/>
      <c r="SGP63"/>
      <c r="SGQ63"/>
      <c r="SGR63"/>
      <c r="SGS63"/>
      <c r="SGT63"/>
      <c r="SGU63"/>
      <c r="SGV63"/>
      <c r="SGW63"/>
      <c r="SGX63"/>
      <c r="SGY63"/>
      <c r="SGZ63"/>
      <c r="SHA63"/>
      <c r="SHB63"/>
      <c r="SHC63"/>
      <c r="SHD63"/>
      <c r="SHE63"/>
      <c r="SHF63"/>
      <c r="SHG63"/>
      <c r="SHH63"/>
      <c r="SHI63"/>
      <c r="SHJ63"/>
      <c r="SHK63"/>
      <c r="SHL63"/>
      <c r="SHM63"/>
      <c r="SHN63"/>
      <c r="SHO63"/>
      <c r="SHP63"/>
      <c r="SHQ63"/>
      <c r="SHR63"/>
      <c r="SHS63"/>
      <c r="SHT63"/>
      <c r="SHU63"/>
      <c r="SHV63"/>
      <c r="SHW63"/>
      <c r="SHX63"/>
      <c r="SHY63"/>
      <c r="SHZ63"/>
      <c r="SIA63"/>
      <c r="SIB63"/>
      <c r="SIC63"/>
      <c r="SID63"/>
      <c r="SIE63"/>
      <c r="SIF63"/>
      <c r="SIG63"/>
      <c r="SIH63"/>
      <c r="SII63"/>
      <c r="SIJ63"/>
      <c r="SIK63"/>
      <c r="SIL63"/>
      <c r="SIM63"/>
      <c r="SIN63"/>
      <c r="SIO63"/>
      <c r="SIP63"/>
      <c r="SIQ63"/>
      <c r="SIR63"/>
      <c r="SIS63"/>
      <c r="SIT63"/>
      <c r="SIU63"/>
      <c r="SIV63"/>
      <c r="SIW63"/>
      <c r="SIX63"/>
      <c r="SIY63"/>
      <c r="SIZ63"/>
      <c r="SJA63"/>
      <c r="SJB63"/>
      <c r="SJC63"/>
      <c r="SJD63"/>
      <c r="SJE63"/>
      <c r="SJF63"/>
      <c r="SJG63"/>
      <c r="SJH63"/>
      <c r="SJI63"/>
      <c r="SJJ63"/>
      <c r="SJK63"/>
      <c r="SJL63"/>
      <c r="SJM63"/>
      <c r="SJN63"/>
      <c r="SJO63"/>
      <c r="SJP63"/>
      <c r="SJQ63"/>
      <c r="SJR63"/>
      <c r="SJS63"/>
      <c r="SJT63"/>
      <c r="SJU63"/>
      <c r="SJV63"/>
      <c r="SJW63"/>
      <c r="SJX63"/>
      <c r="SJY63"/>
      <c r="SJZ63"/>
      <c r="SKA63"/>
      <c r="SKB63"/>
      <c r="SKC63"/>
      <c r="SKD63"/>
      <c r="SKE63"/>
      <c r="SKF63"/>
      <c r="SKG63"/>
      <c r="SKH63"/>
      <c r="SKI63"/>
      <c r="SKJ63"/>
      <c r="SKK63"/>
      <c r="SKL63"/>
      <c r="SKM63"/>
      <c r="SKN63"/>
      <c r="SKO63"/>
      <c r="SKP63"/>
      <c r="SKQ63"/>
      <c r="SKR63"/>
      <c r="SKS63"/>
      <c r="SKT63"/>
      <c r="SKU63"/>
      <c r="SKV63"/>
      <c r="SKW63"/>
      <c r="SKX63"/>
      <c r="SKY63"/>
      <c r="SKZ63"/>
      <c r="SLA63"/>
      <c r="SLB63"/>
      <c r="SLC63"/>
      <c r="SLD63"/>
      <c r="SLE63"/>
      <c r="SLF63"/>
      <c r="SLG63"/>
      <c r="SLH63"/>
      <c r="SLI63"/>
      <c r="SLJ63"/>
      <c r="SLK63"/>
      <c r="SLL63"/>
      <c r="SLM63"/>
      <c r="SLN63"/>
      <c r="SLO63"/>
      <c r="SLP63"/>
      <c r="SLQ63"/>
      <c r="SLR63"/>
      <c r="SLS63"/>
      <c r="SLT63"/>
      <c r="SLU63"/>
      <c r="SLV63"/>
      <c r="SLW63"/>
      <c r="SLX63"/>
      <c r="SLY63"/>
      <c r="SLZ63"/>
      <c r="SMA63"/>
      <c r="SMB63"/>
      <c r="SMC63"/>
      <c r="SMD63"/>
      <c r="SME63"/>
      <c r="SMF63"/>
      <c r="SMG63"/>
      <c r="SMH63"/>
      <c r="SMI63"/>
      <c r="SMJ63"/>
      <c r="SMK63"/>
      <c r="SML63"/>
      <c r="SMM63"/>
      <c r="SMN63"/>
      <c r="SMO63"/>
      <c r="SMP63"/>
      <c r="SMQ63"/>
      <c r="SMR63"/>
      <c r="SMS63"/>
      <c r="SMT63"/>
      <c r="SMU63"/>
      <c r="SMV63"/>
      <c r="SMW63"/>
      <c r="SMX63"/>
      <c r="SMY63"/>
      <c r="SMZ63"/>
      <c r="SNA63"/>
      <c r="SNB63"/>
      <c r="SNC63"/>
      <c r="SND63"/>
      <c r="SNE63"/>
      <c r="SNF63"/>
      <c r="SNG63"/>
      <c r="SNH63"/>
      <c r="SNI63"/>
      <c r="SNJ63"/>
      <c r="SNK63"/>
      <c r="SNL63"/>
      <c r="SNM63"/>
      <c r="SNN63"/>
      <c r="SNO63"/>
      <c r="SNP63"/>
      <c r="SNQ63"/>
      <c r="SNR63"/>
      <c r="SNS63"/>
      <c r="SNT63"/>
      <c r="SNU63"/>
      <c r="SNV63"/>
      <c r="SNW63"/>
      <c r="SNX63"/>
      <c r="SNY63"/>
      <c r="SNZ63"/>
      <c r="SOA63"/>
      <c r="SOB63"/>
      <c r="SOC63"/>
      <c r="SOD63"/>
      <c r="SOE63"/>
      <c r="SOF63"/>
      <c r="SOG63"/>
      <c r="SOH63"/>
      <c r="SOI63"/>
      <c r="SOJ63"/>
      <c r="SOK63"/>
      <c r="SOL63"/>
      <c r="SOM63"/>
      <c r="SON63"/>
      <c r="SOO63"/>
      <c r="SOP63"/>
      <c r="SOQ63"/>
      <c r="SOR63"/>
      <c r="SOS63"/>
      <c r="SOT63"/>
      <c r="SOU63"/>
      <c r="SOV63"/>
      <c r="SOW63"/>
      <c r="SOX63"/>
      <c r="SOY63"/>
      <c r="SOZ63"/>
      <c r="SPA63"/>
      <c r="SPB63"/>
      <c r="SPC63"/>
      <c r="SPD63"/>
      <c r="SPE63"/>
      <c r="SPF63"/>
      <c r="SPG63"/>
      <c r="SPH63"/>
      <c r="SPI63"/>
      <c r="SPJ63"/>
      <c r="SPK63"/>
      <c r="SPL63"/>
      <c r="SPM63"/>
      <c r="SPN63"/>
      <c r="SPO63"/>
      <c r="SPP63"/>
      <c r="SPQ63"/>
      <c r="SPR63"/>
      <c r="SPS63"/>
      <c r="SPT63"/>
      <c r="SPU63"/>
      <c r="SPV63"/>
      <c r="SPW63"/>
      <c r="SPX63"/>
      <c r="SPY63"/>
      <c r="SPZ63"/>
      <c r="SQA63"/>
      <c r="SQB63"/>
      <c r="SQC63"/>
      <c r="SQD63"/>
      <c r="SQE63"/>
      <c r="SQF63"/>
      <c r="SQG63"/>
      <c r="SQH63"/>
      <c r="SQI63"/>
      <c r="SQJ63"/>
      <c r="SQK63"/>
      <c r="SQL63"/>
      <c r="SQM63"/>
      <c r="SQN63"/>
      <c r="SQO63"/>
      <c r="SQP63"/>
      <c r="SQQ63"/>
      <c r="SQR63"/>
      <c r="SQS63"/>
      <c r="SQT63"/>
      <c r="SQU63"/>
      <c r="SQV63"/>
      <c r="SQW63"/>
      <c r="SQX63"/>
      <c r="SQY63"/>
      <c r="SQZ63"/>
      <c r="SRA63"/>
      <c r="SRB63"/>
      <c r="SRC63"/>
      <c r="SRD63"/>
      <c r="SRE63"/>
      <c r="SRF63"/>
      <c r="SRG63"/>
      <c r="SRH63"/>
      <c r="SRI63"/>
      <c r="SRJ63"/>
      <c r="SRK63"/>
      <c r="SRL63"/>
      <c r="SRM63"/>
      <c r="SRN63"/>
      <c r="SRO63"/>
      <c r="SRP63"/>
      <c r="SRQ63"/>
      <c r="SRR63"/>
      <c r="SRS63"/>
      <c r="SRT63"/>
      <c r="SRU63"/>
      <c r="SRV63"/>
      <c r="SRW63"/>
      <c r="SRX63"/>
      <c r="SRY63"/>
      <c r="SRZ63"/>
      <c r="SSA63"/>
      <c r="SSB63"/>
      <c r="SSC63"/>
      <c r="SSD63"/>
      <c r="SSE63"/>
      <c r="SSF63"/>
      <c r="SSG63"/>
      <c r="SSH63"/>
      <c r="SSI63"/>
      <c r="SSJ63"/>
      <c r="SSK63"/>
      <c r="SSL63"/>
      <c r="SSM63"/>
      <c r="SSN63"/>
      <c r="SSO63"/>
      <c r="SSP63"/>
      <c r="SSQ63"/>
      <c r="SSR63"/>
      <c r="SSS63"/>
      <c r="SST63"/>
      <c r="SSU63"/>
      <c r="SSV63"/>
      <c r="SSW63"/>
      <c r="SSX63"/>
      <c r="SSY63"/>
      <c r="SSZ63"/>
      <c r="STA63"/>
      <c r="STB63"/>
      <c r="STC63"/>
      <c r="STD63"/>
      <c r="STE63"/>
      <c r="STF63"/>
      <c r="STG63"/>
      <c r="STH63"/>
      <c r="STI63"/>
      <c r="STJ63"/>
      <c r="STK63"/>
      <c r="STL63"/>
      <c r="STM63"/>
      <c r="STN63"/>
      <c r="STO63"/>
      <c r="STP63"/>
      <c r="STQ63"/>
      <c r="STR63"/>
      <c r="STS63"/>
      <c r="STT63"/>
      <c r="STU63"/>
      <c r="STV63"/>
      <c r="STW63"/>
      <c r="STX63"/>
      <c r="STY63"/>
      <c r="STZ63"/>
      <c r="SUA63"/>
      <c r="SUB63"/>
      <c r="SUC63"/>
      <c r="SUD63"/>
      <c r="SUE63"/>
      <c r="SUF63"/>
      <c r="SUG63"/>
      <c r="SUH63"/>
      <c r="SUI63"/>
      <c r="SUJ63"/>
      <c r="SUK63"/>
      <c r="SUL63"/>
      <c r="SUM63"/>
      <c r="SUN63"/>
      <c r="SUO63"/>
      <c r="SUP63"/>
      <c r="SUQ63"/>
      <c r="SUR63"/>
      <c r="SUS63"/>
      <c r="SUT63"/>
      <c r="SUU63"/>
      <c r="SUV63"/>
      <c r="SUW63"/>
      <c r="SUX63"/>
      <c r="SUY63"/>
      <c r="SUZ63"/>
      <c r="SVA63"/>
      <c r="SVB63"/>
      <c r="SVC63"/>
      <c r="SVD63"/>
      <c r="SVE63"/>
      <c r="SVF63"/>
      <c r="SVG63"/>
      <c r="SVH63"/>
      <c r="SVI63"/>
      <c r="SVJ63"/>
      <c r="SVK63"/>
      <c r="SVL63"/>
      <c r="SVM63"/>
      <c r="SVN63"/>
      <c r="SVO63"/>
      <c r="SVP63"/>
      <c r="SVQ63"/>
      <c r="SVR63"/>
      <c r="SVS63"/>
      <c r="SVT63"/>
      <c r="SVU63"/>
      <c r="SVV63"/>
      <c r="SVW63"/>
      <c r="SVX63"/>
      <c r="SVY63"/>
      <c r="SVZ63"/>
      <c r="SWA63"/>
      <c r="SWB63"/>
      <c r="SWC63"/>
      <c r="SWD63"/>
      <c r="SWE63"/>
      <c r="SWF63"/>
      <c r="SWG63"/>
      <c r="SWH63"/>
      <c r="SWI63"/>
      <c r="SWJ63"/>
      <c r="SWK63"/>
      <c r="SWL63"/>
      <c r="SWM63"/>
      <c r="SWN63"/>
      <c r="SWO63"/>
      <c r="SWP63"/>
      <c r="SWQ63"/>
      <c r="SWR63"/>
      <c r="SWS63"/>
      <c r="SWT63"/>
      <c r="SWU63"/>
      <c r="SWV63"/>
      <c r="SWW63"/>
      <c r="SWX63"/>
      <c r="SWY63"/>
      <c r="SWZ63"/>
      <c r="SXA63"/>
      <c r="SXB63"/>
      <c r="SXC63"/>
      <c r="SXD63"/>
      <c r="SXE63"/>
      <c r="SXF63"/>
      <c r="SXG63"/>
      <c r="SXH63"/>
      <c r="SXI63"/>
      <c r="SXJ63"/>
      <c r="SXK63"/>
      <c r="SXL63"/>
      <c r="SXM63"/>
      <c r="SXN63"/>
      <c r="SXO63"/>
      <c r="SXP63"/>
      <c r="SXQ63"/>
      <c r="SXR63"/>
      <c r="SXS63"/>
      <c r="SXT63"/>
      <c r="SXU63"/>
      <c r="SXV63"/>
      <c r="SXW63"/>
      <c r="SXX63"/>
      <c r="SXY63"/>
      <c r="SXZ63"/>
      <c r="SYA63"/>
      <c r="SYB63"/>
      <c r="SYC63"/>
      <c r="SYD63"/>
      <c r="SYE63"/>
      <c r="SYF63"/>
      <c r="SYG63"/>
      <c r="SYH63"/>
      <c r="SYI63"/>
      <c r="SYJ63"/>
      <c r="SYK63"/>
      <c r="SYL63"/>
      <c r="SYM63"/>
      <c r="SYN63"/>
      <c r="SYO63"/>
      <c r="SYP63"/>
      <c r="SYQ63"/>
      <c r="SYR63"/>
      <c r="SYS63"/>
      <c r="SYT63"/>
      <c r="SYU63"/>
      <c r="SYV63"/>
      <c r="SYW63"/>
      <c r="SYX63"/>
      <c r="SYY63"/>
      <c r="SYZ63"/>
      <c r="SZA63"/>
      <c r="SZB63"/>
      <c r="SZC63"/>
      <c r="SZD63"/>
      <c r="SZE63"/>
      <c r="SZF63"/>
      <c r="SZG63"/>
      <c r="SZH63"/>
      <c r="SZI63"/>
      <c r="SZJ63"/>
      <c r="SZK63"/>
      <c r="SZL63"/>
      <c r="SZM63"/>
      <c r="SZN63"/>
      <c r="SZO63"/>
      <c r="SZP63"/>
      <c r="SZQ63"/>
      <c r="SZR63"/>
      <c r="SZS63"/>
      <c r="SZT63"/>
      <c r="SZU63"/>
      <c r="SZV63"/>
      <c r="SZW63"/>
      <c r="SZX63"/>
      <c r="SZY63"/>
      <c r="SZZ63"/>
      <c r="TAA63"/>
      <c r="TAB63"/>
      <c r="TAC63"/>
      <c r="TAD63"/>
      <c r="TAE63"/>
      <c r="TAF63"/>
      <c r="TAG63"/>
      <c r="TAH63"/>
      <c r="TAI63"/>
      <c r="TAJ63"/>
      <c r="TAK63"/>
      <c r="TAL63"/>
      <c r="TAM63"/>
      <c r="TAN63"/>
      <c r="TAO63"/>
      <c r="TAP63"/>
      <c r="TAQ63"/>
      <c r="TAR63"/>
      <c r="TAS63"/>
      <c r="TAT63"/>
      <c r="TAU63"/>
      <c r="TAV63"/>
      <c r="TAW63"/>
      <c r="TAX63"/>
      <c r="TAY63"/>
      <c r="TAZ63"/>
      <c r="TBA63"/>
      <c r="TBB63"/>
      <c r="TBC63"/>
      <c r="TBD63"/>
      <c r="TBE63"/>
      <c r="TBF63"/>
      <c r="TBG63"/>
      <c r="TBH63"/>
      <c r="TBI63"/>
      <c r="TBJ63"/>
      <c r="TBK63"/>
      <c r="TBL63"/>
      <c r="TBM63"/>
      <c r="TBN63"/>
      <c r="TBO63"/>
      <c r="TBP63"/>
      <c r="TBQ63"/>
      <c r="TBR63"/>
      <c r="TBS63"/>
      <c r="TBT63"/>
      <c r="TBU63"/>
      <c r="TBV63"/>
      <c r="TBW63"/>
      <c r="TBX63"/>
      <c r="TBY63"/>
      <c r="TBZ63"/>
      <c r="TCA63"/>
      <c r="TCB63"/>
      <c r="TCC63"/>
      <c r="TCD63"/>
      <c r="TCE63"/>
      <c r="TCF63"/>
      <c r="TCG63"/>
      <c r="TCH63"/>
      <c r="TCI63"/>
      <c r="TCJ63"/>
      <c r="TCK63"/>
      <c r="TCL63"/>
      <c r="TCM63"/>
      <c r="TCN63"/>
      <c r="TCO63"/>
      <c r="TCP63"/>
      <c r="TCQ63"/>
      <c r="TCR63"/>
      <c r="TCS63"/>
      <c r="TCT63"/>
      <c r="TCU63"/>
      <c r="TCV63"/>
      <c r="TCW63"/>
      <c r="TCX63"/>
      <c r="TCY63"/>
      <c r="TCZ63"/>
      <c r="TDA63"/>
      <c r="TDB63"/>
      <c r="TDC63"/>
      <c r="TDD63"/>
      <c r="TDE63"/>
      <c r="TDF63"/>
      <c r="TDG63"/>
      <c r="TDH63"/>
      <c r="TDI63"/>
      <c r="TDJ63"/>
      <c r="TDK63"/>
      <c r="TDL63"/>
      <c r="TDM63"/>
      <c r="TDN63"/>
      <c r="TDO63"/>
      <c r="TDP63"/>
      <c r="TDQ63"/>
      <c r="TDR63"/>
      <c r="TDS63"/>
      <c r="TDT63"/>
      <c r="TDU63"/>
      <c r="TDV63"/>
      <c r="TDW63"/>
      <c r="TDX63"/>
      <c r="TDY63"/>
      <c r="TDZ63"/>
      <c r="TEA63"/>
      <c r="TEB63"/>
      <c r="TEC63"/>
      <c r="TED63"/>
      <c r="TEE63"/>
      <c r="TEF63"/>
      <c r="TEG63"/>
      <c r="TEH63"/>
      <c r="TEI63"/>
      <c r="TEJ63"/>
      <c r="TEK63"/>
      <c r="TEL63"/>
      <c r="TEM63"/>
      <c r="TEN63"/>
      <c r="TEO63"/>
      <c r="TEP63"/>
      <c r="TEQ63"/>
      <c r="TER63"/>
      <c r="TES63"/>
      <c r="TET63"/>
      <c r="TEU63"/>
      <c r="TEV63"/>
      <c r="TEW63"/>
      <c r="TEX63"/>
      <c r="TEY63"/>
      <c r="TEZ63"/>
      <c r="TFA63"/>
      <c r="TFB63"/>
      <c r="TFC63"/>
      <c r="TFD63"/>
      <c r="TFE63"/>
      <c r="TFF63"/>
      <c r="TFG63"/>
      <c r="TFH63"/>
      <c r="TFI63"/>
      <c r="TFJ63"/>
      <c r="TFK63"/>
      <c r="TFL63"/>
      <c r="TFM63"/>
      <c r="TFN63"/>
      <c r="TFO63"/>
      <c r="TFP63"/>
      <c r="TFQ63"/>
      <c r="TFR63"/>
      <c r="TFS63"/>
      <c r="TFT63"/>
      <c r="TFU63"/>
      <c r="TFV63"/>
      <c r="TFW63"/>
      <c r="TFX63"/>
      <c r="TFY63"/>
      <c r="TFZ63"/>
      <c r="TGA63"/>
      <c r="TGB63"/>
      <c r="TGC63"/>
      <c r="TGD63"/>
      <c r="TGE63"/>
      <c r="TGF63"/>
      <c r="TGG63"/>
      <c r="TGH63"/>
      <c r="TGI63"/>
      <c r="TGJ63"/>
      <c r="TGK63"/>
      <c r="TGL63"/>
      <c r="TGM63"/>
      <c r="TGN63"/>
      <c r="TGO63"/>
      <c r="TGP63"/>
      <c r="TGQ63"/>
      <c r="TGR63"/>
      <c r="TGS63"/>
      <c r="TGT63"/>
      <c r="TGU63"/>
      <c r="TGV63"/>
      <c r="TGW63"/>
      <c r="TGX63"/>
      <c r="TGY63"/>
      <c r="TGZ63"/>
      <c r="THA63"/>
      <c r="THB63"/>
      <c r="THC63"/>
      <c r="THD63"/>
      <c r="THE63"/>
      <c r="THF63"/>
      <c r="THG63"/>
      <c r="THH63"/>
      <c r="THI63"/>
      <c r="THJ63"/>
      <c r="THK63"/>
      <c r="THL63"/>
      <c r="THM63"/>
      <c r="THN63"/>
      <c r="THO63"/>
      <c r="THP63"/>
      <c r="THQ63"/>
      <c r="THR63"/>
      <c r="THS63"/>
      <c r="THT63"/>
      <c r="THU63"/>
      <c r="THV63"/>
      <c r="THW63"/>
      <c r="THX63"/>
      <c r="THY63"/>
      <c r="THZ63"/>
      <c r="TIA63"/>
      <c r="TIB63"/>
      <c r="TIC63"/>
      <c r="TID63"/>
      <c r="TIE63"/>
      <c r="TIF63"/>
      <c r="TIG63"/>
      <c r="TIH63"/>
      <c r="TII63"/>
      <c r="TIJ63"/>
      <c r="TIK63"/>
      <c r="TIL63"/>
      <c r="TIM63"/>
      <c r="TIN63"/>
      <c r="TIO63"/>
      <c r="TIP63"/>
      <c r="TIQ63"/>
      <c r="TIR63"/>
      <c r="TIS63"/>
      <c r="TIT63"/>
      <c r="TIU63"/>
      <c r="TIV63"/>
      <c r="TIW63"/>
      <c r="TIX63"/>
      <c r="TIY63"/>
      <c r="TIZ63"/>
      <c r="TJA63"/>
      <c r="TJB63"/>
      <c r="TJC63"/>
      <c r="TJD63"/>
      <c r="TJE63"/>
      <c r="TJF63"/>
      <c r="TJG63"/>
      <c r="TJH63"/>
      <c r="TJI63"/>
      <c r="TJJ63"/>
      <c r="TJK63"/>
      <c r="TJL63"/>
      <c r="TJM63"/>
      <c r="TJN63"/>
      <c r="TJO63"/>
      <c r="TJP63"/>
      <c r="TJQ63"/>
      <c r="TJR63"/>
      <c r="TJS63"/>
      <c r="TJT63"/>
      <c r="TJU63"/>
      <c r="TJV63"/>
      <c r="TJW63"/>
      <c r="TJX63"/>
      <c r="TJY63"/>
      <c r="TJZ63"/>
      <c r="TKA63"/>
      <c r="TKB63"/>
      <c r="TKC63"/>
      <c r="TKD63"/>
      <c r="TKE63"/>
      <c r="TKF63"/>
      <c r="TKG63"/>
      <c r="TKH63"/>
      <c r="TKI63"/>
      <c r="TKJ63"/>
      <c r="TKK63"/>
      <c r="TKL63"/>
      <c r="TKM63"/>
      <c r="TKN63"/>
      <c r="TKO63"/>
      <c r="TKP63"/>
      <c r="TKQ63"/>
      <c r="TKR63"/>
      <c r="TKS63"/>
      <c r="TKT63"/>
      <c r="TKU63"/>
      <c r="TKV63"/>
      <c r="TKW63"/>
      <c r="TKX63"/>
      <c r="TKY63"/>
      <c r="TKZ63"/>
      <c r="TLA63"/>
      <c r="TLB63"/>
      <c r="TLC63"/>
      <c r="TLD63"/>
      <c r="TLE63"/>
      <c r="TLF63"/>
      <c r="TLG63"/>
      <c r="TLH63"/>
      <c r="TLI63"/>
      <c r="TLJ63"/>
      <c r="TLK63"/>
      <c r="TLL63"/>
      <c r="TLM63"/>
      <c r="TLN63"/>
      <c r="TLO63"/>
      <c r="TLP63"/>
      <c r="TLQ63"/>
      <c r="TLR63"/>
      <c r="TLS63"/>
      <c r="TLT63"/>
      <c r="TLU63"/>
      <c r="TLV63"/>
      <c r="TLW63"/>
      <c r="TLX63"/>
      <c r="TLY63"/>
      <c r="TLZ63"/>
      <c r="TMA63"/>
      <c r="TMB63"/>
      <c r="TMC63"/>
      <c r="TMD63"/>
      <c r="TME63"/>
      <c r="TMF63"/>
      <c r="TMG63"/>
      <c r="TMH63"/>
      <c r="TMI63"/>
      <c r="TMJ63"/>
      <c r="TMK63"/>
      <c r="TML63"/>
      <c r="TMM63"/>
      <c r="TMN63"/>
      <c r="TMO63"/>
      <c r="TMP63"/>
      <c r="TMQ63"/>
      <c r="TMR63"/>
      <c r="TMS63"/>
      <c r="TMT63"/>
      <c r="TMU63"/>
      <c r="TMV63"/>
      <c r="TMW63"/>
      <c r="TMX63"/>
      <c r="TMY63"/>
      <c r="TMZ63"/>
      <c r="TNA63"/>
      <c r="TNB63"/>
      <c r="TNC63"/>
      <c r="TND63"/>
      <c r="TNE63"/>
      <c r="TNF63"/>
      <c r="TNG63"/>
      <c r="TNH63"/>
      <c r="TNI63"/>
      <c r="TNJ63"/>
      <c r="TNK63"/>
      <c r="TNL63"/>
      <c r="TNM63"/>
      <c r="TNN63"/>
      <c r="TNO63"/>
      <c r="TNP63"/>
      <c r="TNQ63"/>
      <c r="TNR63"/>
      <c r="TNS63"/>
      <c r="TNT63"/>
      <c r="TNU63"/>
      <c r="TNV63"/>
      <c r="TNW63"/>
      <c r="TNX63"/>
      <c r="TNY63"/>
      <c r="TNZ63"/>
      <c r="TOA63"/>
      <c r="TOB63"/>
      <c r="TOC63"/>
      <c r="TOD63"/>
      <c r="TOE63"/>
      <c r="TOF63"/>
      <c r="TOG63"/>
      <c r="TOH63"/>
      <c r="TOI63"/>
      <c r="TOJ63"/>
      <c r="TOK63"/>
      <c r="TOL63"/>
      <c r="TOM63"/>
      <c r="TON63"/>
      <c r="TOO63"/>
      <c r="TOP63"/>
      <c r="TOQ63"/>
      <c r="TOR63"/>
      <c r="TOS63"/>
      <c r="TOT63"/>
      <c r="TOU63"/>
      <c r="TOV63"/>
      <c r="TOW63"/>
      <c r="TOX63"/>
      <c r="TOY63"/>
      <c r="TOZ63"/>
      <c r="TPA63"/>
      <c r="TPB63"/>
      <c r="TPC63"/>
      <c r="TPD63"/>
      <c r="TPE63"/>
      <c r="TPF63"/>
      <c r="TPG63"/>
      <c r="TPH63"/>
      <c r="TPI63"/>
      <c r="TPJ63"/>
      <c r="TPK63"/>
      <c r="TPL63"/>
      <c r="TPM63"/>
      <c r="TPN63"/>
      <c r="TPO63"/>
      <c r="TPP63"/>
      <c r="TPQ63"/>
      <c r="TPR63"/>
      <c r="TPS63"/>
      <c r="TPT63"/>
      <c r="TPU63"/>
      <c r="TPV63"/>
      <c r="TPW63"/>
      <c r="TPX63"/>
      <c r="TPY63"/>
      <c r="TPZ63"/>
      <c r="TQA63"/>
      <c r="TQB63"/>
      <c r="TQC63"/>
      <c r="TQD63"/>
      <c r="TQE63"/>
      <c r="TQF63"/>
      <c r="TQG63"/>
      <c r="TQH63"/>
      <c r="TQI63"/>
      <c r="TQJ63"/>
      <c r="TQK63"/>
      <c r="TQL63"/>
      <c r="TQM63"/>
      <c r="TQN63"/>
      <c r="TQO63"/>
      <c r="TQP63"/>
      <c r="TQQ63"/>
      <c r="TQR63"/>
      <c r="TQS63"/>
      <c r="TQT63"/>
      <c r="TQU63"/>
      <c r="TQV63"/>
      <c r="TQW63"/>
      <c r="TQX63"/>
      <c r="TQY63"/>
      <c r="TQZ63"/>
      <c r="TRA63"/>
      <c r="TRB63"/>
      <c r="TRC63"/>
      <c r="TRD63"/>
      <c r="TRE63"/>
      <c r="TRF63"/>
      <c r="TRG63"/>
      <c r="TRH63"/>
      <c r="TRI63"/>
      <c r="TRJ63"/>
      <c r="TRK63"/>
      <c r="TRL63"/>
      <c r="TRM63"/>
      <c r="TRN63"/>
      <c r="TRO63"/>
      <c r="TRP63"/>
      <c r="TRQ63"/>
      <c r="TRR63"/>
      <c r="TRS63"/>
      <c r="TRT63"/>
      <c r="TRU63"/>
      <c r="TRV63"/>
      <c r="TRW63"/>
      <c r="TRX63"/>
      <c r="TRY63"/>
      <c r="TRZ63"/>
      <c r="TSA63"/>
      <c r="TSB63"/>
      <c r="TSC63"/>
      <c r="TSD63"/>
      <c r="TSE63"/>
      <c r="TSF63"/>
      <c r="TSG63"/>
      <c r="TSH63"/>
      <c r="TSI63"/>
      <c r="TSJ63"/>
      <c r="TSK63"/>
      <c r="TSL63"/>
      <c r="TSM63"/>
      <c r="TSN63"/>
      <c r="TSO63"/>
      <c r="TSP63"/>
      <c r="TSQ63"/>
      <c r="TSR63"/>
      <c r="TSS63"/>
      <c r="TST63"/>
      <c r="TSU63"/>
      <c r="TSV63"/>
      <c r="TSW63"/>
      <c r="TSX63"/>
      <c r="TSY63"/>
      <c r="TSZ63"/>
      <c r="TTA63"/>
      <c r="TTB63"/>
      <c r="TTC63"/>
      <c r="TTD63"/>
      <c r="TTE63"/>
      <c r="TTF63"/>
      <c r="TTG63"/>
      <c r="TTH63"/>
      <c r="TTI63"/>
      <c r="TTJ63"/>
      <c r="TTK63"/>
      <c r="TTL63"/>
      <c r="TTM63"/>
      <c r="TTN63"/>
      <c r="TTO63"/>
      <c r="TTP63"/>
      <c r="TTQ63"/>
      <c r="TTR63"/>
      <c r="TTS63"/>
      <c r="TTT63"/>
      <c r="TTU63"/>
      <c r="TTV63"/>
      <c r="TTW63"/>
      <c r="TTX63"/>
      <c r="TTY63"/>
      <c r="TTZ63"/>
      <c r="TUA63"/>
      <c r="TUB63"/>
      <c r="TUC63"/>
      <c r="TUD63"/>
      <c r="TUE63"/>
      <c r="TUF63"/>
      <c r="TUG63"/>
      <c r="TUH63"/>
      <c r="TUI63"/>
      <c r="TUJ63"/>
      <c r="TUK63"/>
      <c r="TUL63"/>
      <c r="TUM63"/>
      <c r="TUN63"/>
      <c r="TUO63"/>
      <c r="TUP63"/>
      <c r="TUQ63"/>
      <c r="TUR63"/>
      <c r="TUS63"/>
      <c r="TUT63"/>
      <c r="TUU63"/>
      <c r="TUV63"/>
      <c r="TUW63"/>
      <c r="TUX63"/>
      <c r="TUY63"/>
      <c r="TUZ63"/>
      <c r="TVA63"/>
      <c r="TVB63"/>
      <c r="TVC63"/>
      <c r="TVD63"/>
      <c r="TVE63"/>
      <c r="TVF63"/>
      <c r="TVG63"/>
      <c r="TVH63"/>
      <c r="TVI63"/>
      <c r="TVJ63"/>
      <c r="TVK63"/>
      <c r="TVL63"/>
      <c r="TVM63"/>
      <c r="TVN63"/>
      <c r="TVO63"/>
      <c r="TVP63"/>
      <c r="TVQ63"/>
      <c r="TVR63"/>
      <c r="TVS63"/>
      <c r="TVT63"/>
      <c r="TVU63"/>
      <c r="TVV63"/>
      <c r="TVW63"/>
      <c r="TVX63"/>
      <c r="TVY63"/>
      <c r="TVZ63"/>
      <c r="TWA63"/>
      <c r="TWB63"/>
      <c r="TWC63"/>
      <c r="TWD63"/>
      <c r="TWE63"/>
      <c r="TWF63"/>
      <c r="TWG63"/>
      <c r="TWH63"/>
      <c r="TWI63"/>
      <c r="TWJ63"/>
      <c r="TWK63"/>
      <c r="TWL63"/>
      <c r="TWM63"/>
      <c r="TWN63"/>
      <c r="TWO63"/>
      <c r="TWP63"/>
      <c r="TWQ63"/>
      <c r="TWR63"/>
      <c r="TWS63"/>
      <c r="TWT63"/>
      <c r="TWU63"/>
      <c r="TWV63"/>
      <c r="TWW63"/>
      <c r="TWX63"/>
      <c r="TWY63"/>
      <c r="TWZ63"/>
      <c r="TXA63"/>
      <c r="TXB63"/>
      <c r="TXC63"/>
      <c r="TXD63"/>
      <c r="TXE63"/>
      <c r="TXF63"/>
      <c r="TXG63"/>
      <c r="TXH63"/>
      <c r="TXI63"/>
      <c r="TXJ63"/>
      <c r="TXK63"/>
      <c r="TXL63"/>
      <c r="TXM63"/>
      <c r="TXN63"/>
      <c r="TXO63"/>
      <c r="TXP63"/>
      <c r="TXQ63"/>
      <c r="TXR63"/>
      <c r="TXS63"/>
      <c r="TXT63"/>
      <c r="TXU63"/>
      <c r="TXV63"/>
      <c r="TXW63"/>
      <c r="TXX63"/>
      <c r="TXY63"/>
      <c r="TXZ63"/>
      <c r="TYA63"/>
      <c r="TYB63"/>
      <c r="TYC63"/>
      <c r="TYD63"/>
      <c r="TYE63"/>
      <c r="TYF63"/>
      <c r="TYG63"/>
      <c r="TYH63"/>
      <c r="TYI63"/>
      <c r="TYJ63"/>
      <c r="TYK63"/>
      <c r="TYL63"/>
      <c r="TYM63"/>
      <c r="TYN63"/>
      <c r="TYO63"/>
      <c r="TYP63"/>
      <c r="TYQ63"/>
      <c r="TYR63"/>
      <c r="TYS63"/>
      <c r="TYT63"/>
      <c r="TYU63"/>
      <c r="TYV63"/>
      <c r="TYW63"/>
      <c r="TYX63"/>
      <c r="TYY63"/>
      <c r="TYZ63"/>
      <c r="TZA63"/>
      <c r="TZB63"/>
      <c r="TZC63"/>
      <c r="TZD63"/>
      <c r="TZE63"/>
      <c r="TZF63"/>
      <c r="TZG63"/>
      <c r="TZH63"/>
      <c r="TZI63"/>
      <c r="TZJ63"/>
      <c r="TZK63"/>
      <c r="TZL63"/>
      <c r="TZM63"/>
      <c r="TZN63"/>
      <c r="TZO63"/>
      <c r="TZP63"/>
      <c r="TZQ63"/>
      <c r="TZR63"/>
      <c r="TZS63"/>
      <c r="TZT63"/>
      <c r="TZU63"/>
      <c r="TZV63"/>
      <c r="TZW63"/>
      <c r="TZX63"/>
      <c r="TZY63"/>
      <c r="TZZ63"/>
      <c r="UAA63"/>
      <c r="UAB63"/>
      <c r="UAC63"/>
      <c r="UAD63"/>
      <c r="UAE63"/>
      <c r="UAF63"/>
      <c r="UAG63"/>
      <c r="UAH63"/>
      <c r="UAI63"/>
      <c r="UAJ63"/>
      <c r="UAK63"/>
      <c r="UAL63"/>
      <c r="UAM63"/>
      <c r="UAN63"/>
      <c r="UAO63"/>
      <c r="UAP63"/>
      <c r="UAQ63"/>
      <c r="UAR63"/>
      <c r="UAS63"/>
      <c r="UAT63"/>
      <c r="UAU63"/>
      <c r="UAV63"/>
      <c r="UAW63"/>
      <c r="UAX63"/>
      <c r="UAY63"/>
      <c r="UAZ63"/>
      <c r="UBA63"/>
      <c r="UBB63"/>
      <c r="UBC63"/>
      <c r="UBD63"/>
      <c r="UBE63"/>
      <c r="UBF63"/>
      <c r="UBG63"/>
      <c r="UBH63"/>
      <c r="UBI63"/>
      <c r="UBJ63"/>
      <c r="UBK63"/>
      <c r="UBL63"/>
      <c r="UBM63"/>
      <c r="UBN63"/>
      <c r="UBO63"/>
      <c r="UBP63"/>
      <c r="UBQ63"/>
      <c r="UBR63"/>
      <c r="UBS63"/>
      <c r="UBT63"/>
      <c r="UBU63"/>
      <c r="UBV63"/>
      <c r="UBW63"/>
      <c r="UBX63"/>
      <c r="UBY63"/>
      <c r="UBZ63"/>
      <c r="UCA63"/>
      <c r="UCB63"/>
      <c r="UCC63"/>
      <c r="UCD63"/>
      <c r="UCE63"/>
      <c r="UCF63"/>
      <c r="UCG63"/>
      <c r="UCH63"/>
      <c r="UCI63"/>
      <c r="UCJ63"/>
      <c r="UCK63"/>
      <c r="UCL63"/>
      <c r="UCM63"/>
      <c r="UCN63"/>
      <c r="UCO63"/>
      <c r="UCP63"/>
      <c r="UCQ63"/>
      <c r="UCR63"/>
      <c r="UCS63"/>
      <c r="UCT63"/>
      <c r="UCU63"/>
      <c r="UCV63"/>
      <c r="UCW63"/>
      <c r="UCX63"/>
      <c r="UCY63"/>
      <c r="UCZ63"/>
      <c r="UDA63"/>
      <c r="UDB63"/>
      <c r="UDC63"/>
      <c r="UDD63"/>
      <c r="UDE63"/>
      <c r="UDF63"/>
      <c r="UDG63"/>
      <c r="UDH63"/>
      <c r="UDI63"/>
      <c r="UDJ63"/>
      <c r="UDK63"/>
      <c r="UDL63"/>
      <c r="UDM63"/>
      <c r="UDN63"/>
      <c r="UDO63"/>
      <c r="UDP63"/>
      <c r="UDQ63"/>
      <c r="UDR63"/>
      <c r="UDS63"/>
      <c r="UDT63"/>
      <c r="UDU63"/>
      <c r="UDV63"/>
      <c r="UDW63"/>
      <c r="UDX63"/>
      <c r="UDY63"/>
      <c r="UDZ63"/>
      <c r="UEA63"/>
      <c r="UEB63"/>
      <c r="UEC63"/>
      <c r="UED63"/>
      <c r="UEE63"/>
      <c r="UEF63"/>
      <c r="UEG63"/>
      <c r="UEH63"/>
      <c r="UEI63"/>
      <c r="UEJ63"/>
      <c r="UEK63"/>
      <c r="UEL63"/>
      <c r="UEM63"/>
      <c r="UEN63"/>
      <c r="UEO63"/>
      <c r="UEP63"/>
      <c r="UEQ63"/>
      <c r="UER63"/>
      <c r="UES63"/>
      <c r="UET63"/>
      <c r="UEU63"/>
      <c r="UEV63"/>
      <c r="UEW63"/>
      <c r="UEX63"/>
      <c r="UEY63"/>
      <c r="UEZ63"/>
      <c r="UFA63"/>
      <c r="UFB63"/>
      <c r="UFC63"/>
      <c r="UFD63"/>
      <c r="UFE63"/>
      <c r="UFF63"/>
      <c r="UFG63"/>
      <c r="UFH63"/>
      <c r="UFI63"/>
      <c r="UFJ63"/>
      <c r="UFK63"/>
      <c r="UFL63"/>
      <c r="UFM63"/>
      <c r="UFN63"/>
      <c r="UFO63"/>
      <c r="UFP63"/>
      <c r="UFQ63"/>
      <c r="UFR63"/>
      <c r="UFS63"/>
      <c r="UFT63"/>
      <c r="UFU63"/>
      <c r="UFV63"/>
      <c r="UFW63"/>
      <c r="UFX63"/>
      <c r="UFY63"/>
      <c r="UFZ63"/>
      <c r="UGA63"/>
      <c r="UGB63"/>
      <c r="UGC63"/>
      <c r="UGD63"/>
      <c r="UGE63"/>
      <c r="UGF63"/>
      <c r="UGG63"/>
      <c r="UGH63"/>
      <c r="UGI63"/>
      <c r="UGJ63"/>
      <c r="UGK63"/>
      <c r="UGL63"/>
      <c r="UGM63"/>
      <c r="UGN63"/>
      <c r="UGO63"/>
      <c r="UGP63"/>
      <c r="UGQ63"/>
      <c r="UGR63"/>
      <c r="UGS63"/>
      <c r="UGT63"/>
      <c r="UGU63"/>
      <c r="UGV63"/>
      <c r="UGW63"/>
      <c r="UGX63"/>
      <c r="UGY63"/>
      <c r="UGZ63"/>
      <c r="UHA63"/>
      <c r="UHB63"/>
      <c r="UHC63"/>
      <c r="UHD63"/>
      <c r="UHE63"/>
      <c r="UHF63"/>
      <c r="UHG63"/>
      <c r="UHH63"/>
      <c r="UHI63"/>
      <c r="UHJ63"/>
      <c r="UHK63"/>
      <c r="UHL63"/>
      <c r="UHM63"/>
      <c r="UHN63"/>
      <c r="UHO63"/>
      <c r="UHP63"/>
      <c r="UHQ63"/>
      <c r="UHR63"/>
      <c r="UHS63"/>
      <c r="UHT63"/>
      <c r="UHU63"/>
      <c r="UHV63"/>
      <c r="UHW63"/>
      <c r="UHX63"/>
      <c r="UHY63"/>
      <c r="UHZ63"/>
      <c r="UIA63"/>
      <c r="UIB63"/>
      <c r="UIC63"/>
      <c r="UID63"/>
      <c r="UIE63"/>
      <c r="UIF63"/>
      <c r="UIG63"/>
      <c r="UIH63"/>
      <c r="UII63"/>
      <c r="UIJ63"/>
      <c r="UIK63"/>
      <c r="UIL63"/>
      <c r="UIM63"/>
      <c r="UIN63"/>
      <c r="UIO63"/>
      <c r="UIP63"/>
      <c r="UIQ63"/>
      <c r="UIR63"/>
      <c r="UIS63"/>
      <c r="UIT63"/>
      <c r="UIU63"/>
      <c r="UIV63"/>
      <c r="UIW63"/>
      <c r="UIX63"/>
      <c r="UIY63"/>
      <c r="UIZ63"/>
      <c r="UJA63"/>
      <c r="UJB63"/>
      <c r="UJC63"/>
      <c r="UJD63"/>
      <c r="UJE63"/>
      <c r="UJF63"/>
      <c r="UJG63"/>
      <c r="UJH63"/>
      <c r="UJI63"/>
      <c r="UJJ63"/>
      <c r="UJK63"/>
      <c r="UJL63"/>
      <c r="UJM63"/>
      <c r="UJN63"/>
      <c r="UJO63"/>
      <c r="UJP63"/>
      <c r="UJQ63"/>
      <c r="UJR63"/>
      <c r="UJS63"/>
      <c r="UJT63"/>
      <c r="UJU63"/>
      <c r="UJV63"/>
      <c r="UJW63"/>
      <c r="UJX63"/>
      <c r="UJY63"/>
      <c r="UJZ63"/>
      <c r="UKA63"/>
      <c r="UKB63"/>
      <c r="UKC63"/>
      <c r="UKD63"/>
      <c r="UKE63"/>
      <c r="UKF63"/>
      <c r="UKG63"/>
      <c r="UKH63"/>
      <c r="UKI63"/>
      <c r="UKJ63"/>
      <c r="UKK63"/>
      <c r="UKL63"/>
      <c r="UKM63"/>
      <c r="UKN63"/>
      <c r="UKO63"/>
      <c r="UKP63"/>
      <c r="UKQ63"/>
      <c r="UKR63"/>
      <c r="UKS63"/>
      <c r="UKT63"/>
      <c r="UKU63"/>
      <c r="UKV63"/>
      <c r="UKW63"/>
      <c r="UKX63"/>
      <c r="UKY63"/>
      <c r="UKZ63"/>
      <c r="ULA63"/>
      <c r="ULB63"/>
      <c r="ULC63"/>
      <c r="ULD63"/>
      <c r="ULE63"/>
      <c r="ULF63"/>
      <c r="ULG63"/>
      <c r="ULH63"/>
      <c r="ULI63"/>
      <c r="ULJ63"/>
      <c r="ULK63"/>
      <c r="ULL63"/>
      <c r="ULM63"/>
      <c r="ULN63"/>
      <c r="ULO63"/>
      <c r="ULP63"/>
      <c r="ULQ63"/>
      <c r="ULR63"/>
      <c r="ULS63"/>
      <c r="ULT63"/>
      <c r="ULU63"/>
      <c r="ULV63"/>
      <c r="ULW63"/>
      <c r="ULX63"/>
      <c r="ULY63"/>
      <c r="ULZ63"/>
      <c r="UMA63"/>
      <c r="UMB63"/>
      <c r="UMC63"/>
      <c r="UMD63"/>
      <c r="UME63"/>
      <c r="UMF63"/>
      <c r="UMG63"/>
      <c r="UMH63"/>
      <c r="UMI63"/>
      <c r="UMJ63"/>
      <c r="UMK63"/>
      <c r="UML63"/>
      <c r="UMM63"/>
      <c r="UMN63"/>
      <c r="UMO63"/>
      <c r="UMP63"/>
      <c r="UMQ63"/>
      <c r="UMR63"/>
      <c r="UMS63"/>
      <c r="UMT63"/>
      <c r="UMU63"/>
      <c r="UMV63"/>
      <c r="UMW63"/>
      <c r="UMX63"/>
      <c r="UMY63"/>
      <c r="UMZ63"/>
      <c r="UNA63"/>
      <c r="UNB63"/>
      <c r="UNC63"/>
      <c r="UND63"/>
      <c r="UNE63"/>
      <c r="UNF63"/>
      <c r="UNG63"/>
      <c r="UNH63"/>
      <c r="UNI63"/>
      <c r="UNJ63"/>
      <c r="UNK63"/>
      <c r="UNL63"/>
      <c r="UNM63"/>
      <c r="UNN63"/>
      <c r="UNO63"/>
      <c r="UNP63"/>
      <c r="UNQ63"/>
      <c r="UNR63"/>
      <c r="UNS63"/>
      <c r="UNT63"/>
      <c r="UNU63"/>
      <c r="UNV63"/>
      <c r="UNW63"/>
      <c r="UNX63"/>
      <c r="UNY63"/>
      <c r="UNZ63"/>
      <c r="UOA63"/>
      <c r="UOB63"/>
      <c r="UOC63"/>
      <c r="UOD63"/>
      <c r="UOE63"/>
      <c r="UOF63"/>
      <c r="UOG63"/>
      <c r="UOH63"/>
      <c r="UOI63"/>
      <c r="UOJ63"/>
      <c r="UOK63"/>
      <c r="UOL63"/>
      <c r="UOM63"/>
      <c r="UON63"/>
      <c r="UOO63"/>
      <c r="UOP63"/>
      <c r="UOQ63"/>
      <c r="UOR63"/>
      <c r="UOS63"/>
      <c r="UOT63"/>
      <c r="UOU63"/>
      <c r="UOV63"/>
      <c r="UOW63"/>
      <c r="UOX63"/>
      <c r="UOY63"/>
      <c r="UOZ63"/>
      <c r="UPA63"/>
      <c r="UPB63"/>
      <c r="UPC63"/>
      <c r="UPD63"/>
      <c r="UPE63"/>
      <c r="UPF63"/>
      <c r="UPG63"/>
      <c r="UPH63"/>
      <c r="UPI63"/>
      <c r="UPJ63"/>
      <c r="UPK63"/>
      <c r="UPL63"/>
      <c r="UPM63"/>
      <c r="UPN63"/>
      <c r="UPO63"/>
      <c r="UPP63"/>
      <c r="UPQ63"/>
      <c r="UPR63"/>
      <c r="UPS63"/>
      <c r="UPT63"/>
      <c r="UPU63"/>
      <c r="UPV63"/>
      <c r="UPW63"/>
      <c r="UPX63"/>
      <c r="UPY63"/>
      <c r="UPZ63"/>
      <c r="UQA63"/>
      <c r="UQB63"/>
      <c r="UQC63"/>
      <c r="UQD63"/>
      <c r="UQE63"/>
      <c r="UQF63"/>
      <c r="UQG63"/>
      <c r="UQH63"/>
      <c r="UQI63"/>
      <c r="UQJ63"/>
      <c r="UQK63"/>
      <c r="UQL63"/>
      <c r="UQM63"/>
      <c r="UQN63"/>
      <c r="UQO63"/>
      <c r="UQP63"/>
      <c r="UQQ63"/>
      <c r="UQR63"/>
      <c r="UQS63"/>
      <c r="UQT63"/>
      <c r="UQU63"/>
      <c r="UQV63"/>
      <c r="UQW63"/>
      <c r="UQX63"/>
      <c r="UQY63"/>
      <c r="UQZ63"/>
      <c r="URA63"/>
      <c r="URB63"/>
      <c r="URC63"/>
      <c r="URD63"/>
      <c r="URE63"/>
      <c r="URF63"/>
      <c r="URG63"/>
      <c r="URH63"/>
      <c r="URI63"/>
      <c r="URJ63"/>
      <c r="URK63"/>
      <c r="URL63"/>
      <c r="URM63"/>
      <c r="URN63"/>
      <c r="URO63"/>
      <c r="URP63"/>
      <c r="URQ63"/>
      <c r="URR63"/>
      <c r="URS63"/>
      <c r="URT63"/>
      <c r="URU63"/>
      <c r="URV63"/>
      <c r="URW63"/>
      <c r="URX63"/>
      <c r="URY63"/>
      <c r="URZ63"/>
      <c r="USA63"/>
      <c r="USB63"/>
      <c r="USC63"/>
      <c r="USD63"/>
      <c r="USE63"/>
      <c r="USF63"/>
      <c r="USG63"/>
      <c r="USH63"/>
      <c r="USI63"/>
      <c r="USJ63"/>
      <c r="USK63"/>
      <c r="USL63"/>
      <c r="USM63"/>
      <c r="USN63"/>
      <c r="USO63"/>
      <c r="USP63"/>
      <c r="USQ63"/>
      <c r="USR63"/>
      <c r="USS63"/>
      <c r="UST63"/>
      <c r="USU63"/>
      <c r="USV63"/>
      <c r="USW63"/>
      <c r="USX63"/>
      <c r="USY63"/>
      <c r="USZ63"/>
      <c r="UTA63"/>
      <c r="UTB63"/>
      <c r="UTC63"/>
      <c r="UTD63"/>
      <c r="UTE63"/>
      <c r="UTF63"/>
      <c r="UTG63"/>
      <c r="UTH63"/>
      <c r="UTI63"/>
      <c r="UTJ63"/>
      <c r="UTK63"/>
      <c r="UTL63"/>
      <c r="UTM63"/>
      <c r="UTN63"/>
      <c r="UTO63"/>
      <c r="UTP63"/>
      <c r="UTQ63"/>
      <c r="UTR63"/>
      <c r="UTS63"/>
      <c r="UTT63"/>
      <c r="UTU63"/>
      <c r="UTV63"/>
      <c r="UTW63"/>
      <c r="UTX63"/>
      <c r="UTY63"/>
      <c r="UTZ63"/>
      <c r="UUA63"/>
      <c r="UUB63"/>
      <c r="UUC63"/>
      <c r="UUD63"/>
      <c r="UUE63"/>
      <c r="UUF63"/>
      <c r="UUG63"/>
      <c r="UUH63"/>
      <c r="UUI63"/>
      <c r="UUJ63"/>
      <c r="UUK63"/>
      <c r="UUL63"/>
      <c r="UUM63"/>
      <c r="UUN63"/>
      <c r="UUO63"/>
      <c r="UUP63"/>
      <c r="UUQ63"/>
      <c r="UUR63"/>
      <c r="UUS63"/>
      <c r="UUT63"/>
      <c r="UUU63"/>
      <c r="UUV63"/>
      <c r="UUW63"/>
      <c r="UUX63"/>
      <c r="UUY63"/>
      <c r="UUZ63"/>
      <c r="UVA63"/>
      <c r="UVB63"/>
      <c r="UVC63"/>
      <c r="UVD63"/>
      <c r="UVE63"/>
      <c r="UVF63"/>
      <c r="UVG63"/>
      <c r="UVH63"/>
      <c r="UVI63"/>
      <c r="UVJ63"/>
      <c r="UVK63"/>
      <c r="UVL63"/>
      <c r="UVM63"/>
      <c r="UVN63"/>
      <c r="UVO63"/>
      <c r="UVP63"/>
      <c r="UVQ63"/>
      <c r="UVR63"/>
      <c r="UVS63"/>
      <c r="UVT63"/>
      <c r="UVU63"/>
      <c r="UVV63"/>
      <c r="UVW63"/>
      <c r="UVX63"/>
      <c r="UVY63"/>
      <c r="UVZ63"/>
      <c r="UWA63"/>
      <c r="UWB63"/>
      <c r="UWC63"/>
      <c r="UWD63"/>
      <c r="UWE63"/>
      <c r="UWF63"/>
      <c r="UWG63"/>
      <c r="UWH63"/>
      <c r="UWI63"/>
      <c r="UWJ63"/>
      <c r="UWK63"/>
      <c r="UWL63"/>
      <c r="UWM63"/>
      <c r="UWN63"/>
      <c r="UWO63"/>
      <c r="UWP63"/>
      <c r="UWQ63"/>
      <c r="UWR63"/>
      <c r="UWS63"/>
      <c r="UWT63"/>
      <c r="UWU63"/>
      <c r="UWV63"/>
      <c r="UWW63"/>
      <c r="UWX63"/>
      <c r="UWY63"/>
      <c r="UWZ63"/>
      <c r="UXA63"/>
      <c r="UXB63"/>
      <c r="UXC63"/>
      <c r="UXD63"/>
      <c r="UXE63"/>
      <c r="UXF63"/>
      <c r="UXG63"/>
      <c r="UXH63"/>
      <c r="UXI63"/>
      <c r="UXJ63"/>
      <c r="UXK63"/>
      <c r="UXL63"/>
      <c r="UXM63"/>
      <c r="UXN63"/>
      <c r="UXO63"/>
      <c r="UXP63"/>
      <c r="UXQ63"/>
      <c r="UXR63"/>
      <c r="UXS63"/>
      <c r="UXT63"/>
      <c r="UXU63"/>
      <c r="UXV63"/>
      <c r="UXW63"/>
      <c r="UXX63"/>
      <c r="UXY63"/>
      <c r="UXZ63"/>
      <c r="UYA63"/>
      <c r="UYB63"/>
      <c r="UYC63"/>
      <c r="UYD63"/>
      <c r="UYE63"/>
      <c r="UYF63"/>
      <c r="UYG63"/>
      <c r="UYH63"/>
      <c r="UYI63"/>
      <c r="UYJ63"/>
      <c r="UYK63"/>
      <c r="UYL63"/>
      <c r="UYM63"/>
      <c r="UYN63"/>
      <c r="UYO63"/>
      <c r="UYP63"/>
      <c r="UYQ63"/>
      <c r="UYR63"/>
      <c r="UYS63"/>
      <c r="UYT63"/>
      <c r="UYU63"/>
      <c r="UYV63"/>
      <c r="UYW63"/>
      <c r="UYX63"/>
      <c r="UYY63"/>
      <c r="UYZ63"/>
      <c r="UZA63"/>
      <c r="UZB63"/>
      <c r="UZC63"/>
      <c r="UZD63"/>
      <c r="UZE63"/>
      <c r="UZF63"/>
      <c r="UZG63"/>
      <c r="UZH63"/>
      <c r="UZI63"/>
      <c r="UZJ63"/>
      <c r="UZK63"/>
      <c r="UZL63"/>
      <c r="UZM63"/>
      <c r="UZN63"/>
      <c r="UZO63"/>
      <c r="UZP63"/>
      <c r="UZQ63"/>
      <c r="UZR63"/>
      <c r="UZS63"/>
      <c r="UZT63"/>
      <c r="UZU63"/>
      <c r="UZV63"/>
      <c r="UZW63"/>
      <c r="UZX63"/>
      <c r="UZY63"/>
      <c r="UZZ63"/>
      <c r="VAA63"/>
      <c r="VAB63"/>
      <c r="VAC63"/>
      <c r="VAD63"/>
      <c r="VAE63"/>
      <c r="VAF63"/>
      <c r="VAG63"/>
      <c r="VAH63"/>
      <c r="VAI63"/>
      <c r="VAJ63"/>
      <c r="VAK63"/>
      <c r="VAL63"/>
      <c r="VAM63"/>
      <c r="VAN63"/>
      <c r="VAO63"/>
      <c r="VAP63"/>
      <c r="VAQ63"/>
      <c r="VAR63"/>
      <c r="VAS63"/>
      <c r="VAT63"/>
      <c r="VAU63"/>
      <c r="VAV63"/>
      <c r="VAW63"/>
      <c r="VAX63"/>
      <c r="VAY63"/>
      <c r="VAZ63"/>
      <c r="VBA63"/>
      <c r="VBB63"/>
      <c r="VBC63"/>
      <c r="VBD63"/>
      <c r="VBE63"/>
      <c r="VBF63"/>
      <c r="VBG63"/>
      <c r="VBH63"/>
      <c r="VBI63"/>
      <c r="VBJ63"/>
      <c r="VBK63"/>
      <c r="VBL63"/>
      <c r="VBM63"/>
      <c r="VBN63"/>
      <c r="VBO63"/>
      <c r="VBP63"/>
      <c r="VBQ63"/>
      <c r="VBR63"/>
      <c r="VBS63"/>
      <c r="VBT63"/>
      <c r="VBU63"/>
      <c r="VBV63"/>
      <c r="VBW63"/>
      <c r="VBX63"/>
      <c r="VBY63"/>
      <c r="VBZ63"/>
      <c r="VCA63"/>
      <c r="VCB63"/>
      <c r="VCC63"/>
      <c r="VCD63"/>
      <c r="VCE63"/>
      <c r="VCF63"/>
      <c r="VCG63"/>
      <c r="VCH63"/>
      <c r="VCI63"/>
      <c r="VCJ63"/>
      <c r="VCK63"/>
      <c r="VCL63"/>
      <c r="VCM63"/>
      <c r="VCN63"/>
      <c r="VCO63"/>
      <c r="VCP63"/>
      <c r="VCQ63"/>
      <c r="VCR63"/>
      <c r="VCS63"/>
      <c r="VCT63"/>
      <c r="VCU63"/>
      <c r="VCV63"/>
      <c r="VCW63"/>
      <c r="VCX63"/>
      <c r="VCY63"/>
      <c r="VCZ63"/>
      <c r="VDA63"/>
      <c r="VDB63"/>
      <c r="VDC63"/>
      <c r="VDD63"/>
      <c r="VDE63"/>
      <c r="VDF63"/>
      <c r="VDG63"/>
      <c r="VDH63"/>
      <c r="VDI63"/>
      <c r="VDJ63"/>
      <c r="VDK63"/>
      <c r="VDL63"/>
      <c r="VDM63"/>
      <c r="VDN63"/>
      <c r="VDO63"/>
      <c r="VDP63"/>
      <c r="VDQ63"/>
      <c r="VDR63"/>
      <c r="VDS63"/>
      <c r="VDT63"/>
      <c r="VDU63"/>
      <c r="VDV63"/>
      <c r="VDW63"/>
      <c r="VDX63"/>
      <c r="VDY63"/>
      <c r="VDZ63"/>
      <c r="VEA63"/>
      <c r="VEB63"/>
      <c r="VEC63"/>
      <c r="VED63"/>
      <c r="VEE63"/>
      <c r="VEF63"/>
      <c r="VEG63"/>
      <c r="VEH63"/>
      <c r="VEI63"/>
      <c r="VEJ63"/>
      <c r="VEK63"/>
      <c r="VEL63"/>
      <c r="VEM63"/>
      <c r="VEN63"/>
      <c r="VEO63"/>
      <c r="VEP63"/>
      <c r="VEQ63"/>
      <c r="VER63"/>
      <c r="VES63"/>
      <c r="VET63"/>
      <c r="VEU63"/>
      <c r="VEV63"/>
      <c r="VEW63"/>
      <c r="VEX63"/>
      <c r="VEY63"/>
      <c r="VEZ63"/>
      <c r="VFA63"/>
      <c r="VFB63"/>
      <c r="VFC63"/>
      <c r="VFD63"/>
      <c r="VFE63"/>
      <c r="VFF63"/>
      <c r="VFG63"/>
      <c r="VFH63"/>
      <c r="VFI63"/>
      <c r="VFJ63"/>
      <c r="VFK63"/>
      <c r="VFL63"/>
      <c r="VFM63"/>
      <c r="VFN63"/>
      <c r="VFO63"/>
      <c r="VFP63"/>
      <c r="VFQ63"/>
      <c r="VFR63"/>
      <c r="VFS63"/>
      <c r="VFT63"/>
      <c r="VFU63"/>
      <c r="VFV63"/>
      <c r="VFW63"/>
      <c r="VFX63"/>
      <c r="VFY63"/>
      <c r="VFZ63"/>
      <c r="VGA63"/>
      <c r="VGB63"/>
      <c r="VGC63"/>
      <c r="VGD63"/>
      <c r="VGE63"/>
      <c r="VGF63"/>
      <c r="VGG63"/>
      <c r="VGH63"/>
      <c r="VGI63"/>
      <c r="VGJ63"/>
      <c r="VGK63"/>
      <c r="VGL63"/>
      <c r="VGM63"/>
      <c r="VGN63"/>
      <c r="VGO63"/>
      <c r="VGP63"/>
      <c r="VGQ63"/>
      <c r="VGR63"/>
      <c r="VGS63"/>
      <c r="VGT63"/>
      <c r="VGU63"/>
      <c r="VGV63"/>
      <c r="VGW63"/>
      <c r="VGX63"/>
      <c r="VGY63"/>
      <c r="VGZ63"/>
      <c r="VHA63"/>
      <c r="VHB63"/>
      <c r="VHC63"/>
      <c r="VHD63"/>
      <c r="VHE63"/>
      <c r="VHF63"/>
      <c r="VHG63"/>
      <c r="VHH63"/>
      <c r="VHI63"/>
      <c r="VHJ63"/>
      <c r="VHK63"/>
      <c r="VHL63"/>
      <c r="VHM63"/>
      <c r="VHN63"/>
      <c r="VHO63"/>
      <c r="VHP63"/>
      <c r="VHQ63"/>
      <c r="VHR63"/>
      <c r="VHS63"/>
      <c r="VHT63"/>
      <c r="VHU63"/>
      <c r="VHV63"/>
      <c r="VHW63"/>
      <c r="VHX63"/>
      <c r="VHY63"/>
      <c r="VHZ63"/>
      <c r="VIA63"/>
      <c r="VIB63"/>
      <c r="VIC63"/>
      <c r="VID63"/>
      <c r="VIE63"/>
      <c r="VIF63"/>
      <c r="VIG63"/>
      <c r="VIH63"/>
      <c r="VII63"/>
      <c r="VIJ63"/>
      <c r="VIK63"/>
      <c r="VIL63"/>
      <c r="VIM63"/>
      <c r="VIN63"/>
      <c r="VIO63"/>
      <c r="VIP63"/>
      <c r="VIQ63"/>
      <c r="VIR63"/>
      <c r="VIS63"/>
      <c r="VIT63"/>
      <c r="VIU63"/>
      <c r="VIV63"/>
      <c r="VIW63"/>
      <c r="VIX63"/>
      <c r="VIY63"/>
      <c r="VIZ63"/>
      <c r="VJA63"/>
      <c r="VJB63"/>
      <c r="VJC63"/>
      <c r="VJD63"/>
      <c r="VJE63"/>
      <c r="VJF63"/>
      <c r="VJG63"/>
      <c r="VJH63"/>
      <c r="VJI63"/>
      <c r="VJJ63"/>
      <c r="VJK63"/>
      <c r="VJL63"/>
      <c r="VJM63"/>
      <c r="VJN63"/>
      <c r="VJO63"/>
      <c r="VJP63"/>
      <c r="VJQ63"/>
      <c r="VJR63"/>
      <c r="VJS63"/>
      <c r="VJT63"/>
      <c r="VJU63"/>
      <c r="VJV63"/>
      <c r="VJW63"/>
      <c r="VJX63"/>
      <c r="VJY63"/>
      <c r="VJZ63"/>
      <c r="VKA63"/>
      <c r="VKB63"/>
      <c r="VKC63"/>
      <c r="VKD63"/>
      <c r="VKE63"/>
      <c r="VKF63"/>
      <c r="VKG63"/>
      <c r="VKH63"/>
      <c r="VKI63"/>
      <c r="VKJ63"/>
      <c r="VKK63"/>
      <c r="VKL63"/>
      <c r="VKM63"/>
      <c r="VKN63"/>
      <c r="VKO63"/>
      <c r="VKP63"/>
      <c r="VKQ63"/>
      <c r="VKR63"/>
      <c r="VKS63"/>
      <c r="VKT63"/>
      <c r="VKU63"/>
      <c r="VKV63"/>
      <c r="VKW63"/>
      <c r="VKX63"/>
      <c r="VKY63"/>
      <c r="VKZ63"/>
      <c r="VLA63"/>
      <c r="VLB63"/>
      <c r="VLC63"/>
      <c r="VLD63"/>
      <c r="VLE63"/>
      <c r="VLF63"/>
      <c r="VLG63"/>
      <c r="VLH63"/>
      <c r="VLI63"/>
      <c r="VLJ63"/>
      <c r="VLK63"/>
      <c r="VLL63"/>
      <c r="VLM63"/>
      <c r="VLN63"/>
      <c r="VLO63"/>
      <c r="VLP63"/>
      <c r="VLQ63"/>
      <c r="VLR63"/>
      <c r="VLS63"/>
      <c r="VLT63"/>
      <c r="VLU63"/>
      <c r="VLV63"/>
      <c r="VLW63"/>
      <c r="VLX63"/>
      <c r="VLY63"/>
      <c r="VLZ63"/>
      <c r="VMA63"/>
      <c r="VMB63"/>
      <c r="VMC63"/>
      <c r="VMD63"/>
      <c r="VME63"/>
      <c r="VMF63"/>
      <c r="VMG63"/>
      <c r="VMH63"/>
      <c r="VMI63"/>
      <c r="VMJ63"/>
      <c r="VMK63"/>
      <c r="VML63"/>
      <c r="VMM63"/>
      <c r="VMN63"/>
      <c r="VMO63"/>
      <c r="VMP63"/>
      <c r="VMQ63"/>
      <c r="VMR63"/>
      <c r="VMS63"/>
      <c r="VMT63"/>
      <c r="VMU63"/>
      <c r="VMV63"/>
      <c r="VMW63"/>
      <c r="VMX63"/>
      <c r="VMY63"/>
      <c r="VMZ63"/>
      <c r="VNA63"/>
      <c r="VNB63"/>
      <c r="VNC63"/>
      <c r="VND63"/>
      <c r="VNE63"/>
      <c r="VNF63"/>
      <c r="VNG63"/>
      <c r="VNH63"/>
      <c r="VNI63"/>
      <c r="VNJ63"/>
      <c r="VNK63"/>
      <c r="VNL63"/>
      <c r="VNM63"/>
      <c r="VNN63"/>
      <c r="VNO63"/>
      <c r="VNP63"/>
      <c r="VNQ63"/>
      <c r="VNR63"/>
      <c r="VNS63"/>
      <c r="VNT63"/>
      <c r="VNU63"/>
      <c r="VNV63"/>
      <c r="VNW63"/>
      <c r="VNX63"/>
      <c r="VNY63"/>
      <c r="VNZ63"/>
      <c r="VOA63"/>
      <c r="VOB63"/>
      <c r="VOC63"/>
      <c r="VOD63"/>
      <c r="VOE63"/>
      <c r="VOF63"/>
      <c r="VOG63"/>
      <c r="VOH63"/>
      <c r="VOI63"/>
      <c r="VOJ63"/>
      <c r="VOK63"/>
      <c r="VOL63"/>
      <c r="VOM63"/>
      <c r="VON63"/>
      <c r="VOO63"/>
      <c r="VOP63"/>
      <c r="VOQ63"/>
      <c r="VOR63"/>
      <c r="VOS63"/>
      <c r="VOT63"/>
      <c r="VOU63"/>
      <c r="VOV63"/>
      <c r="VOW63"/>
      <c r="VOX63"/>
      <c r="VOY63"/>
      <c r="VOZ63"/>
      <c r="VPA63"/>
      <c r="VPB63"/>
      <c r="VPC63"/>
      <c r="VPD63"/>
      <c r="VPE63"/>
      <c r="VPF63"/>
      <c r="VPG63"/>
      <c r="VPH63"/>
      <c r="VPI63"/>
      <c r="VPJ63"/>
      <c r="VPK63"/>
      <c r="VPL63"/>
      <c r="VPM63"/>
      <c r="VPN63"/>
      <c r="VPO63"/>
      <c r="VPP63"/>
      <c r="VPQ63"/>
      <c r="VPR63"/>
      <c r="VPS63"/>
      <c r="VPT63"/>
      <c r="VPU63"/>
      <c r="VPV63"/>
      <c r="VPW63"/>
      <c r="VPX63"/>
      <c r="VPY63"/>
      <c r="VPZ63"/>
      <c r="VQA63"/>
      <c r="VQB63"/>
      <c r="VQC63"/>
      <c r="VQD63"/>
      <c r="VQE63"/>
      <c r="VQF63"/>
      <c r="VQG63"/>
      <c r="VQH63"/>
      <c r="VQI63"/>
      <c r="VQJ63"/>
      <c r="VQK63"/>
      <c r="VQL63"/>
      <c r="VQM63"/>
      <c r="VQN63"/>
      <c r="VQO63"/>
      <c r="VQP63"/>
      <c r="VQQ63"/>
      <c r="VQR63"/>
      <c r="VQS63"/>
      <c r="VQT63"/>
      <c r="VQU63"/>
      <c r="VQV63"/>
      <c r="VQW63"/>
      <c r="VQX63"/>
      <c r="VQY63"/>
      <c r="VQZ63"/>
      <c r="VRA63"/>
      <c r="VRB63"/>
      <c r="VRC63"/>
      <c r="VRD63"/>
      <c r="VRE63"/>
      <c r="VRF63"/>
      <c r="VRG63"/>
      <c r="VRH63"/>
      <c r="VRI63"/>
      <c r="VRJ63"/>
      <c r="VRK63"/>
      <c r="VRL63"/>
      <c r="VRM63"/>
      <c r="VRN63"/>
      <c r="VRO63"/>
      <c r="VRP63"/>
      <c r="VRQ63"/>
      <c r="VRR63"/>
      <c r="VRS63"/>
      <c r="VRT63"/>
      <c r="VRU63"/>
      <c r="VRV63"/>
      <c r="VRW63"/>
      <c r="VRX63"/>
      <c r="VRY63"/>
      <c r="VRZ63"/>
      <c r="VSA63"/>
      <c r="VSB63"/>
      <c r="VSC63"/>
      <c r="VSD63"/>
      <c r="VSE63"/>
      <c r="VSF63"/>
      <c r="VSG63"/>
      <c r="VSH63"/>
      <c r="VSI63"/>
      <c r="VSJ63"/>
      <c r="VSK63"/>
      <c r="VSL63"/>
      <c r="VSM63"/>
      <c r="VSN63"/>
      <c r="VSO63"/>
      <c r="VSP63"/>
      <c r="VSQ63"/>
      <c r="VSR63"/>
      <c r="VSS63"/>
      <c r="VST63"/>
      <c r="VSU63"/>
      <c r="VSV63"/>
      <c r="VSW63"/>
      <c r="VSX63"/>
      <c r="VSY63"/>
      <c r="VSZ63"/>
      <c r="VTA63"/>
      <c r="VTB63"/>
      <c r="VTC63"/>
      <c r="VTD63"/>
      <c r="VTE63"/>
      <c r="VTF63"/>
      <c r="VTG63"/>
      <c r="VTH63"/>
      <c r="VTI63"/>
      <c r="VTJ63"/>
      <c r="VTK63"/>
      <c r="VTL63"/>
      <c r="VTM63"/>
      <c r="VTN63"/>
      <c r="VTO63"/>
      <c r="VTP63"/>
      <c r="VTQ63"/>
      <c r="VTR63"/>
      <c r="VTS63"/>
      <c r="VTT63"/>
      <c r="VTU63"/>
      <c r="VTV63"/>
      <c r="VTW63"/>
      <c r="VTX63"/>
      <c r="VTY63"/>
      <c r="VTZ63"/>
      <c r="VUA63"/>
      <c r="VUB63"/>
      <c r="VUC63"/>
      <c r="VUD63"/>
      <c r="VUE63"/>
      <c r="VUF63"/>
      <c r="VUG63"/>
      <c r="VUH63"/>
      <c r="VUI63"/>
      <c r="VUJ63"/>
      <c r="VUK63"/>
      <c r="VUL63"/>
      <c r="VUM63"/>
      <c r="VUN63"/>
      <c r="VUO63"/>
      <c r="VUP63"/>
      <c r="VUQ63"/>
      <c r="VUR63"/>
      <c r="VUS63"/>
      <c r="VUT63"/>
      <c r="VUU63"/>
      <c r="VUV63"/>
      <c r="VUW63"/>
      <c r="VUX63"/>
      <c r="VUY63"/>
      <c r="VUZ63"/>
      <c r="VVA63"/>
      <c r="VVB63"/>
      <c r="VVC63"/>
      <c r="VVD63"/>
      <c r="VVE63"/>
      <c r="VVF63"/>
      <c r="VVG63"/>
      <c r="VVH63"/>
      <c r="VVI63"/>
      <c r="VVJ63"/>
      <c r="VVK63"/>
      <c r="VVL63"/>
      <c r="VVM63"/>
      <c r="VVN63"/>
      <c r="VVO63"/>
      <c r="VVP63"/>
      <c r="VVQ63"/>
      <c r="VVR63"/>
      <c r="VVS63"/>
      <c r="VVT63"/>
      <c r="VVU63"/>
      <c r="VVV63"/>
      <c r="VVW63"/>
      <c r="VVX63"/>
      <c r="VVY63"/>
      <c r="VVZ63"/>
      <c r="VWA63"/>
      <c r="VWB63"/>
      <c r="VWC63"/>
      <c r="VWD63"/>
      <c r="VWE63"/>
      <c r="VWF63"/>
      <c r="VWG63"/>
      <c r="VWH63"/>
      <c r="VWI63"/>
      <c r="VWJ63"/>
      <c r="VWK63"/>
      <c r="VWL63"/>
      <c r="VWM63"/>
      <c r="VWN63"/>
      <c r="VWO63"/>
      <c r="VWP63"/>
      <c r="VWQ63"/>
      <c r="VWR63"/>
      <c r="VWS63"/>
      <c r="VWT63"/>
      <c r="VWU63"/>
      <c r="VWV63"/>
      <c r="VWW63"/>
      <c r="VWX63"/>
      <c r="VWY63"/>
      <c r="VWZ63"/>
      <c r="VXA63"/>
      <c r="VXB63"/>
      <c r="VXC63"/>
      <c r="VXD63"/>
      <c r="VXE63"/>
      <c r="VXF63"/>
      <c r="VXG63"/>
      <c r="VXH63"/>
      <c r="VXI63"/>
      <c r="VXJ63"/>
      <c r="VXK63"/>
      <c r="VXL63"/>
      <c r="VXM63"/>
      <c r="VXN63"/>
      <c r="VXO63"/>
      <c r="VXP63"/>
      <c r="VXQ63"/>
      <c r="VXR63"/>
      <c r="VXS63"/>
      <c r="VXT63"/>
      <c r="VXU63"/>
      <c r="VXV63"/>
      <c r="VXW63"/>
      <c r="VXX63"/>
      <c r="VXY63"/>
      <c r="VXZ63"/>
      <c r="VYA63"/>
      <c r="VYB63"/>
      <c r="VYC63"/>
      <c r="VYD63"/>
      <c r="VYE63"/>
      <c r="VYF63"/>
      <c r="VYG63"/>
      <c r="VYH63"/>
      <c r="VYI63"/>
      <c r="VYJ63"/>
      <c r="VYK63"/>
      <c r="VYL63"/>
      <c r="VYM63"/>
      <c r="VYN63"/>
      <c r="VYO63"/>
      <c r="VYP63"/>
      <c r="VYQ63"/>
      <c r="VYR63"/>
      <c r="VYS63"/>
      <c r="VYT63"/>
      <c r="VYU63"/>
      <c r="VYV63"/>
      <c r="VYW63"/>
      <c r="VYX63"/>
      <c r="VYY63"/>
      <c r="VYZ63"/>
      <c r="VZA63"/>
      <c r="VZB63"/>
      <c r="VZC63"/>
      <c r="VZD63"/>
      <c r="VZE63"/>
      <c r="VZF63"/>
      <c r="VZG63"/>
      <c r="VZH63"/>
      <c r="VZI63"/>
      <c r="VZJ63"/>
      <c r="VZK63"/>
      <c r="VZL63"/>
      <c r="VZM63"/>
      <c r="VZN63"/>
      <c r="VZO63"/>
      <c r="VZP63"/>
      <c r="VZQ63"/>
      <c r="VZR63"/>
      <c r="VZS63"/>
      <c r="VZT63"/>
      <c r="VZU63"/>
      <c r="VZV63"/>
      <c r="VZW63"/>
      <c r="VZX63"/>
      <c r="VZY63"/>
      <c r="VZZ63"/>
      <c r="WAA63"/>
      <c r="WAB63"/>
      <c r="WAC63"/>
      <c r="WAD63"/>
      <c r="WAE63"/>
      <c r="WAF63"/>
      <c r="WAG63"/>
      <c r="WAH63"/>
      <c r="WAI63"/>
      <c r="WAJ63"/>
      <c r="WAK63"/>
      <c r="WAL63"/>
      <c r="WAM63"/>
      <c r="WAN63"/>
      <c r="WAO63"/>
      <c r="WAP63"/>
      <c r="WAQ63"/>
      <c r="WAR63"/>
      <c r="WAS63"/>
      <c r="WAT63"/>
      <c r="WAU63"/>
      <c r="WAV63"/>
      <c r="WAW63"/>
      <c r="WAX63"/>
      <c r="WAY63"/>
      <c r="WAZ63"/>
      <c r="WBA63"/>
      <c r="WBB63"/>
      <c r="WBC63"/>
      <c r="WBD63"/>
      <c r="WBE63"/>
      <c r="WBF63"/>
      <c r="WBG63"/>
      <c r="WBH63"/>
      <c r="WBI63"/>
      <c r="WBJ63"/>
      <c r="WBK63"/>
      <c r="WBL63"/>
      <c r="WBM63"/>
      <c r="WBN63"/>
      <c r="WBO63"/>
      <c r="WBP63"/>
      <c r="WBQ63"/>
      <c r="WBR63"/>
      <c r="WBS63"/>
      <c r="WBT63"/>
      <c r="WBU63"/>
      <c r="WBV63"/>
      <c r="WBW63"/>
      <c r="WBX63"/>
      <c r="WBY63"/>
      <c r="WBZ63"/>
      <c r="WCA63"/>
      <c r="WCB63"/>
      <c r="WCC63"/>
      <c r="WCD63"/>
      <c r="WCE63"/>
      <c r="WCF63"/>
      <c r="WCG63"/>
      <c r="WCH63"/>
      <c r="WCI63"/>
      <c r="WCJ63"/>
      <c r="WCK63"/>
      <c r="WCL63"/>
      <c r="WCM63"/>
      <c r="WCN63"/>
      <c r="WCO63"/>
      <c r="WCP63"/>
      <c r="WCQ63"/>
      <c r="WCR63"/>
      <c r="WCS63"/>
      <c r="WCT63"/>
      <c r="WCU63"/>
      <c r="WCV63"/>
      <c r="WCW63"/>
      <c r="WCX63"/>
      <c r="WCY63"/>
      <c r="WCZ63"/>
      <c r="WDA63"/>
      <c r="WDB63"/>
      <c r="WDC63"/>
      <c r="WDD63"/>
      <c r="WDE63"/>
      <c r="WDF63"/>
      <c r="WDG63"/>
      <c r="WDH63"/>
      <c r="WDI63"/>
      <c r="WDJ63"/>
      <c r="WDK63"/>
      <c r="WDL63"/>
      <c r="WDM63"/>
      <c r="WDN63"/>
      <c r="WDO63"/>
      <c r="WDP63"/>
      <c r="WDQ63"/>
      <c r="WDR63"/>
      <c r="WDS63"/>
      <c r="WDT63"/>
      <c r="WDU63"/>
      <c r="WDV63"/>
      <c r="WDW63"/>
      <c r="WDX63"/>
      <c r="WDY63"/>
      <c r="WDZ63"/>
      <c r="WEA63"/>
      <c r="WEB63"/>
      <c r="WEC63"/>
      <c r="WED63"/>
      <c r="WEE63"/>
      <c r="WEF63"/>
      <c r="WEG63"/>
      <c r="WEH63"/>
      <c r="WEI63"/>
      <c r="WEJ63"/>
      <c r="WEK63"/>
      <c r="WEL63"/>
      <c r="WEM63"/>
      <c r="WEN63"/>
      <c r="WEO63"/>
      <c r="WEP63"/>
      <c r="WEQ63"/>
      <c r="WER63"/>
      <c r="WES63"/>
      <c r="WET63"/>
      <c r="WEU63"/>
      <c r="WEV63"/>
      <c r="WEW63"/>
      <c r="WEX63"/>
      <c r="WEY63"/>
      <c r="WEZ63"/>
      <c r="WFA63"/>
      <c r="WFB63"/>
      <c r="WFC63"/>
      <c r="WFD63"/>
      <c r="WFE63"/>
      <c r="WFF63"/>
      <c r="WFG63"/>
      <c r="WFH63"/>
      <c r="WFI63"/>
      <c r="WFJ63"/>
      <c r="WFK63"/>
      <c r="WFL63"/>
      <c r="WFM63"/>
      <c r="WFN63"/>
      <c r="WFO63"/>
      <c r="WFP63"/>
      <c r="WFQ63"/>
      <c r="WFR63"/>
      <c r="WFS63"/>
      <c r="WFT63"/>
      <c r="WFU63"/>
      <c r="WFV63"/>
      <c r="WFW63"/>
      <c r="WFX63"/>
      <c r="WFY63"/>
      <c r="WFZ63"/>
      <c r="WGA63"/>
      <c r="WGB63"/>
      <c r="WGC63"/>
      <c r="WGD63"/>
      <c r="WGE63"/>
      <c r="WGF63"/>
      <c r="WGG63"/>
      <c r="WGH63"/>
      <c r="WGI63"/>
      <c r="WGJ63"/>
      <c r="WGK63"/>
      <c r="WGL63"/>
      <c r="WGM63"/>
      <c r="WGN63"/>
      <c r="WGO63"/>
      <c r="WGP63"/>
      <c r="WGQ63"/>
      <c r="WGR63"/>
      <c r="WGS63"/>
      <c r="WGT63"/>
      <c r="WGU63"/>
      <c r="WGV63"/>
      <c r="WGW63"/>
      <c r="WGX63"/>
      <c r="WGY63"/>
      <c r="WGZ63"/>
      <c r="WHA63"/>
      <c r="WHB63"/>
      <c r="WHC63"/>
      <c r="WHD63"/>
      <c r="WHE63"/>
      <c r="WHF63"/>
      <c r="WHG63"/>
      <c r="WHH63"/>
      <c r="WHI63"/>
      <c r="WHJ63"/>
      <c r="WHK63"/>
      <c r="WHL63"/>
      <c r="WHM63"/>
      <c r="WHN63"/>
      <c r="WHO63"/>
      <c r="WHP63"/>
      <c r="WHQ63"/>
      <c r="WHR63"/>
      <c r="WHS63"/>
      <c r="WHT63"/>
      <c r="WHU63"/>
      <c r="WHV63"/>
      <c r="WHW63"/>
      <c r="WHX63"/>
      <c r="WHY63"/>
      <c r="WHZ63"/>
      <c r="WIA63"/>
      <c r="WIB63"/>
      <c r="WIC63"/>
      <c r="WID63"/>
      <c r="WIE63"/>
      <c r="WIF63"/>
      <c r="WIG63"/>
      <c r="WIH63"/>
      <c r="WII63"/>
      <c r="WIJ63"/>
      <c r="WIK63"/>
      <c r="WIL63"/>
      <c r="WIM63"/>
      <c r="WIN63"/>
      <c r="WIO63"/>
      <c r="WIP63"/>
      <c r="WIQ63"/>
      <c r="WIR63"/>
      <c r="WIS63"/>
      <c r="WIT63"/>
      <c r="WIU63"/>
      <c r="WIV63"/>
      <c r="WIW63"/>
      <c r="WIX63"/>
      <c r="WIY63"/>
      <c r="WIZ63"/>
      <c r="WJA63"/>
      <c r="WJB63"/>
      <c r="WJC63"/>
      <c r="WJD63"/>
      <c r="WJE63"/>
      <c r="WJF63"/>
      <c r="WJG63"/>
      <c r="WJH63"/>
      <c r="WJI63"/>
      <c r="WJJ63"/>
      <c r="WJK63"/>
      <c r="WJL63"/>
      <c r="WJM63"/>
      <c r="WJN63"/>
      <c r="WJO63"/>
      <c r="WJP63"/>
      <c r="WJQ63"/>
      <c r="WJR63"/>
      <c r="WJS63"/>
      <c r="WJT63"/>
      <c r="WJU63"/>
      <c r="WJV63"/>
      <c r="WJW63"/>
      <c r="WJX63"/>
      <c r="WJY63"/>
      <c r="WJZ63"/>
      <c r="WKA63"/>
      <c r="WKB63"/>
      <c r="WKC63"/>
      <c r="WKD63"/>
      <c r="WKE63"/>
      <c r="WKF63"/>
      <c r="WKG63"/>
      <c r="WKH63"/>
      <c r="WKI63"/>
      <c r="WKJ63"/>
      <c r="WKK63"/>
      <c r="WKL63"/>
      <c r="WKM63"/>
      <c r="WKN63"/>
      <c r="WKO63"/>
      <c r="WKP63"/>
      <c r="WKQ63"/>
      <c r="WKR63"/>
      <c r="WKS63"/>
      <c r="WKT63"/>
      <c r="WKU63"/>
      <c r="WKV63"/>
      <c r="WKW63"/>
      <c r="WKX63"/>
      <c r="WKY63"/>
      <c r="WKZ63"/>
      <c r="WLA63"/>
      <c r="WLB63"/>
      <c r="WLC63"/>
      <c r="WLD63"/>
      <c r="WLE63"/>
      <c r="WLF63"/>
      <c r="WLG63"/>
      <c r="WLH63"/>
      <c r="WLI63"/>
      <c r="WLJ63"/>
      <c r="WLK63"/>
      <c r="WLL63"/>
      <c r="WLM63"/>
      <c r="WLN63"/>
      <c r="WLO63"/>
      <c r="WLP63"/>
      <c r="WLQ63"/>
      <c r="WLR63"/>
      <c r="WLS63"/>
      <c r="WLT63"/>
      <c r="WLU63"/>
      <c r="WLV63"/>
      <c r="WLW63"/>
      <c r="WLX63"/>
      <c r="WLY63"/>
      <c r="WLZ63"/>
      <c r="WMA63"/>
      <c r="WMB63"/>
      <c r="WMC63"/>
      <c r="WMD63"/>
      <c r="WME63"/>
      <c r="WMF63"/>
      <c r="WMG63"/>
      <c r="WMH63"/>
      <c r="WMI63"/>
      <c r="WMJ63"/>
      <c r="WMK63"/>
      <c r="WML63"/>
      <c r="WMM63"/>
      <c r="WMN63"/>
      <c r="WMO63"/>
      <c r="WMP63"/>
      <c r="WMQ63"/>
      <c r="WMR63"/>
      <c r="WMS63"/>
      <c r="WMT63"/>
      <c r="WMU63"/>
      <c r="WMV63"/>
      <c r="WMW63"/>
      <c r="WMX63"/>
      <c r="WMY63"/>
      <c r="WMZ63"/>
      <c r="WNA63"/>
      <c r="WNB63"/>
      <c r="WNC63"/>
      <c r="WND63"/>
      <c r="WNE63"/>
      <c r="WNF63"/>
      <c r="WNG63"/>
      <c r="WNH63"/>
      <c r="WNI63"/>
      <c r="WNJ63"/>
      <c r="WNK63"/>
      <c r="WNL63"/>
      <c r="WNM63"/>
      <c r="WNN63"/>
      <c r="WNO63"/>
      <c r="WNP63"/>
      <c r="WNQ63"/>
      <c r="WNR63"/>
      <c r="WNS63"/>
      <c r="WNT63"/>
      <c r="WNU63"/>
      <c r="WNV63"/>
      <c r="WNW63"/>
      <c r="WNX63"/>
      <c r="WNY63"/>
      <c r="WNZ63"/>
      <c r="WOA63"/>
      <c r="WOB63"/>
      <c r="WOC63"/>
      <c r="WOD63"/>
      <c r="WOE63"/>
      <c r="WOF63"/>
      <c r="WOG63"/>
      <c r="WOH63"/>
      <c r="WOI63"/>
      <c r="WOJ63"/>
      <c r="WOK63"/>
      <c r="WOL63"/>
      <c r="WOM63"/>
      <c r="WON63"/>
      <c r="WOO63"/>
      <c r="WOP63"/>
      <c r="WOQ63"/>
      <c r="WOR63"/>
      <c r="WOS63"/>
      <c r="WOT63"/>
      <c r="WOU63"/>
      <c r="WOV63"/>
      <c r="WOW63"/>
      <c r="WOX63"/>
      <c r="WOY63"/>
      <c r="WOZ63"/>
      <c r="WPA63"/>
      <c r="WPB63"/>
      <c r="WPC63"/>
      <c r="WPD63"/>
      <c r="WPE63"/>
      <c r="WPF63"/>
      <c r="WPG63"/>
      <c r="WPH63"/>
      <c r="WPI63"/>
      <c r="WPJ63"/>
      <c r="WPK63"/>
      <c r="WPL63"/>
      <c r="WPM63"/>
      <c r="WPN63"/>
      <c r="WPO63"/>
      <c r="WPP63"/>
      <c r="WPQ63"/>
      <c r="WPR63"/>
      <c r="WPS63"/>
      <c r="WPT63"/>
      <c r="WPU63"/>
      <c r="WPV63"/>
      <c r="WPW63"/>
      <c r="WPX63"/>
      <c r="WPY63"/>
      <c r="WPZ63"/>
      <c r="WQA63"/>
      <c r="WQB63"/>
      <c r="WQC63"/>
      <c r="WQD63"/>
      <c r="WQE63"/>
      <c r="WQF63"/>
      <c r="WQG63"/>
      <c r="WQH63"/>
      <c r="WQI63"/>
      <c r="WQJ63"/>
      <c r="WQK63"/>
      <c r="WQL63"/>
      <c r="WQM63"/>
      <c r="WQN63"/>
      <c r="WQO63"/>
      <c r="WQP63"/>
      <c r="WQQ63"/>
      <c r="WQR63"/>
      <c r="WQS63"/>
      <c r="WQT63"/>
      <c r="WQU63"/>
      <c r="WQV63"/>
      <c r="WQW63"/>
      <c r="WQX63"/>
      <c r="WQY63"/>
      <c r="WQZ63"/>
      <c r="WRA63"/>
      <c r="WRB63"/>
      <c r="WRC63"/>
      <c r="WRD63"/>
      <c r="WRE63"/>
      <c r="WRF63"/>
      <c r="WRG63"/>
      <c r="WRH63"/>
      <c r="WRI63"/>
      <c r="WRJ63"/>
      <c r="WRK63"/>
      <c r="WRL63"/>
      <c r="WRM63"/>
      <c r="WRN63"/>
      <c r="WRO63"/>
      <c r="WRP63"/>
      <c r="WRQ63"/>
      <c r="WRR63"/>
      <c r="WRS63"/>
      <c r="WRT63"/>
      <c r="WRU63"/>
      <c r="WRV63"/>
      <c r="WRW63"/>
      <c r="WRX63"/>
      <c r="WRY63"/>
      <c r="WRZ63"/>
      <c r="WSA63"/>
      <c r="WSB63"/>
      <c r="WSC63"/>
      <c r="WSD63"/>
      <c r="WSE63"/>
      <c r="WSF63"/>
      <c r="WSG63"/>
      <c r="WSH63"/>
      <c r="WSI63"/>
      <c r="WSJ63"/>
      <c r="WSK63"/>
      <c r="WSL63"/>
      <c r="WSM63"/>
      <c r="WSN63"/>
      <c r="WSO63"/>
      <c r="WSP63"/>
      <c r="WSQ63"/>
      <c r="WSR63"/>
      <c r="WSS63"/>
      <c r="WST63"/>
      <c r="WSU63"/>
      <c r="WSV63"/>
      <c r="WSW63"/>
      <c r="WSX63"/>
      <c r="WSY63"/>
      <c r="WSZ63"/>
      <c r="WTA63"/>
      <c r="WTB63"/>
      <c r="WTC63"/>
      <c r="WTD63"/>
      <c r="WTE63"/>
      <c r="WTF63"/>
      <c r="WTG63"/>
      <c r="WTH63"/>
      <c r="WTI63"/>
      <c r="WTJ63"/>
      <c r="WTK63"/>
      <c r="WTL63"/>
      <c r="WTM63"/>
      <c r="WTN63"/>
      <c r="WTO63"/>
      <c r="WTP63"/>
      <c r="WTQ63"/>
      <c r="WTR63"/>
      <c r="WTS63"/>
      <c r="WTT63"/>
      <c r="WTU63"/>
      <c r="WTV63"/>
      <c r="WTW63"/>
      <c r="WTX63"/>
      <c r="WTY63"/>
      <c r="WTZ63"/>
      <c r="WUA63"/>
      <c r="WUB63"/>
      <c r="WUC63"/>
      <c r="WUD63"/>
      <c r="WUE63"/>
      <c r="WUF63"/>
      <c r="WUG63"/>
      <c r="WUH63"/>
      <c r="WUI63"/>
      <c r="WUJ63"/>
      <c r="WUK63"/>
      <c r="WUL63"/>
      <c r="WUM63"/>
      <c r="WUN63"/>
      <c r="WUO63"/>
      <c r="WUP63"/>
      <c r="WUQ63"/>
      <c r="WUR63"/>
      <c r="WUS63"/>
      <c r="WUT63"/>
      <c r="WUU63"/>
      <c r="WUV63"/>
      <c r="WUW63"/>
      <c r="WUX63"/>
      <c r="WUY63"/>
      <c r="WUZ63"/>
      <c r="WVA63"/>
      <c r="WVB63"/>
      <c r="WVC63"/>
      <c r="WVD63"/>
      <c r="WVE63"/>
      <c r="WVF63"/>
      <c r="WVG63"/>
      <c r="WVH63"/>
      <c r="WVI63"/>
      <c r="WVJ63"/>
      <c r="WVK63"/>
      <c r="WVL63"/>
      <c r="WVM63"/>
      <c r="WVN63"/>
      <c r="WVO63"/>
      <c r="WVP63"/>
      <c r="WVQ63"/>
      <c r="WVR63"/>
      <c r="WVS63"/>
      <c r="WVT63"/>
      <c r="WVU63"/>
      <c r="WVV63"/>
      <c r="WVW63"/>
      <c r="WVX63"/>
      <c r="WVY63"/>
      <c r="WVZ63"/>
      <c r="WWA63"/>
      <c r="WWB63"/>
      <c r="WWC63"/>
      <c r="WWD63"/>
      <c r="WWE63"/>
      <c r="WWF63"/>
      <c r="WWG63"/>
      <c r="WWH63"/>
      <c r="WWI63"/>
      <c r="WWJ63"/>
      <c r="WWK63"/>
      <c r="WWL63"/>
      <c r="WWM63"/>
      <c r="WWN63"/>
      <c r="WWO63"/>
      <c r="WWP63"/>
      <c r="WWQ63"/>
      <c r="WWR63"/>
      <c r="WWS63"/>
      <c r="WWT63"/>
      <c r="WWU63"/>
      <c r="WWV63"/>
      <c r="WWW63"/>
      <c r="WWX63"/>
      <c r="WWY63"/>
      <c r="WWZ63"/>
      <c r="WXA63"/>
      <c r="WXB63"/>
      <c r="WXC63"/>
      <c r="WXD63"/>
      <c r="WXE63"/>
      <c r="WXF63"/>
      <c r="WXG63"/>
      <c r="WXH63"/>
      <c r="WXI63"/>
      <c r="WXJ63"/>
      <c r="WXK63"/>
      <c r="WXL63"/>
      <c r="WXM63"/>
      <c r="WXN63"/>
      <c r="WXO63"/>
      <c r="WXP63"/>
      <c r="WXQ63"/>
      <c r="WXR63"/>
      <c r="WXS63"/>
      <c r="WXT63"/>
      <c r="WXU63"/>
      <c r="WXV63"/>
      <c r="WXW63"/>
      <c r="WXX63"/>
      <c r="WXY63"/>
      <c r="WXZ63"/>
      <c r="WYA63"/>
      <c r="WYB63"/>
      <c r="WYC63"/>
      <c r="WYD63"/>
      <c r="WYE63"/>
      <c r="WYF63"/>
      <c r="WYG63"/>
      <c r="WYH63"/>
      <c r="WYI63"/>
      <c r="WYJ63"/>
      <c r="WYK63"/>
      <c r="WYL63"/>
      <c r="WYM63"/>
      <c r="WYN63"/>
      <c r="WYO63"/>
      <c r="WYP63"/>
      <c r="WYQ63"/>
      <c r="WYR63"/>
      <c r="WYS63"/>
      <c r="WYT63"/>
      <c r="WYU63"/>
      <c r="WYV63"/>
      <c r="WYW63"/>
      <c r="WYX63"/>
      <c r="WYY63"/>
      <c r="WYZ63"/>
      <c r="WZA63"/>
      <c r="WZB63"/>
      <c r="WZC63"/>
      <c r="WZD63"/>
      <c r="WZE63"/>
      <c r="WZF63"/>
      <c r="WZG63"/>
      <c r="WZH63"/>
      <c r="WZI63"/>
      <c r="WZJ63"/>
      <c r="WZK63"/>
      <c r="WZL63"/>
      <c r="WZM63"/>
      <c r="WZN63"/>
      <c r="WZO63"/>
      <c r="WZP63"/>
      <c r="WZQ63"/>
      <c r="WZR63"/>
      <c r="WZS63"/>
      <c r="WZT63"/>
      <c r="WZU63"/>
      <c r="WZV63"/>
      <c r="WZW63"/>
      <c r="WZX63"/>
      <c r="WZY63"/>
      <c r="WZZ63"/>
      <c r="XAA63"/>
      <c r="XAB63"/>
      <c r="XAC63"/>
      <c r="XAD63"/>
      <c r="XAE63"/>
      <c r="XAF63"/>
      <c r="XAG63"/>
      <c r="XAH63"/>
      <c r="XAI63"/>
      <c r="XAJ63"/>
      <c r="XAK63"/>
      <c r="XAL63"/>
      <c r="XAM63"/>
      <c r="XAN63"/>
      <c r="XAO63"/>
      <c r="XAP63"/>
      <c r="XAQ63"/>
      <c r="XAR63"/>
      <c r="XAS63"/>
      <c r="XAT63"/>
      <c r="XAU63"/>
      <c r="XAV63"/>
      <c r="XAW63"/>
      <c r="XAX63"/>
      <c r="XAY63"/>
      <c r="XAZ63"/>
      <c r="XBA63"/>
      <c r="XBB63"/>
      <c r="XBC63"/>
      <c r="XBD63"/>
      <c r="XBE63"/>
      <c r="XBF63"/>
      <c r="XBG63"/>
      <c r="XBH63"/>
      <c r="XBI63"/>
      <c r="XBJ63"/>
      <c r="XBK63"/>
      <c r="XBL63"/>
      <c r="XBM63"/>
      <c r="XBN63"/>
      <c r="XBO63"/>
      <c r="XBP63"/>
      <c r="XBQ63"/>
      <c r="XBR63"/>
      <c r="XBS63"/>
      <c r="XBT63"/>
      <c r="XBU63"/>
      <c r="XBV63"/>
      <c r="XBW63"/>
      <c r="XBX63"/>
      <c r="XBY63"/>
      <c r="XBZ63"/>
      <c r="XCA63"/>
      <c r="XCB63"/>
      <c r="XCC63"/>
      <c r="XCD63"/>
      <c r="XCE63"/>
      <c r="XCF63"/>
      <c r="XCG63"/>
      <c r="XCH63"/>
      <c r="XCI63"/>
      <c r="XCJ63"/>
      <c r="XCK63"/>
      <c r="XCL63"/>
      <c r="XCM63"/>
      <c r="XCN63"/>
      <c r="XCO63"/>
      <c r="XCP63"/>
      <c r="XCQ63"/>
      <c r="XCR63"/>
      <c r="XCS63"/>
      <c r="XCT63"/>
      <c r="XCU63"/>
      <c r="XCV63"/>
      <c r="XCW63"/>
      <c r="XCX63"/>
      <c r="XCY63"/>
      <c r="XCZ63"/>
      <c r="XDA63"/>
      <c r="XDB63"/>
      <c r="XDC63"/>
      <c r="XDD63"/>
      <c r="XDE63"/>
      <c r="XDF63"/>
      <c r="XDG63"/>
      <c r="XDH63"/>
      <c r="XDI63"/>
      <c r="XDJ63"/>
      <c r="XDK63"/>
      <c r="XDL63"/>
      <c r="XDM63"/>
      <c r="XDN63"/>
      <c r="XDO63"/>
      <c r="XDP63"/>
      <c r="XDQ63"/>
      <c r="XDR63"/>
      <c r="XDS63"/>
      <c r="XDT63"/>
      <c r="XDU63"/>
      <c r="XDV63"/>
      <c r="XDW63"/>
      <c r="XDX63"/>
      <c r="XDY63"/>
      <c r="XDZ63"/>
      <c r="XEA63"/>
      <c r="XEB63"/>
      <c r="XEC63"/>
      <c r="XED63"/>
      <c r="XEE63"/>
      <c r="XEF63"/>
      <c r="XEG63"/>
      <c r="XEH63"/>
      <c r="XEI63"/>
      <c r="XEJ63"/>
      <c r="XEK63"/>
      <c r="XEL63"/>
      <c r="XEM63"/>
      <c r="XEN63"/>
      <c r="XEO63"/>
    </row>
    <row r="64" spans="1:16369" s="2" customFormat="1">
      <c r="A64" s="53"/>
      <c r="B64" s="53"/>
      <c r="C64"/>
      <c r="D64"/>
      <c r="E64" s="68"/>
      <c r="F64" s="21"/>
      <c r="G64" s="21"/>
      <c r="N64"/>
      <c r="O64" s="71"/>
    </row>
    <row r="65" spans="1:15" s="2" customFormat="1">
      <c r="A65"/>
      <c r="B65"/>
      <c r="C65"/>
      <c r="D65"/>
      <c r="E65" s="68"/>
      <c r="F65" s="21"/>
      <c r="G65" s="21"/>
      <c r="N65"/>
      <c r="O65" s="71"/>
    </row>
    <row r="66" spans="1:15" s="2" customFormat="1">
      <c r="A66"/>
      <c r="B66"/>
      <c r="C66"/>
      <c r="D66"/>
      <c r="E66" s="68"/>
      <c r="F66" s="21"/>
      <c r="G66" s="21"/>
      <c r="N66"/>
      <c r="O66" s="71"/>
    </row>
    <row r="67" spans="1:15" s="2" customFormat="1">
      <c r="A67"/>
      <c r="B67"/>
      <c r="C67"/>
      <c r="D67"/>
      <c r="E67" s="68"/>
      <c r="F67" s="21"/>
      <c r="G67" s="21"/>
      <c r="N67"/>
      <c r="O67" s="71"/>
    </row>
    <row r="68" spans="1:15" s="2" customFormat="1">
      <c r="A68"/>
      <c r="B68"/>
      <c r="C68"/>
      <c r="D68"/>
      <c r="E68" s="68"/>
      <c r="F68" s="21"/>
      <c r="G68" s="21"/>
      <c r="N68"/>
      <c r="O68" s="71"/>
    </row>
    <row r="69" spans="1:15" s="2" customFormat="1">
      <c r="A69"/>
      <c r="B69"/>
      <c r="C69"/>
      <c r="D69"/>
      <c r="E69" s="68"/>
      <c r="F69" s="21"/>
      <c r="G69" s="21"/>
      <c r="N69"/>
      <c r="O69" s="71"/>
    </row>
    <row r="70" spans="1:15" s="2" customFormat="1">
      <c r="A70"/>
      <c r="B70"/>
      <c r="C70"/>
      <c r="D70"/>
      <c r="E70" s="68"/>
      <c r="F70" s="21"/>
      <c r="G70" s="21"/>
      <c r="N70"/>
      <c r="O70" s="71"/>
    </row>
    <row r="71" spans="1:15" s="2" customFormat="1">
      <c r="A71"/>
      <c r="B71"/>
      <c r="C71"/>
      <c r="D71"/>
      <c r="E71" s="68"/>
      <c r="F71" s="21"/>
      <c r="G71" s="21"/>
      <c r="N71"/>
      <c r="O71" s="71"/>
    </row>
    <row r="72" spans="1:15" s="2" customFormat="1">
      <c r="A72"/>
      <c r="B72"/>
      <c r="C72"/>
      <c r="D72"/>
      <c r="E72" s="68"/>
      <c r="F72" s="21"/>
      <c r="G72" s="21"/>
      <c r="N72"/>
      <c r="O72" s="71"/>
    </row>
    <row r="73" spans="1:15" s="2" customFormat="1">
      <c r="A73"/>
      <c r="B73"/>
      <c r="C73"/>
      <c r="D73"/>
      <c r="E73" s="68"/>
      <c r="F73" s="21"/>
      <c r="G73" s="21"/>
      <c r="N73"/>
      <c r="O73" s="71"/>
    </row>
    <row r="74" spans="1:15" s="2" customFormat="1">
      <c r="A74"/>
      <c r="B74"/>
      <c r="C74"/>
      <c r="D74"/>
      <c r="E74" s="68"/>
      <c r="F74" s="21"/>
      <c r="G74" s="21"/>
      <c r="N74"/>
      <c r="O74" s="71"/>
    </row>
    <row r="75" spans="1:15" s="2" customFormat="1">
      <c r="A75"/>
      <c r="B75"/>
      <c r="C75"/>
      <c r="D75"/>
      <c r="E75" s="68"/>
      <c r="F75" s="21"/>
      <c r="G75" s="21"/>
      <c r="N75"/>
      <c r="O75" s="71"/>
    </row>
    <row r="76" spans="1:15" s="2" customFormat="1">
      <c r="A76"/>
      <c r="B76"/>
      <c r="C76"/>
      <c r="D76"/>
      <c r="E76" s="68"/>
      <c r="F76" s="21"/>
      <c r="G76" s="21"/>
      <c r="N76"/>
      <c r="O76" s="71"/>
    </row>
    <row r="77" spans="1:15" s="2" customFormat="1">
      <c r="A77"/>
      <c r="B77"/>
      <c r="C77"/>
      <c r="D77"/>
      <c r="E77" s="68"/>
      <c r="F77" s="21"/>
      <c r="G77" s="21"/>
      <c r="N77"/>
      <c r="O77" s="71"/>
    </row>
    <row r="78" spans="1:15" s="2" customFormat="1">
      <c r="A78"/>
      <c r="B78"/>
      <c r="C78"/>
      <c r="D78"/>
      <c r="E78" s="68"/>
      <c r="F78" s="21"/>
      <c r="G78" s="21"/>
      <c r="N78"/>
      <c r="O78" s="71"/>
    </row>
    <row r="79" spans="1:15" s="2" customFormat="1">
      <c r="A79"/>
      <c r="B79"/>
      <c r="C79"/>
      <c r="D79"/>
      <c r="E79" s="68"/>
      <c r="F79" s="21"/>
      <c r="G79" s="21"/>
      <c r="N79"/>
      <c r="O79" s="71"/>
    </row>
    <row r="80" spans="1:15" s="2" customFormat="1">
      <c r="A80"/>
      <c r="B80"/>
      <c r="C80"/>
      <c r="D80"/>
      <c r="E80" s="68"/>
      <c r="F80" s="21"/>
      <c r="G80" s="21"/>
      <c r="N80"/>
      <c r="O80" s="71"/>
    </row>
    <row r="81" spans="1:15" s="2" customFormat="1">
      <c r="A81"/>
      <c r="B81"/>
      <c r="C81"/>
      <c r="D81"/>
      <c r="E81" s="68"/>
      <c r="F81" s="21"/>
      <c r="G81" s="21"/>
      <c r="N81"/>
      <c r="O81" s="71"/>
    </row>
    <row r="82" spans="1:15" s="2" customFormat="1">
      <c r="A82"/>
      <c r="B82"/>
      <c r="C82"/>
      <c r="D82"/>
      <c r="E82" s="68"/>
      <c r="F82" s="21"/>
      <c r="G82" s="21"/>
      <c r="N82"/>
      <c r="O82" s="71"/>
    </row>
    <row r="83" spans="1:15" s="2" customFormat="1">
      <c r="A83"/>
      <c r="B83"/>
      <c r="C83"/>
      <c r="D83"/>
      <c r="E83" s="68"/>
      <c r="F83" s="21"/>
      <c r="G83" s="21"/>
      <c r="N83"/>
      <c r="O83" s="71"/>
    </row>
    <row r="84" spans="1:15" s="2" customFormat="1">
      <c r="A84"/>
      <c r="B84"/>
      <c r="C84"/>
      <c r="D84"/>
      <c r="E84" s="68"/>
      <c r="F84" s="21"/>
      <c r="G84" s="21"/>
      <c r="N84"/>
      <c r="O84" s="71"/>
    </row>
    <row r="85" spans="1:15" s="2" customFormat="1">
      <c r="A85"/>
      <c r="B85"/>
      <c r="C85"/>
      <c r="D85"/>
      <c r="E85" s="68"/>
      <c r="F85" s="21"/>
      <c r="G85" s="21"/>
      <c r="N85"/>
      <c r="O85" s="71"/>
    </row>
    <row r="86" spans="1:15" s="2" customFormat="1">
      <c r="A86"/>
      <c r="B86"/>
      <c r="C86"/>
      <c r="D86"/>
      <c r="E86" s="68"/>
      <c r="F86" s="21"/>
      <c r="G86" s="21"/>
      <c r="N86"/>
      <c r="O86" s="71"/>
    </row>
    <row r="87" spans="1:15" s="2" customFormat="1">
      <c r="A87"/>
      <c r="B87"/>
      <c r="C87"/>
      <c r="D87"/>
      <c r="E87" s="68"/>
      <c r="F87" s="21"/>
      <c r="G87" s="21"/>
      <c r="N87"/>
      <c r="O87" s="71"/>
    </row>
    <row r="88" spans="1:15" s="2" customFormat="1">
      <c r="A88"/>
      <c r="B88"/>
      <c r="C88"/>
      <c r="D88"/>
      <c r="E88" s="68"/>
      <c r="F88" s="21"/>
      <c r="G88" s="21"/>
      <c r="N88"/>
      <c r="O88" s="71"/>
    </row>
    <row r="89" spans="1:15" s="2" customFormat="1">
      <c r="A89"/>
      <c r="B89"/>
      <c r="C89"/>
      <c r="D89"/>
      <c r="E89" s="68"/>
      <c r="F89" s="21"/>
      <c r="G89" s="21"/>
      <c r="N89"/>
      <c r="O89" s="71"/>
    </row>
    <row r="90" spans="1:15" s="2" customFormat="1">
      <c r="A90"/>
      <c r="B90"/>
      <c r="C90"/>
      <c r="D90"/>
      <c r="E90" s="68"/>
      <c r="F90" s="21"/>
      <c r="G90" s="21"/>
      <c r="O90" s="71"/>
    </row>
    <row r="91" spans="1:15" s="2" customFormat="1">
      <c r="A91"/>
      <c r="B91"/>
      <c r="C91"/>
      <c r="D91"/>
      <c r="E91" s="68"/>
      <c r="F91" s="21"/>
      <c r="G91" s="21"/>
      <c r="O91" s="71"/>
    </row>
    <row r="92" spans="1:15" s="2" customFormat="1">
      <c r="A92"/>
      <c r="B92"/>
      <c r="C92"/>
      <c r="D92"/>
      <c r="E92" s="68"/>
      <c r="F92" s="21"/>
      <c r="G92" s="21"/>
      <c r="O92" s="71"/>
    </row>
    <row r="93" spans="1:15" s="2" customFormat="1">
      <c r="A93"/>
      <c r="B93"/>
      <c r="C93"/>
      <c r="D93"/>
      <c r="E93" s="68"/>
      <c r="F93" s="21"/>
      <c r="G93" s="21"/>
      <c r="O93" s="71"/>
    </row>
    <row r="94" spans="1:15" s="2" customFormat="1">
      <c r="A94"/>
      <c r="B94"/>
      <c r="C94"/>
      <c r="D94"/>
      <c r="E94" s="68"/>
      <c r="F94" s="21"/>
      <c r="G94" s="21"/>
      <c r="O94" s="71"/>
    </row>
    <row r="95" spans="1:15" s="2" customFormat="1">
      <c r="A95"/>
      <c r="B95"/>
      <c r="C95"/>
      <c r="D95"/>
      <c r="E95" s="68"/>
      <c r="F95" s="21"/>
      <c r="G95" s="21"/>
      <c r="O95" s="71"/>
    </row>
    <row r="96" spans="1:15" s="2" customFormat="1">
      <c r="A96"/>
      <c r="B96"/>
      <c r="C96"/>
      <c r="D96"/>
      <c r="E96" s="68"/>
      <c r="F96" s="21"/>
      <c r="G96" s="21"/>
      <c r="O96" s="71"/>
    </row>
    <row r="97" spans="1:15" s="2" customFormat="1">
      <c r="A97"/>
      <c r="B97"/>
      <c r="C97"/>
      <c r="D97"/>
      <c r="E97" s="68"/>
      <c r="F97" s="21"/>
      <c r="G97" s="21"/>
      <c r="O97" s="71"/>
    </row>
    <row r="98" spans="1:15" s="2" customFormat="1">
      <c r="A98"/>
      <c r="B98"/>
      <c r="C98"/>
      <c r="D98"/>
      <c r="E98" s="68"/>
      <c r="F98" s="21"/>
      <c r="G98" s="21"/>
      <c r="O98" s="71"/>
    </row>
    <row r="99" spans="1:15" s="2" customFormat="1">
      <c r="A99"/>
      <c r="B99"/>
      <c r="C99"/>
      <c r="D99"/>
      <c r="E99" s="68"/>
      <c r="F99" s="21"/>
      <c r="G99" s="21"/>
      <c r="O99" s="71"/>
    </row>
    <row r="100" spans="1:15" s="2" customFormat="1">
      <c r="A100"/>
      <c r="B100"/>
      <c r="C100"/>
      <c r="D100"/>
      <c r="E100" s="68"/>
      <c r="F100" s="21"/>
      <c r="G100" s="21"/>
      <c r="O100" s="71"/>
    </row>
    <row r="101" spans="1:15" s="2" customFormat="1">
      <c r="A101"/>
      <c r="B101"/>
      <c r="C101"/>
      <c r="D101"/>
      <c r="E101" s="68"/>
      <c r="F101" s="21"/>
      <c r="G101" s="21"/>
      <c r="O101" s="71"/>
    </row>
    <row r="102" spans="1:15" s="2" customFormat="1">
      <c r="A102"/>
      <c r="B102"/>
      <c r="C102"/>
      <c r="D102"/>
      <c r="E102" s="68"/>
      <c r="F102" s="21"/>
      <c r="G102" s="21"/>
      <c r="O102" s="71"/>
    </row>
    <row r="103" spans="1:15" s="2" customFormat="1">
      <c r="A103"/>
      <c r="B103"/>
      <c r="C103"/>
      <c r="D103"/>
      <c r="E103" s="68"/>
      <c r="F103" s="21"/>
      <c r="G103" s="21"/>
      <c r="O103" s="71"/>
    </row>
    <row r="104" spans="1:15" s="2" customFormat="1">
      <c r="A104"/>
      <c r="B104"/>
      <c r="C104"/>
      <c r="D104"/>
      <c r="E104" s="68"/>
      <c r="F104" s="21"/>
      <c r="G104" s="21"/>
      <c r="O104" s="71"/>
    </row>
    <row r="105" spans="1:15" s="2" customFormat="1">
      <c r="A105"/>
      <c r="B105"/>
      <c r="C105"/>
      <c r="D105"/>
      <c r="E105" s="68"/>
      <c r="F105" s="21"/>
      <c r="G105" s="21"/>
      <c r="O105" s="71"/>
    </row>
    <row r="106" spans="1:15" s="2" customFormat="1">
      <c r="A106"/>
      <c r="B106"/>
      <c r="C106"/>
      <c r="D106"/>
      <c r="E106" s="68"/>
      <c r="F106" s="21"/>
      <c r="G106" s="21"/>
      <c r="O106" s="71"/>
    </row>
    <row r="107" spans="1:15" s="2" customFormat="1">
      <c r="A107"/>
      <c r="B107"/>
      <c r="C107"/>
      <c r="D107"/>
      <c r="E107" s="68"/>
      <c r="F107" s="21"/>
      <c r="G107" s="21"/>
      <c r="O107" s="71"/>
    </row>
    <row r="108" spans="1:15" s="2" customFormat="1">
      <c r="A108"/>
      <c r="B108"/>
      <c r="C108"/>
      <c r="D108"/>
      <c r="E108" s="68"/>
      <c r="F108" s="21"/>
      <c r="G108" s="21"/>
      <c r="O108" s="71"/>
    </row>
    <row r="109" spans="1:15" s="2" customFormat="1">
      <c r="A109"/>
      <c r="B109"/>
      <c r="C109"/>
      <c r="D109"/>
      <c r="E109" s="68"/>
      <c r="F109" s="21"/>
      <c r="G109" s="21"/>
      <c r="O109" s="71"/>
    </row>
    <row r="110" spans="1:15" s="2" customFormat="1">
      <c r="A110"/>
      <c r="B110"/>
      <c r="C110"/>
      <c r="D110"/>
      <c r="E110" s="68"/>
      <c r="F110" s="21"/>
      <c r="G110" s="21"/>
      <c r="O110" s="71"/>
    </row>
    <row r="111" spans="1:15" s="2" customFormat="1">
      <c r="A111"/>
      <c r="B111"/>
      <c r="C111"/>
      <c r="D111"/>
      <c r="E111" s="68"/>
      <c r="F111" s="21"/>
      <c r="G111" s="21"/>
      <c r="O111" s="71"/>
    </row>
    <row r="112" spans="1:15" s="2" customFormat="1">
      <c r="A112"/>
      <c r="B112"/>
      <c r="C112"/>
      <c r="D112"/>
      <c r="E112" s="68"/>
      <c r="F112" s="21"/>
      <c r="G112" s="21"/>
      <c r="O112" s="71"/>
    </row>
    <row r="113" spans="1:15" s="2" customFormat="1">
      <c r="A113"/>
      <c r="B113"/>
      <c r="C113"/>
      <c r="D113"/>
      <c r="E113" s="68"/>
      <c r="F113" s="21"/>
      <c r="G113" s="21"/>
      <c r="O113" s="71"/>
    </row>
    <row r="114" spans="1:15" s="2" customFormat="1">
      <c r="A114"/>
      <c r="B114"/>
      <c r="C114"/>
      <c r="D114"/>
      <c r="E114" s="68"/>
      <c r="F114" s="21"/>
      <c r="G114" s="21"/>
      <c r="O114" s="71"/>
    </row>
    <row r="115" spans="1:15" s="2" customFormat="1">
      <c r="A115"/>
      <c r="B115"/>
      <c r="C115"/>
      <c r="D115"/>
      <c r="E115" s="68"/>
      <c r="F115" s="21"/>
      <c r="G115" s="21"/>
      <c r="O115" s="71"/>
    </row>
  </sheetData>
  <conditionalFormatting sqref="H2">
    <cfRule type="containsText" dxfId="25" priority="3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AF104"/>
  <sheetViews>
    <sheetView showGridLines="0" zoomScale="70" zoomScaleNormal="70" zoomScaleSheetLayoutView="85" workbookViewId="0"/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6" customWidth="1"/>
    <col min="6" max="6" width="14" customWidth="1"/>
    <col min="7" max="7" width="7.42578125" customWidth="1"/>
    <col min="8" max="8" width="14.7109375" customWidth="1"/>
    <col min="9" max="9" width="14.140625" customWidth="1"/>
    <col min="10" max="10" width="12.7109375" customWidth="1"/>
    <col min="11" max="11" width="14" customWidth="1"/>
    <col min="12" max="12" width="14.42578125" customWidth="1"/>
    <col min="13" max="15" width="12.7109375" customWidth="1"/>
    <col min="17" max="17" width="32.5703125" customWidth="1"/>
    <col min="18" max="18" width="11.85546875" customWidth="1"/>
    <col min="22" max="22" width="2.85546875" customWidth="1"/>
    <col min="23" max="25" width="11.7109375" customWidth="1"/>
  </cols>
  <sheetData>
    <row r="1" spans="1:32" ht="23.25">
      <c r="A1" s="221" t="s">
        <v>113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U1" s="11"/>
      <c r="V1" s="11"/>
      <c r="W1" s="11"/>
    </row>
    <row r="2" spans="1:32" ht="21">
      <c r="A2" s="223" t="s">
        <v>114</v>
      </c>
      <c r="B2" s="222"/>
      <c r="C2" s="222"/>
      <c r="D2" s="222"/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Q2" s="5"/>
      <c r="R2" s="31"/>
      <c r="S2" s="208"/>
      <c r="U2" s="11"/>
      <c r="V2" s="11"/>
      <c r="W2" s="11"/>
    </row>
    <row r="3" spans="1:32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Q3" s="5"/>
      <c r="R3" s="11"/>
      <c r="S3" s="208"/>
      <c r="U3" s="11"/>
      <c r="V3" s="11"/>
      <c r="W3" s="11"/>
    </row>
    <row r="4" spans="1:32">
      <c r="A4" s="3"/>
      <c r="N4" s="163"/>
      <c r="O4" s="165"/>
      <c r="Q4" s="5"/>
      <c r="R4" s="11"/>
      <c r="S4" s="208"/>
      <c r="T4" s="209"/>
      <c r="U4" s="5"/>
      <c r="V4" s="5"/>
      <c r="W4" s="5"/>
      <c r="X4" s="5"/>
      <c r="Y4" s="5"/>
      <c r="Z4" s="5"/>
      <c r="AA4" s="5"/>
    </row>
    <row r="5" spans="1:32">
      <c r="A5" s="3"/>
      <c r="C5" s="79"/>
      <c r="D5" s="79"/>
      <c r="E5" s="79"/>
      <c r="F5" s="79"/>
      <c r="G5" s="79"/>
      <c r="H5" s="79"/>
      <c r="J5" s="80"/>
      <c r="K5" s="80"/>
      <c r="L5" s="80"/>
      <c r="M5" s="80"/>
    </row>
    <row r="6" spans="1:32">
      <c r="A6" s="5"/>
      <c r="B6" s="5"/>
    </row>
    <row r="7" spans="1:32" s="2" customFormat="1">
      <c r="A7" s="226" t="s">
        <v>86</v>
      </c>
      <c r="B7" s="226"/>
      <c r="C7" s="226"/>
      <c r="D7" s="226"/>
      <c r="E7" s="226"/>
      <c r="F7" s="226"/>
      <c r="G7" s="227"/>
      <c r="H7" s="227"/>
      <c r="I7" s="227"/>
      <c r="J7" s="228"/>
      <c r="K7" s="228"/>
      <c r="L7" s="228"/>
      <c r="M7" s="228"/>
      <c r="N7" s="228"/>
      <c r="O7" s="22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>
      <c r="A8" s="3" t="s">
        <v>73</v>
      </c>
      <c r="B8" s="5"/>
    </row>
    <row r="10" spans="1:32" ht="15">
      <c r="B10" s="10" t="s">
        <v>71</v>
      </c>
    </row>
    <row r="11" spans="1:32">
      <c r="D11" s="18" t="s">
        <v>162</v>
      </c>
      <c r="G11" s="15"/>
      <c r="I11" s="25">
        <v>370</v>
      </c>
      <c r="J11" t="s">
        <v>25</v>
      </c>
    </row>
    <row r="12" spans="1:32">
      <c r="D12" s="18" t="s">
        <v>163</v>
      </c>
      <c r="G12" s="15"/>
      <c r="I12" s="25">
        <v>550</v>
      </c>
      <c r="J12" t="s">
        <v>25</v>
      </c>
      <c r="W12" s="38"/>
      <c r="X12" s="38"/>
      <c r="Y12" s="38"/>
    </row>
    <row r="13" spans="1:32">
      <c r="D13" t="s">
        <v>110</v>
      </c>
      <c r="I13" s="25">
        <v>25200</v>
      </c>
      <c r="J13" t="s">
        <v>25</v>
      </c>
    </row>
    <row r="14" spans="1:32">
      <c r="D14" s="18" t="s">
        <v>101</v>
      </c>
      <c r="I14" s="25">
        <v>6185</v>
      </c>
      <c r="J14" t="s">
        <v>25</v>
      </c>
    </row>
    <row r="15" spans="1:32">
      <c r="D15" t="s">
        <v>13</v>
      </c>
      <c r="I15" s="25">
        <v>14850</v>
      </c>
      <c r="J15" t="s">
        <v>25</v>
      </c>
    </row>
    <row r="16" spans="1:32">
      <c r="D16" t="s">
        <v>14</v>
      </c>
      <c r="H16" s="21"/>
      <c r="I16" s="25">
        <v>22600</v>
      </c>
      <c r="J16" t="s">
        <v>25</v>
      </c>
    </row>
    <row r="17" spans="1:21">
      <c r="D17" t="s">
        <v>29</v>
      </c>
      <c r="H17" s="21"/>
      <c r="I17" s="25">
        <v>212</v>
      </c>
      <c r="J17" t="s">
        <v>25</v>
      </c>
    </row>
    <row r="18" spans="1:21">
      <c r="D18" t="s">
        <v>145</v>
      </c>
      <c r="I18" s="25">
        <v>11660</v>
      </c>
      <c r="J18" t="s">
        <v>25</v>
      </c>
      <c r="R18" s="13"/>
      <c r="S18" s="13"/>
      <c r="T18" s="13"/>
      <c r="U18" s="13"/>
    </row>
    <row r="19" spans="1:21">
      <c r="D19" t="s">
        <v>146</v>
      </c>
      <c r="I19" s="25">
        <v>13100</v>
      </c>
      <c r="J19" t="s">
        <v>25</v>
      </c>
    </row>
    <row r="20" spans="1:21">
      <c r="D20" t="s">
        <v>147</v>
      </c>
      <c r="I20" s="25">
        <v>150800</v>
      </c>
      <c r="J20" t="s">
        <v>25</v>
      </c>
      <c r="R20" s="13"/>
    </row>
    <row r="21" spans="1:21">
      <c r="D21" t="s">
        <v>184</v>
      </c>
      <c r="F21" s="21"/>
      <c r="I21" s="25">
        <v>100000</v>
      </c>
      <c r="J21" t="s">
        <v>25</v>
      </c>
    </row>
    <row r="22" spans="1:21" ht="12.75" customHeight="1">
      <c r="D22" t="s">
        <v>15</v>
      </c>
      <c r="I22" s="25">
        <v>250</v>
      </c>
      <c r="J22" t="s">
        <v>72</v>
      </c>
    </row>
    <row r="23" spans="1:21" ht="12.75" customHeight="1">
      <c r="D23" t="s">
        <v>39</v>
      </c>
      <c r="I23" s="25">
        <v>750</v>
      </c>
      <c r="J23" t="s">
        <v>72</v>
      </c>
    </row>
    <row r="24" spans="1:21" ht="12.75" customHeight="1">
      <c r="D24" t="s">
        <v>158</v>
      </c>
      <c r="H24" s="21"/>
      <c r="I24" s="25">
        <v>823000</v>
      </c>
      <c r="J24" t="s">
        <v>25</v>
      </c>
    </row>
    <row r="25" spans="1:21" ht="12.75" customHeight="1">
      <c r="D25" t="s">
        <v>159</v>
      </c>
      <c r="H25" s="21"/>
      <c r="I25" s="25">
        <v>823000</v>
      </c>
      <c r="J25" t="s">
        <v>25</v>
      </c>
    </row>
    <row r="26" spans="1:21" ht="12.75" customHeight="1">
      <c r="D26" t="s">
        <v>160</v>
      </c>
      <c r="H26" s="21"/>
      <c r="I26" s="25">
        <v>907000</v>
      </c>
      <c r="J26" t="s">
        <v>25</v>
      </c>
    </row>
    <row r="27" spans="1:21" ht="12.75" customHeight="1">
      <c r="D27" t="s">
        <v>161</v>
      </c>
      <c r="H27" s="21"/>
      <c r="I27" s="25">
        <v>962000</v>
      </c>
      <c r="J27" t="s">
        <v>25</v>
      </c>
    </row>
    <row r="28" spans="1:21" ht="12.75" customHeight="1"/>
    <row r="29" spans="1:21" ht="12.75" customHeight="1">
      <c r="A29" s="19"/>
      <c r="B29" s="10" t="s">
        <v>16</v>
      </c>
      <c r="C29" s="19"/>
      <c r="D29" s="19"/>
      <c r="E29" s="19"/>
      <c r="F29" s="19"/>
    </row>
    <row r="30" spans="1:21">
      <c r="C30" s="11" t="s">
        <v>17</v>
      </c>
    </row>
    <row r="31" spans="1:21">
      <c r="D31" t="s">
        <v>18</v>
      </c>
      <c r="I31" s="25">
        <v>1110010</v>
      </c>
      <c r="J31" t="s">
        <v>25</v>
      </c>
    </row>
    <row r="32" spans="1:21">
      <c r="D32" t="s">
        <v>19</v>
      </c>
      <c r="I32" s="25">
        <v>58300</v>
      </c>
      <c r="J32" t="s">
        <v>25</v>
      </c>
    </row>
    <row r="33" spans="1:15">
      <c r="D33" t="s">
        <v>74</v>
      </c>
      <c r="I33" s="25">
        <v>485000</v>
      </c>
      <c r="J33" t="s">
        <v>25</v>
      </c>
    </row>
    <row r="34" spans="1:15">
      <c r="D34" t="s">
        <v>20</v>
      </c>
      <c r="I34" s="25">
        <v>69150</v>
      </c>
      <c r="J34" t="s">
        <v>25</v>
      </c>
    </row>
    <row r="35" spans="1:15">
      <c r="D35" t="s">
        <v>30</v>
      </c>
      <c r="I35" s="25">
        <v>40280</v>
      </c>
      <c r="J35" t="s">
        <v>25</v>
      </c>
    </row>
    <row r="36" spans="1:15">
      <c r="D36" t="s">
        <v>31</v>
      </c>
      <c r="I36" s="25">
        <v>50350</v>
      </c>
      <c r="J36" t="s">
        <v>25</v>
      </c>
    </row>
    <row r="37" spans="1:15">
      <c r="D37" t="s">
        <v>21</v>
      </c>
      <c r="I37" s="25">
        <v>320013</v>
      </c>
      <c r="J37" t="s">
        <v>25</v>
      </c>
    </row>
    <row r="38" spans="1:15">
      <c r="D38" t="s">
        <v>22</v>
      </c>
      <c r="I38" s="25">
        <v>41340</v>
      </c>
      <c r="J38" t="s">
        <v>25</v>
      </c>
    </row>
    <row r="39" spans="1:15">
      <c r="D39" t="s">
        <v>118</v>
      </c>
      <c r="I39" s="25">
        <v>371000</v>
      </c>
      <c r="J39" t="s">
        <v>25</v>
      </c>
    </row>
    <row r="40" spans="1:15">
      <c r="D40" t="s">
        <v>75</v>
      </c>
      <c r="I40" s="25">
        <v>71020</v>
      </c>
      <c r="J40" t="s">
        <v>25</v>
      </c>
    </row>
    <row r="41" spans="1:15">
      <c r="D41" t="s">
        <v>23</v>
      </c>
      <c r="I41" s="25">
        <v>17100</v>
      </c>
      <c r="J41" t="s">
        <v>25</v>
      </c>
    </row>
    <row r="42" spans="1:15">
      <c r="D42" t="s">
        <v>9</v>
      </c>
      <c r="I42" s="22"/>
    </row>
    <row r="43" spans="1:15">
      <c r="C43" s="11"/>
      <c r="H43" s="76"/>
      <c r="L43" s="145"/>
    </row>
    <row r="44" spans="1:15" s="2" customFormat="1">
      <c r="A44"/>
      <c r="B44"/>
      <c r="C44"/>
      <c r="D44"/>
      <c r="E44"/>
      <c r="F44"/>
      <c r="G44" s="21"/>
      <c r="H44" s="76"/>
      <c r="I44" s="282"/>
    </row>
    <row r="45" spans="1:15" s="2" customFormat="1">
      <c r="A45" s="226" t="s">
        <v>87</v>
      </c>
      <c r="B45" s="226"/>
      <c r="C45" s="226"/>
      <c r="D45" s="226"/>
      <c r="E45" s="226"/>
      <c r="F45" s="226"/>
      <c r="G45" s="227"/>
      <c r="H45" s="227"/>
      <c r="I45" s="227"/>
      <c r="J45" s="228"/>
      <c r="K45" s="228"/>
      <c r="L45" s="228"/>
      <c r="M45" s="228"/>
      <c r="N45" s="228"/>
      <c r="O45" s="228"/>
    </row>
    <row r="46" spans="1:15">
      <c r="A46" s="3" t="s">
        <v>73</v>
      </c>
      <c r="I46" s="147"/>
    </row>
    <row r="47" spans="1:15">
      <c r="A47" s="3"/>
      <c r="C47" t="s">
        <v>127</v>
      </c>
      <c r="I47" s="25">
        <v>90000</v>
      </c>
      <c r="J47" s="5" t="s">
        <v>90</v>
      </c>
      <c r="K47" s="38"/>
      <c r="L47" s="38"/>
    </row>
    <row r="48" spans="1:15">
      <c r="A48" s="3"/>
      <c r="C48" t="s">
        <v>125</v>
      </c>
      <c r="I48" s="25">
        <v>172500</v>
      </c>
      <c r="J48" s="5" t="s">
        <v>90</v>
      </c>
      <c r="K48" s="38"/>
      <c r="L48" s="38"/>
    </row>
    <row r="49" spans="1:15" s="5" customFormat="1">
      <c r="B49" s="52"/>
      <c r="C49" t="s">
        <v>175</v>
      </c>
      <c r="G49"/>
      <c r="H49"/>
      <c r="I49" s="25">
        <v>3000</v>
      </c>
      <c r="J49" s="5" t="s">
        <v>144</v>
      </c>
      <c r="K49" s="245"/>
      <c r="L49" s="245"/>
      <c r="N49" s="6"/>
    </row>
    <row r="50" spans="1:15" s="5" customFormat="1">
      <c r="B50" s="52"/>
      <c r="C50" t="s">
        <v>126</v>
      </c>
      <c r="G50" s="245"/>
      <c r="I50" s="25">
        <v>9200</v>
      </c>
      <c r="J50" s="5" t="s">
        <v>144</v>
      </c>
      <c r="K50" s="245"/>
      <c r="L50" s="245"/>
      <c r="N50" s="6"/>
    </row>
    <row r="52" spans="1:15" ht="15">
      <c r="B52" s="27" t="s">
        <v>77</v>
      </c>
      <c r="C52" s="28"/>
      <c r="D52" s="28"/>
      <c r="E52" s="28"/>
      <c r="F52" s="28"/>
      <c r="G52" s="28"/>
      <c r="H52" s="28"/>
      <c r="I52" s="210" t="s">
        <v>96</v>
      </c>
    </row>
    <row r="53" spans="1:15">
      <c r="C53" s="14" t="s">
        <v>0</v>
      </c>
      <c r="I53" s="211">
        <v>5</v>
      </c>
    </row>
    <row r="54" spans="1:15">
      <c r="C54" s="14" t="s">
        <v>1</v>
      </c>
      <c r="I54" s="211">
        <v>7</v>
      </c>
    </row>
    <row r="55" spans="1:15">
      <c r="C55" s="14" t="s">
        <v>2</v>
      </c>
      <c r="I55" s="211">
        <v>5</v>
      </c>
    </row>
    <row r="56" spans="1:15" s="2" customFormat="1">
      <c r="A56"/>
      <c r="B56"/>
      <c r="C56" s="14" t="s">
        <v>3</v>
      </c>
      <c r="D56"/>
      <c r="E56"/>
      <c r="F56"/>
      <c r="G56" s="21"/>
      <c r="H56"/>
      <c r="I56" s="211">
        <v>6</v>
      </c>
    </row>
    <row r="57" spans="1:15" s="2" customFormat="1">
      <c r="A57"/>
      <c r="B57"/>
      <c r="C57" s="14" t="s">
        <v>4</v>
      </c>
      <c r="D57"/>
      <c r="E57"/>
      <c r="F57"/>
      <c r="G57" s="21"/>
      <c r="H57"/>
      <c r="I57" s="211">
        <v>3</v>
      </c>
    </row>
    <row r="58" spans="1:15" s="2" customFormat="1">
      <c r="A58"/>
      <c r="B58"/>
      <c r="C58" s="14" t="s">
        <v>97</v>
      </c>
      <c r="D58"/>
      <c r="E58"/>
      <c r="F58"/>
      <c r="G58" s="21"/>
      <c r="H58"/>
      <c r="I58" s="211">
        <v>8</v>
      </c>
    </row>
    <row r="59" spans="1:15" s="2" customFormat="1">
      <c r="A59"/>
      <c r="B59"/>
      <c r="C59" s="206" t="s">
        <v>5</v>
      </c>
      <c r="D59"/>
      <c r="E59"/>
      <c r="F59"/>
      <c r="G59" s="21"/>
      <c r="H59" s="21"/>
      <c r="I59" s="207">
        <f>SUM(I53:I58)</f>
        <v>34</v>
      </c>
    </row>
    <row r="60" spans="1:15" s="2" customFormat="1">
      <c r="A60"/>
      <c r="B60"/>
      <c r="C60"/>
      <c r="D60"/>
      <c r="E60"/>
      <c r="F60"/>
      <c r="G60" s="21"/>
      <c r="H60" s="21"/>
      <c r="I60" s="197"/>
    </row>
    <row r="61" spans="1:15" s="2" customFormat="1">
      <c r="A61" s="226" t="s">
        <v>88</v>
      </c>
      <c r="B61" s="226"/>
      <c r="C61" s="226"/>
      <c r="D61" s="226"/>
      <c r="E61" s="226"/>
      <c r="F61" s="226"/>
      <c r="G61" s="227"/>
      <c r="H61" s="227"/>
      <c r="I61" s="227"/>
      <c r="J61" s="228"/>
      <c r="K61" s="228"/>
      <c r="L61" s="228"/>
      <c r="M61" s="228"/>
      <c r="N61" s="228"/>
      <c r="O61" s="228"/>
    </row>
    <row r="62" spans="1:15" s="2" customFormat="1">
      <c r="A62"/>
      <c r="B62"/>
      <c r="C62"/>
      <c r="D62"/>
      <c r="E62"/>
      <c r="F62"/>
      <c r="G62" s="21"/>
      <c r="H62" s="21"/>
      <c r="I62" s="21"/>
    </row>
    <row r="63" spans="1:15" s="2" customFormat="1" ht="15">
      <c r="A63"/>
      <c r="B63" s="10" t="s">
        <v>65</v>
      </c>
      <c r="C63"/>
      <c r="D63"/>
      <c r="E63"/>
      <c r="F63"/>
      <c r="G63" s="21"/>
      <c r="H63" s="21"/>
      <c r="I63" s="21" t="s">
        <v>76</v>
      </c>
    </row>
    <row r="64" spans="1:15" s="2" customFormat="1">
      <c r="A64"/>
      <c r="C64" s="18" t="s">
        <v>64</v>
      </c>
      <c r="D64" s="18"/>
      <c r="E64"/>
      <c r="F64"/>
      <c r="G64" s="21"/>
      <c r="H64" s="21"/>
      <c r="I64" s="30">
        <v>50</v>
      </c>
    </row>
    <row r="65" spans="1:16" s="2" customFormat="1">
      <c r="A65"/>
      <c r="C65" s="18" t="s">
        <v>67</v>
      </c>
      <c r="D65" s="18"/>
      <c r="E65"/>
      <c r="F65"/>
      <c r="G65" s="21"/>
      <c r="H65" s="21"/>
      <c r="I65" s="30">
        <v>13</v>
      </c>
    </row>
    <row r="66" spans="1:16" s="2" customFormat="1">
      <c r="A66"/>
      <c r="B66"/>
      <c r="C66"/>
      <c r="D66"/>
      <c r="E66"/>
      <c r="F66"/>
      <c r="G66" s="21"/>
      <c r="H66" s="21"/>
      <c r="I66" s="21"/>
    </row>
    <row r="67" spans="1:16" s="2" customFormat="1">
      <c r="A67"/>
      <c r="B67"/>
      <c r="C67"/>
      <c r="D67"/>
      <c r="E67"/>
      <c r="F67"/>
      <c r="G67" s="21"/>
      <c r="H67" s="21"/>
      <c r="I67" s="21"/>
    </row>
    <row r="68" spans="1:16" s="2" customFormat="1">
      <c r="A68" s="226" t="s">
        <v>185</v>
      </c>
      <c r="B68" s="226"/>
      <c r="C68" s="226"/>
      <c r="D68" s="226"/>
      <c r="E68" s="226"/>
      <c r="F68" s="226"/>
      <c r="G68" s="227"/>
      <c r="H68" s="227"/>
      <c r="I68" s="227"/>
      <c r="J68" s="228"/>
      <c r="K68" s="228"/>
      <c r="L68" s="228"/>
      <c r="M68" s="228"/>
      <c r="N68" s="228"/>
      <c r="O68" s="228"/>
    </row>
    <row r="69" spans="1:16">
      <c r="A69" s="14"/>
      <c r="B69" s="14"/>
      <c r="C69" s="14"/>
      <c r="D69" s="12"/>
      <c r="E69" s="12"/>
      <c r="F69" s="12"/>
      <c r="G69" s="12"/>
      <c r="H69" s="12"/>
      <c r="I69" s="51"/>
      <c r="J69" s="12"/>
      <c r="K69" s="12"/>
      <c r="L69" s="12"/>
      <c r="M69" s="12"/>
      <c r="N69" s="12"/>
    </row>
    <row r="70" spans="1:16">
      <c r="A70" s="14"/>
      <c r="B70" s="14"/>
      <c r="C70" s="14"/>
      <c r="D70" s="14"/>
      <c r="E70" s="14"/>
      <c r="F70" s="14"/>
      <c r="G70" s="20"/>
      <c r="H70" s="20"/>
      <c r="I70" s="20"/>
    </row>
    <row r="71" spans="1:16" ht="15">
      <c r="A71" s="20"/>
      <c r="B71" s="36" t="s">
        <v>99</v>
      </c>
      <c r="C71" s="20"/>
      <c r="D71" s="20"/>
      <c r="E71" s="3"/>
      <c r="F71" s="3"/>
      <c r="G71" s="20"/>
      <c r="H71" s="20"/>
      <c r="I71" s="25">
        <v>4359930</v>
      </c>
    </row>
    <row r="73" spans="1:16" s="2" customFormat="1">
      <c r="A73"/>
      <c r="B73"/>
      <c r="C73"/>
      <c r="D73"/>
      <c r="E73"/>
      <c r="F73"/>
      <c r="G73" s="21"/>
      <c r="H73" s="21"/>
      <c r="I73" s="21"/>
    </row>
    <row r="74" spans="1:16">
      <c r="A74" s="226" t="s">
        <v>84</v>
      </c>
      <c r="B74" s="226"/>
      <c r="C74" s="226"/>
      <c r="D74" s="226"/>
      <c r="E74" s="226"/>
      <c r="F74" s="226"/>
      <c r="G74" s="227"/>
      <c r="H74" s="227"/>
      <c r="I74" s="227"/>
      <c r="J74" s="228"/>
      <c r="K74" s="228"/>
      <c r="L74" s="228"/>
      <c r="M74" s="228"/>
      <c r="N74" s="228"/>
      <c r="O74" s="228"/>
    </row>
    <row r="75" spans="1:16">
      <c r="A75" s="3"/>
    </row>
    <row r="76" spans="1:16" s="2" customFormat="1">
      <c r="A76"/>
      <c r="B76"/>
      <c r="C76" t="s">
        <v>194</v>
      </c>
      <c r="D76"/>
      <c r="E76"/>
      <c r="F76"/>
      <c r="G76" s="21"/>
      <c r="I76" s="90">
        <v>2017</v>
      </c>
    </row>
    <row r="77" spans="1:16" s="2" customFormat="1">
      <c r="A77"/>
      <c r="B77"/>
      <c r="C77"/>
      <c r="D77"/>
      <c r="E77"/>
      <c r="F77"/>
      <c r="G77" s="21"/>
    </row>
    <row r="78" spans="1:16" s="2" customFormat="1" ht="15">
      <c r="A78"/>
      <c r="B78" s="27" t="s">
        <v>33</v>
      </c>
      <c r="C78" s="28"/>
      <c r="D78" s="28"/>
      <c r="E78" s="28"/>
      <c r="F78" s="28"/>
      <c r="G78" s="47"/>
      <c r="H78" s="48"/>
      <c r="I78" s="86">
        <v>2015</v>
      </c>
      <c r="J78" s="86">
        <v>2016</v>
      </c>
      <c r="K78" s="86">
        <f>J78+1</f>
        <v>2017</v>
      </c>
      <c r="L78" s="86">
        <f>K78+1</f>
        <v>2018</v>
      </c>
      <c r="M78" s="86">
        <f>L78+1</f>
        <v>2019</v>
      </c>
      <c r="N78" s="86">
        <f>M78+1</f>
        <v>2020</v>
      </c>
    </row>
    <row r="79" spans="1:16" s="2" customFormat="1">
      <c r="A79"/>
      <c r="B79"/>
      <c r="C79"/>
      <c r="E79"/>
      <c r="F79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1:16" s="2" customFormat="1">
      <c r="A80"/>
      <c r="B80"/>
      <c r="C80" t="s">
        <v>119</v>
      </c>
      <c r="E80"/>
      <c r="F80"/>
      <c r="G80" s="21"/>
      <c r="H80" s="21"/>
      <c r="I80" s="21"/>
      <c r="J80" s="180">
        <v>2.3230798209937155E-2</v>
      </c>
      <c r="K80" s="180">
        <v>2.3230798209937155E-2</v>
      </c>
      <c r="L80" s="180">
        <v>2.3230798209937155E-2</v>
      </c>
      <c r="M80" s="180">
        <v>2.3230798209937155E-2</v>
      </c>
      <c r="N80" s="180">
        <v>2.3230798209937155E-2</v>
      </c>
    </row>
    <row r="81" spans="1:19" s="2" customFormat="1">
      <c r="A81"/>
      <c r="B81"/>
      <c r="C81" t="s">
        <v>192</v>
      </c>
      <c r="D81"/>
      <c r="E81"/>
      <c r="F81"/>
      <c r="G81"/>
      <c r="H81"/>
      <c r="I81" s="30">
        <v>1</v>
      </c>
      <c r="J81" s="204">
        <f>I81*(1+J80)^IF(I$78='[1]PTRM input'!$Q$7-1, 0.5,1)</f>
        <v>1.0115487127221987</v>
      </c>
      <c r="K81" s="204">
        <f>J81*(1+K80)^IF(J$78='[1]PTRM input'!$Q$7-1, 0.5,1)</f>
        <v>1.0350477967469698</v>
      </c>
      <c r="L81" s="204">
        <f>K81*(1+L80)^IF(K$78='[1]PTRM input'!$Q$7-1, 0.5,1)</f>
        <v>1.0590927832508386</v>
      </c>
      <c r="M81" s="204">
        <f>L81*(1+M80)^IF(L$78='[1]PTRM input'!$Q$7-1, 0.5,1)</f>
        <v>1.0836963539841395</v>
      </c>
      <c r="N81" s="204">
        <f>M81*(1+N80)^IF(M$78='[1]PTRM input'!$Q$7-1, 0.5,1)</f>
        <v>1.1088714853043897</v>
      </c>
      <c r="O81"/>
      <c r="P81"/>
      <c r="Q81"/>
    </row>
    <row r="82" spans="1:19" s="2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9" s="2" customFormat="1">
      <c r="A83"/>
      <c r="B83"/>
      <c r="C83" t="s">
        <v>120</v>
      </c>
      <c r="E83"/>
      <c r="F83"/>
      <c r="G83" s="21"/>
      <c r="H83" s="21"/>
      <c r="I83" s="21"/>
      <c r="J83" s="21"/>
      <c r="K83" s="21"/>
      <c r="L83" s="180">
        <v>4.8670141708331109E-3</v>
      </c>
      <c r="M83" s="180">
        <v>5.9356849745670591E-3</v>
      </c>
      <c r="N83" s="180">
        <v>6.3196060016212068E-3</v>
      </c>
    </row>
    <row r="84" spans="1:19">
      <c r="C84" t="s">
        <v>117</v>
      </c>
      <c r="D84" s="2"/>
      <c r="G84" s="21"/>
      <c r="H84" s="21"/>
      <c r="I84" s="21"/>
      <c r="J84" s="21"/>
      <c r="K84" s="21"/>
      <c r="L84" s="204">
        <f>(1+L83)*(1+L80)-1</f>
        <v>2.8210877004857693E-2</v>
      </c>
      <c r="M84" s="204">
        <f>(1+M83)*(1+M80)-1</f>
        <v>2.9304373884386115E-2</v>
      </c>
      <c r="N84" s="204">
        <f>(1+N83)*(1+N80)-1</f>
        <v>2.9697213703348435E-2</v>
      </c>
      <c r="P84" s="2"/>
      <c r="Q84" s="2"/>
      <c r="R84" s="2"/>
      <c r="S84" s="2"/>
    </row>
    <row r="85" spans="1:19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2" customFormat="1">
      <c r="A86"/>
      <c r="B86"/>
      <c r="C86" t="s">
        <v>121</v>
      </c>
      <c r="D86"/>
      <c r="E86"/>
      <c r="F86"/>
      <c r="H86" s="21"/>
      <c r="K86" s="30">
        <v>1</v>
      </c>
      <c r="L86" s="204">
        <f>K86*(1+L80)</f>
        <v>1.0232307982099371</v>
      </c>
      <c r="M86" s="204">
        <f>L86*(1+M80)</f>
        <v>1.047001266405345</v>
      </c>
      <c r="N86" s="204">
        <f>M86*(1+N80)</f>
        <v>1.0713239415507561</v>
      </c>
    </row>
    <row r="87" spans="1:19" s="2" customFormat="1">
      <c r="A87"/>
      <c r="B87"/>
      <c r="C87" t="s">
        <v>165</v>
      </c>
      <c r="D87"/>
      <c r="E87"/>
      <c r="F87"/>
      <c r="H87" s="21"/>
      <c r="K87" s="30">
        <v>1</v>
      </c>
      <c r="L87" s="204">
        <f>K87*(1+L84)</f>
        <v>1.0282108770048577</v>
      </c>
      <c r="M87" s="204">
        <f>L87*(1+M84)</f>
        <v>1.0583419529766005</v>
      </c>
      <c r="N87" s="204">
        <f>M87*(1+N84)</f>
        <v>1.0897717601253658</v>
      </c>
    </row>
    <row r="88" spans="1:19">
      <c r="J88" s="148"/>
      <c r="K88" s="2"/>
      <c r="L88" s="148"/>
      <c r="M88" s="148"/>
      <c r="N88" s="148"/>
    </row>
    <row r="89" spans="1:19" s="2" customFormat="1">
      <c r="A89"/>
      <c r="B89"/>
      <c r="C89" s="79" t="s">
        <v>61</v>
      </c>
      <c r="D89" s="83"/>
      <c r="G89" s="298" t="s">
        <v>45</v>
      </c>
      <c r="H89" s="90">
        <v>2017</v>
      </c>
      <c r="I89" s="21"/>
      <c r="K89" s="30">
        <v>1</v>
      </c>
      <c r="L89" s="204">
        <f>L86/INDEX($J86:$N86, MATCH($H89, $J$78:$N$78,0))</f>
        <v>1.0232307982099371</v>
      </c>
      <c r="M89" s="204">
        <f>M86/INDEX($J86:$N86, MATCH($H89, $J$78:$N$78,0))</f>
        <v>1.047001266405345</v>
      </c>
      <c r="N89" s="204">
        <f>N86/INDEX($J86:$N86, MATCH($H89, $J$78:$N$78,0))</f>
        <v>1.0713239415507561</v>
      </c>
    </row>
    <row r="90" spans="1:19">
      <c r="C90" s="79" t="s">
        <v>60</v>
      </c>
      <c r="D90" s="82"/>
      <c r="G90" s="299" t="s">
        <v>46</v>
      </c>
      <c r="H90" s="90">
        <v>2017</v>
      </c>
      <c r="K90" s="30">
        <v>1</v>
      </c>
      <c r="L90" s="204">
        <f>K87*(1+L84)</f>
        <v>1.0282108770048577</v>
      </c>
      <c r="M90" s="204">
        <f>L87*(1+M84)</f>
        <v>1.0583419529766005</v>
      </c>
      <c r="N90" s="204">
        <f>M87*(1+N84)</f>
        <v>1.0897717601253658</v>
      </c>
    </row>
    <row r="91" spans="1:19" s="2" customFormat="1">
      <c r="A91"/>
      <c r="B91"/>
      <c r="C91" s="79"/>
      <c r="D91" s="83"/>
      <c r="E91" s="131"/>
      <c r="F91" s="131"/>
      <c r="G91" s="131"/>
      <c r="H91" s="21"/>
      <c r="I91" s="21"/>
      <c r="K91" s="148"/>
    </row>
    <row r="92" spans="1:19" s="2" customFormat="1">
      <c r="A92"/>
      <c r="B92"/>
      <c r="C92" s="79"/>
      <c r="D92" s="83"/>
      <c r="E92" s="131"/>
      <c r="F92" s="131"/>
      <c r="G92" s="131"/>
      <c r="H92" s="21"/>
      <c r="I92" s="21"/>
    </row>
    <row r="93" spans="1:19" s="2" customFormat="1" ht="15">
      <c r="A93"/>
      <c r="B93" s="27" t="s">
        <v>89</v>
      </c>
      <c r="C93" s="28"/>
      <c r="D93" s="28"/>
      <c r="E93" s="28"/>
      <c r="F93" s="28"/>
      <c r="G93" s="47"/>
      <c r="H93" s="48"/>
      <c r="I93" s="44"/>
      <c r="J93" s="202" t="s">
        <v>8</v>
      </c>
      <c r="K93" s="202" t="s">
        <v>49</v>
      </c>
      <c r="L93" s="202" t="s">
        <v>27</v>
      </c>
      <c r="M93" s="202" t="s">
        <v>53</v>
      </c>
    </row>
    <row r="94" spans="1:19" s="2" customFormat="1">
      <c r="A94"/>
      <c r="B94"/>
      <c r="C94" s="14" t="s">
        <v>0</v>
      </c>
      <c r="D94"/>
      <c r="E94" s="14"/>
      <c r="F94" s="14"/>
      <c r="G94" s="35"/>
      <c r="H94" s="35"/>
      <c r="I94" s="35"/>
      <c r="J94" s="90">
        <v>2017</v>
      </c>
      <c r="K94" s="90">
        <v>2017</v>
      </c>
      <c r="L94" s="90">
        <v>2017</v>
      </c>
      <c r="M94" s="90">
        <v>2018</v>
      </c>
    </row>
    <row r="95" spans="1:19" s="2" customFormat="1">
      <c r="A95"/>
      <c r="B95"/>
      <c r="C95" s="14" t="s">
        <v>1</v>
      </c>
      <c r="D95"/>
      <c r="E95" s="14"/>
      <c r="F95" s="14"/>
      <c r="G95" s="35"/>
      <c r="H95" s="35"/>
      <c r="I95" s="35"/>
      <c r="J95" s="90">
        <v>2017</v>
      </c>
      <c r="K95" s="90">
        <v>2017</v>
      </c>
      <c r="L95" s="90">
        <v>2017</v>
      </c>
      <c r="M95" s="90">
        <v>2018</v>
      </c>
    </row>
    <row r="96" spans="1:19" s="2" customFormat="1">
      <c r="A96"/>
      <c r="B96"/>
      <c r="C96" s="14" t="s">
        <v>2</v>
      </c>
      <c r="D96"/>
      <c r="E96" s="14"/>
      <c r="F96" s="14"/>
      <c r="G96" s="35"/>
      <c r="H96" s="35"/>
      <c r="I96" s="35"/>
      <c r="J96" s="90">
        <v>2017</v>
      </c>
      <c r="K96" s="90">
        <v>2017</v>
      </c>
      <c r="L96" s="90">
        <v>2017</v>
      </c>
      <c r="M96" s="90">
        <v>2018</v>
      </c>
    </row>
    <row r="97" spans="1:18" s="2" customFormat="1">
      <c r="A97"/>
      <c r="B97"/>
      <c r="C97" s="14" t="s">
        <v>3</v>
      </c>
      <c r="D97"/>
      <c r="E97" s="14"/>
      <c r="F97" s="14"/>
      <c r="G97" s="35"/>
      <c r="H97" s="35"/>
      <c r="I97" s="35"/>
      <c r="J97" s="90">
        <v>2017</v>
      </c>
      <c r="K97" s="90">
        <v>2018</v>
      </c>
      <c r="L97" s="90">
        <v>2018</v>
      </c>
      <c r="M97" s="90">
        <v>2019</v>
      </c>
    </row>
    <row r="98" spans="1:18" s="2" customFormat="1">
      <c r="A98"/>
      <c r="B98"/>
      <c r="C98" s="14" t="s">
        <v>4</v>
      </c>
      <c r="D98"/>
      <c r="E98" s="14"/>
      <c r="F98" s="14"/>
      <c r="G98" s="35"/>
      <c r="H98" s="35"/>
      <c r="I98" s="35"/>
      <c r="J98" s="90">
        <v>2017</v>
      </c>
      <c r="K98" s="90">
        <v>2018</v>
      </c>
      <c r="L98" s="90">
        <v>2018</v>
      </c>
      <c r="M98" s="90">
        <v>2019</v>
      </c>
    </row>
    <row r="99" spans="1:18" s="2" customFormat="1">
      <c r="A99"/>
      <c r="B99"/>
      <c r="C99" s="14" t="s">
        <v>97</v>
      </c>
      <c r="D99"/>
      <c r="E99" s="14"/>
      <c r="F99" s="14"/>
      <c r="G99" s="35"/>
      <c r="H99" s="35"/>
      <c r="I99" s="35"/>
      <c r="J99" s="90">
        <v>2017</v>
      </c>
      <c r="K99" s="90">
        <v>2018</v>
      </c>
      <c r="L99" s="90">
        <v>2018</v>
      </c>
      <c r="M99" s="90">
        <v>2019</v>
      </c>
    </row>
    <row r="100" spans="1:18" s="2" customFormat="1">
      <c r="A100"/>
      <c r="B100"/>
      <c r="C100"/>
      <c r="D100"/>
      <c r="E100"/>
      <c r="F100"/>
      <c r="G100" s="21"/>
      <c r="H100" s="21"/>
      <c r="I100" s="21"/>
    </row>
    <row r="103" spans="1:18">
      <c r="G103" s="81"/>
      <c r="H103" s="81"/>
      <c r="I103" s="80"/>
      <c r="J103" s="80"/>
      <c r="K103" s="80"/>
      <c r="L103" s="80"/>
      <c r="M103" s="80"/>
      <c r="N103" s="80"/>
      <c r="O103" s="80"/>
      <c r="P103" s="80"/>
      <c r="Q103" s="80"/>
      <c r="R103" s="80"/>
    </row>
    <row r="104" spans="1:18"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</row>
  </sheetData>
  <sortState ref="A23:AG40">
    <sortCondition ref="C23:C40"/>
  </sortState>
  <conditionalFormatting sqref="H2">
    <cfRule type="containsText" dxfId="24" priority="1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55" orientation="portrait" r:id="rId1"/>
  <rowBreaks count="1" manualBreakCount="1">
    <brk id="60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XDJ120"/>
  <sheetViews>
    <sheetView showGridLines="0" zoomScale="70" zoomScaleNormal="70" workbookViewId="0">
      <pane xSplit="5" ySplit="5" topLeftCell="F6" activePane="bottomRight" state="frozen"/>
      <selection activeCell="L44" sqref="L44:P44"/>
      <selection pane="topRight" activeCell="L44" sqref="L44:P44"/>
      <selection pane="bottomLeft" activeCell="L44" sqref="L44:P44"/>
      <selection pane="bottomRight"/>
    </sheetView>
  </sheetViews>
  <sheetFormatPr defaultRowHeight="12.75"/>
  <cols>
    <col min="1" max="1" width="2.28515625" customWidth="1"/>
    <col min="2" max="2" width="2.7109375" customWidth="1"/>
    <col min="3" max="3" width="6.5703125" customWidth="1"/>
    <col min="4" max="4" width="12" customWidth="1"/>
    <col min="5" max="5" width="40.42578125" customWidth="1"/>
    <col min="6" max="6" width="11.42578125" customWidth="1"/>
    <col min="7" max="7" width="15.7109375" customWidth="1"/>
    <col min="8" max="8" width="25.28515625" customWidth="1"/>
    <col min="9" max="9" width="1.710937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</row>
    <row r="2" spans="1:28" ht="17.25" customHeight="1">
      <c r="A2" s="223" t="s">
        <v>115</v>
      </c>
      <c r="B2" s="222"/>
      <c r="C2" s="222"/>
      <c r="D2" s="222"/>
      <c r="E2" s="223"/>
      <c r="F2" s="223"/>
      <c r="G2" s="222"/>
      <c r="H2" s="224"/>
      <c r="R2" s="5"/>
      <c r="S2" s="31"/>
      <c r="T2" s="208"/>
      <c r="U2" s="209"/>
      <c r="V2" s="5"/>
      <c r="W2" s="5"/>
      <c r="X2" s="5"/>
      <c r="Y2" s="5"/>
      <c r="Z2" s="5"/>
      <c r="AA2" s="5"/>
      <c r="AB2" s="5"/>
    </row>
    <row r="3" spans="1:28" ht="9" customHeight="1">
      <c r="A3" s="223"/>
      <c r="B3" s="222"/>
      <c r="C3" s="222"/>
      <c r="D3" s="222"/>
      <c r="E3" s="223"/>
      <c r="F3" s="223"/>
      <c r="G3" s="222"/>
      <c r="H3" s="224"/>
      <c r="R3" s="5"/>
      <c r="S3" s="31"/>
      <c r="T3" s="208"/>
      <c r="U3" s="209"/>
      <c r="V3" s="5"/>
      <c r="W3" s="5"/>
      <c r="X3" s="5"/>
      <c r="Y3" s="5"/>
      <c r="Z3" s="5"/>
      <c r="AA3" s="5"/>
      <c r="AB3" s="5"/>
    </row>
    <row r="4" spans="1:28" ht="11.25" customHeight="1">
      <c r="A4" s="1"/>
    </row>
    <row r="5" spans="1:28">
      <c r="A5" s="3"/>
      <c r="F5" s="44" t="s">
        <v>63</v>
      </c>
      <c r="G5" s="44" t="s">
        <v>91</v>
      </c>
      <c r="H5" s="44" t="s">
        <v>100</v>
      </c>
    </row>
    <row r="6" spans="1:28" ht="15">
      <c r="B6" s="46" t="s">
        <v>7</v>
      </c>
      <c r="C6" s="10"/>
      <c r="D6" s="10"/>
      <c r="E6" s="10"/>
      <c r="F6" s="11"/>
      <c r="G6" s="11"/>
      <c r="H6" s="11"/>
    </row>
    <row r="7" spans="1:28">
      <c r="B7" s="5"/>
      <c r="D7" s="12" t="s">
        <v>8</v>
      </c>
      <c r="F7" s="97" t="s">
        <v>38</v>
      </c>
      <c r="G7" s="158" t="s">
        <v>81</v>
      </c>
      <c r="H7" s="198" t="s">
        <v>64</v>
      </c>
      <c r="J7" s="160"/>
    </row>
    <row r="8" spans="1:28">
      <c r="B8" s="5"/>
      <c r="H8" s="159"/>
      <c r="J8" s="160"/>
    </row>
    <row r="9" spans="1:28">
      <c r="B9" s="46" t="s">
        <v>71</v>
      </c>
      <c r="F9" s="13"/>
      <c r="G9" s="13"/>
      <c r="H9" s="159"/>
      <c r="J9" s="160"/>
    </row>
    <row r="10" spans="1:28">
      <c r="B10" s="5"/>
      <c r="D10" s="18" t="s">
        <v>162</v>
      </c>
      <c r="F10" s="97" t="s">
        <v>38</v>
      </c>
      <c r="G10" s="158" t="s">
        <v>81</v>
      </c>
      <c r="H10" s="198" t="s">
        <v>64</v>
      </c>
      <c r="J10" s="160"/>
    </row>
    <row r="11" spans="1:28">
      <c r="B11" s="5"/>
      <c r="D11" s="18" t="s">
        <v>163</v>
      </c>
      <c r="F11" s="97" t="s">
        <v>38</v>
      </c>
      <c r="G11" s="158" t="s">
        <v>81</v>
      </c>
      <c r="H11" s="198" t="s">
        <v>64</v>
      </c>
      <c r="J11" s="160"/>
    </row>
    <row r="12" spans="1:28">
      <c r="B12" s="5"/>
      <c r="D12" t="s">
        <v>110</v>
      </c>
      <c r="F12" s="97" t="s">
        <v>38</v>
      </c>
      <c r="G12" s="158" t="s">
        <v>81</v>
      </c>
      <c r="H12" s="198" t="s">
        <v>64</v>
      </c>
      <c r="J12" s="160"/>
    </row>
    <row r="13" spans="1:28">
      <c r="B13" s="5"/>
      <c r="D13" s="18" t="s">
        <v>101</v>
      </c>
      <c r="F13" s="97" t="s">
        <v>38</v>
      </c>
      <c r="G13" s="158" t="s">
        <v>81</v>
      </c>
      <c r="H13" s="198" t="s">
        <v>64</v>
      </c>
      <c r="J13" s="160"/>
    </row>
    <row r="14" spans="1:28">
      <c r="B14" s="5"/>
      <c r="D14" t="s">
        <v>13</v>
      </c>
      <c r="F14" s="97" t="s">
        <v>38</v>
      </c>
      <c r="G14" s="158" t="s">
        <v>81</v>
      </c>
      <c r="H14" s="198" t="s">
        <v>64</v>
      </c>
      <c r="J14" s="160"/>
    </row>
    <row r="15" spans="1:28">
      <c r="B15" s="5"/>
      <c r="D15" t="s">
        <v>14</v>
      </c>
      <c r="F15" s="97" t="s">
        <v>38</v>
      </c>
      <c r="G15" s="158" t="s">
        <v>81</v>
      </c>
      <c r="H15" s="198" t="s">
        <v>64</v>
      </c>
      <c r="J15" s="160"/>
    </row>
    <row r="16" spans="1:28">
      <c r="B16" s="5"/>
      <c r="D16" t="s">
        <v>29</v>
      </c>
      <c r="F16" s="97" t="s">
        <v>38</v>
      </c>
      <c r="G16" s="158" t="s">
        <v>81</v>
      </c>
      <c r="H16" s="198" t="s">
        <v>64</v>
      </c>
      <c r="J16" s="160"/>
    </row>
    <row r="17" spans="1:10">
      <c r="B17" s="5"/>
      <c r="D17" t="s">
        <v>145</v>
      </c>
      <c r="F17" s="97" t="s">
        <v>38</v>
      </c>
      <c r="G17" s="158" t="s">
        <v>81</v>
      </c>
      <c r="H17" s="198" t="s">
        <v>67</v>
      </c>
      <c r="J17" s="160"/>
    </row>
    <row r="18" spans="1:10">
      <c r="B18" s="5"/>
      <c r="D18" t="s">
        <v>146</v>
      </c>
      <c r="F18" s="97" t="s">
        <v>38</v>
      </c>
      <c r="G18" s="158" t="s">
        <v>81</v>
      </c>
      <c r="H18" s="198" t="s">
        <v>64</v>
      </c>
      <c r="J18" s="160"/>
    </row>
    <row r="19" spans="1:10">
      <c r="B19" s="5"/>
      <c r="D19" t="s">
        <v>147</v>
      </c>
      <c r="F19" s="97" t="s">
        <v>38</v>
      </c>
      <c r="G19" s="158" t="s">
        <v>81</v>
      </c>
      <c r="H19" s="198" t="s">
        <v>64</v>
      </c>
      <c r="J19" s="160"/>
    </row>
    <row r="20" spans="1:10">
      <c r="B20" s="5"/>
      <c r="D20" s="18" t="s">
        <v>184</v>
      </c>
      <c r="F20" s="97" t="s">
        <v>38</v>
      </c>
      <c r="G20" s="158" t="s">
        <v>81</v>
      </c>
      <c r="H20" s="198" t="s">
        <v>64</v>
      </c>
      <c r="J20" s="160"/>
    </row>
    <row r="21" spans="1:10">
      <c r="B21" s="5"/>
      <c r="D21" t="s">
        <v>15</v>
      </c>
      <c r="F21" s="97" t="s">
        <v>38</v>
      </c>
      <c r="G21" s="158" t="s">
        <v>81</v>
      </c>
      <c r="H21" s="198" t="s">
        <v>64</v>
      </c>
      <c r="J21" s="160"/>
    </row>
    <row r="22" spans="1:10">
      <c r="B22" s="5"/>
      <c r="D22" t="s">
        <v>39</v>
      </c>
      <c r="F22" s="97" t="s">
        <v>38</v>
      </c>
      <c r="G22" s="158" t="s">
        <v>81</v>
      </c>
      <c r="H22" s="198" t="s">
        <v>64</v>
      </c>
      <c r="J22" s="160"/>
    </row>
    <row r="23" spans="1:10">
      <c r="B23" s="5"/>
      <c r="D23" t="s">
        <v>158</v>
      </c>
      <c r="F23" s="97" t="s">
        <v>38</v>
      </c>
      <c r="G23" s="158" t="s">
        <v>81</v>
      </c>
      <c r="H23" s="198" t="s">
        <v>64</v>
      </c>
      <c r="J23" s="160"/>
    </row>
    <row r="24" spans="1:10">
      <c r="B24" s="5"/>
      <c r="D24" t="s">
        <v>159</v>
      </c>
      <c r="F24" s="97" t="s">
        <v>38</v>
      </c>
      <c r="G24" s="158" t="s">
        <v>81</v>
      </c>
      <c r="H24" s="198" t="s">
        <v>64</v>
      </c>
      <c r="J24" s="160"/>
    </row>
    <row r="25" spans="1:10">
      <c r="B25" s="5"/>
      <c r="D25" t="s">
        <v>160</v>
      </c>
      <c r="F25" s="97" t="s">
        <v>38</v>
      </c>
      <c r="G25" s="158" t="s">
        <v>81</v>
      </c>
      <c r="H25" s="198" t="s">
        <v>64</v>
      </c>
      <c r="J25" s="160"/>
    </row>
    <row r="26" spans="1:10">
      <c r="B26" s="5"/>
      <c r="D26" t="s">
        <v>161</v>
      </c>
      <c r="F26" s="97" t="s">
        <v>38</v>
      </c>
      <c r="G26" s="158" t="s">
        <v>81</v>
      </c>
      <c r="H26" s="198" t="s">
        <v>64</v>
      </c>
      <c r="J26" s="160"/>
    </row>
    <row r="27" spans="1:10">
      <c r="B27" s="5"/>
      <c r="F27" s="13"/>
      <c r="G27" s="13"/>
      <c r="H27" s="159"/>
      <c r="J27" s="160"/>
    </row>
    <row r="28" spans="1:10">
      <c r="A28" s="19"/>
      <c r="B28" s="46" t="s">
        <v>16</v>
      </c>
      <c r="C28" s="19"/>
      <c r="D28" s="19"/>
      <c r="F28" s="13"/>
      <c r="G28" s="13"/>
      <c r="H28" s="159"/>
      <c r="J28" s="160"/>
    </row>
    <row r="29" spans="1:10">
      <c r="B29" s="5"/>
      <c r="C29" s="11" t="s">
        <v>17</v>
      </c>
      <c r="F29" s="13"/>
      <c r="G29" s="13"/>
      <c r="H29" s="159"/>
      <c r="J29" s="160"/>
    </row>
    <row r="30" spans="1:10">
      <c r="B30" s="5"/>
      <c r="D30" s="18" t="s">
        <v>18</v>
      </c>
      <c r="F30" s="97" t="s">
        <v>38</v>
      </c>
      <c r="G30" s="158" t="s">
        <v>81</v>
      </c>
      <c r="H30" s="198" t="s">
        <v>67</v>
      </c>
      <c r="J30" s="160"/>
    </row>
    <row r="31" spans="1:10">
      <c r="B31" s="5"/>
      <c r="D31" s="18" t="s">
        <v>19</v>
      </c>
      <c r="F31" s="97" t="s">
        <v>38</v>
      </c>
      <c r="G31" s="158" t="s">
        <v>81</v>
      </c>
      <c r="H31" s="198" t="s">
        <v>64</v>
      </c>
      <c r="J31" s="160"/>
    </row>
    <row r="32" spans="1:10">
      <c r="B32" s="5"/>
      <c r="D32" s="18" t="s">
        <v>74</v>
      </c>
      <c r="F32" s="97" t="s">
        <v>38</v>
      </c>
      <c r="G32" s="158" t="s">
        <v>81</v>
      </c>
      <c r="H32" s="198" t="s">
        <v>64</v>
      </c>
      <c r="J32" s="160"/>
    </row>
    <row r="33" spans="1:16338">
      <c r="B33" s="5"/>
      <c r="D33" s="18" t="s">
        <v>20</v>
      </c>
      <c r="F33" s="97" t="s">
        <v>38</v>
      </c>
      <c r="G33" s="158" t="s">
        <v>81</v>
      </c>
      <c r="H33" s="198" t="s">
        <v>64</v>
      </c>
      <c r="J33" s="160"/>
    </row>
    <row r="34" spans="1:16338">
      <c r="B34" s="5"/>
      <c r="D34" s="18" t="s">
        <v>30</v>
      </c>
      <c r="F34" s="97" t="s">
        <v>38</v>
      </c>
      <c r="G34" s="158" t="s">
        <v>81</v>
      </c>
      <c r="H34" s="198" t="s">
        <v>64</v>
      </c>
      <c r="J34" s="160"/>
    </row>
    <row r="35" spans="1:16338">
      <c r="B35" s="5"/>
      <c r="D35" s="18" t="s">
        <v>31</v>
      </c>
      <c r="F35" s="97" t="s">
        <v>38</v>
      </c>
      <c r="G35" s="158" t="s">
        <v>81</v>
      </c>
      <c r="H35" s="198" t="s">
        <v>64</v>
      </c>
      <c r="J35" s="160"/>
    </row>
    <row r="36" spans="1:16338">
      <c r="B36" s="5"/>
      <c r="D36" s="18" t="s">
        <v>21</v>
      </c>
      <c r="F36" s="97" t="s">
        <v>38</v>
      </c>
      <c r="G36" s="158" t="s">
        <v>81</v>
      </c>
      <c r="H36" s="198" t="s">
        <v>64</v>
      </c>
      <c r="J36" s="160"/>
    </row>
    <row r="37" spans="1:16338">
      <c r="B37" s="5"/>
      <c r="D37" s="18" t="s">
        <v>22</v>
      </c>
      <c r="F37" s="97" t="s">
        <v>38</v>
      </c>
      <c r="G37" s="158" t="s">
        <v>81</v>
      </c>
      <c r="H37" s="198" t="s">
        <v>64</v>
      </c>
      <c r="J37" s="160"/>
    </row>
    <row r="38" spans="1:16338">
      <c r="B38" s="5"/>
      <c r="D38" t="s">
        <v>118</v>
      </c>
      <c r="F38" s="97" t="s">
        <v>38</v>
      </c>
      <c r="G38" s="158" t="s">
        <v>81</v>
      </c>
      <c r="H38" s="198" t="s">
        <v>64</v>
      </c>
      <c r="J38" s="160"/>
    </row>
    <row r="39" spans="1:16338">
      <c r="B39" s="5"/>
      <c r="D39" s="18" t="s">
        <v>75</v>
      </c>
      <c r="F39" s="97" t="s">
        <v>38</v>
      </c>
      <c r="G39" s="158" t="s">
        <v>81</v>
      </c>
      <c r="H39" s="198" t="s">
        <v>64</v>
      </c>
      <c r="J39" s="160"/>
    </row>
    <row r="40" spans="1:16338">
      <c r="B40" s="5"/>
      <c r="D40" s="18" t="s">
        <v>23</v>
      </c>
      <c r="F40" s="97" t="s">
        <v>38</v>
      </c>
      <c r="G40" s="158" t="s">
        <v>81</v>
      </c>
      <c r="H40" s="198" t="s">
        <v>64</v>
      </c>
      <c r="J40" s="160"/>
    </row>
    <row r="41" spans="1:16338">
      <c r="B41" s="5"/>
      <c r="D41" s="18" t="s">
        <v>9</v>
      </c>
      <c r="F41" s="97" t="s">
        <v>38</v>
      </c>
      <c r="G41" s="158" t="s">
        <v>81</v>
      </c>
      <c r="H41" s="198" t="s">
        <v>64</v>
      </c>
      <c r="J41" s="160"/>
    </row>
    <row r="42" spans="1:16338">
      <c r="B42" s="5"/>
      <c r="C42" s="11"/>
      <c r="H42" s="159"/>
      <c r="J42" s="160"/>
    </row>
    <row r="43" spans="1:16338">
      <c r="B43" s="5"/>
      <c r="C43" s="11"/>
      <c r="D43" s="5" t="s">
        <v>157</v>
      </c>
      <c r="F43" s="97" t="s">
        <v>38</v>
      </c>
      <c r="G43" s="158" t="s">
        <v>81</v>
      </c>
      <c r="H43" s="198" t="s">
        <v>67</v>
      </c>
      <c r="J43" s="160"/>
    </row>
    <row r="44" spans="1:16338">
      <c r="B44" s="5"/>
      <c r="C44" s="11"/>
      <c r="D44" s="12" t="s">
        <v>27</v>
      </c>
      <c r="F44" s="97" t="s">
        <v>38</v>
      </c>
      <c r="G44" s="158" t="s">
        <v>82</v>
      </c>
      <c r="H44" s="159"/>
      <c r="J44" s="160"/>
    </row>
    <row r="45" spans="1:16338">
      <c r="B45" s="5"/>
      <c r="C45" s="11"/>
      <c r="D45" s="12" t="s">
        <v>98</v>
      </c>
      <c r="F45" s="97" t="s">
        <v>38</v>
      </c>
      <c r="G45" s="158" t="s">
        <v>82</v>
      </c>
      <c r="H45" s="159"/>
      <c r="J45" s="160"/>
    </row>
    <row r="46" spans="1:16338">
      <c r="B46" s="5"/>
      <c r="H46" s="159"/>
      <c r="J46" s="160"/>
    </row>
    <row r="47" spans="1:16338" s="9" customFormat="1" ht="15.75">
      <c r="A47" s="7"/>
      <c r="B47" s="5"/>
      <c r="C47" s="11" t="s">
        <v>24</v>
      </c>
      <c r="D47"/>
      <c r="E47"/>
      <c r="F47"/>
      <c r="G47"/>
      <c r="H47" s="159"/>
      <c r="I47"/>
      <c r="J47" s="160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</row>
    <row r="48" spans="1:16338">
      <c r="B48" s="29"/>
      <c r="D48" s="20" t="s">
        <v>36</v>
      </c>
      <c r="F48" s="97" t="s">
        <v>38</v>
      </c>
      <c r="G48" s="158" t="s">
        <v>82</v>
      </c>
      <c r="H48" s="159"/>
      <c r="J48" s="160"/>
    </row>
    <row r="49" spans="1:10">
      <c r="B49" s="29"/>
      <c r="D49" s="20" t="s">
        <v>40</v>
      </c>
      <c r="F49" s="97" t="s">
        <v>38</v>
      </c>
      <c r="G49" s="158" t="s">
        <v>82</v>
      </c>
      <c r="H49" s="159"/>
      <c r="J49" s="160"/>
    </row>
    <row r="50" spans="1:10">
      <c r="B50" s="29"/>
      <c r="D50" s="20" t="s">
        <v>28</v>
      </c>
      <c r="E50" s="19"/>
      <c r="F50" s="97" t="s">
        <v>38</v>
      </c>
      <c r="G50" s="158" t="s">
        <v>82</v>
      </c>
      <c r="H50" s="159"/>
      <c r="J50" s="160"/>
    </row>
    <row r="51" spans="1:10">
      <c r="B51" s="5"/>
      <c r="D51" s="20" t="s">
        <v>37</v>
      </c>
      <c r="F51" s="97" t="s">
        <v>38</v>
      </c>
      <c r="G51" s="158" t="s">
        <v>82</v>
      </c>
      <c r="H51" s="159"/>
      <c r="J51" s="160"/>
    </row>
    <row r="52" spans="1:10">
      <c r="B52" s="5"/>
      <c r="D52" s="20"/>
      <c r="H52" s="159"/>
      <c r="J52" s="160"/>
    </row>
    <row r="53" spans="1:10" s="2" customFormat="1">
      <c r="A53"/>
      <c r="B53" s="5"/>
      <c r="C53" s="11" t="s">
        <v>62</v>
      </c>
      <c r="D53" s="20" t="s">
        <v>62</v>
      </c>
      <c r="E53"/>
      <c r="F53" s="97" t="s">
        <v>34</v>
      </c>
      <c r="G53" s="158" t="s">
        <v>82</v>
      </c>
      <c r="H53" s="159"/>
      <c r="J53" s="160"/>
    </row>
    <row r="54" spans="1:10" s="2" customFormat="1">
      <c r="A54"/>
      <c r="B54"/>
      <c r="C54"/>
      <c r="D54"/>
      <c r="E54"/>
      <c r="H54" s="159"/>
    </row>
    <row r="55" spans="1:10" s="2" customFormat="1">
      <c r="A55"/>
      <c r="B55"/>
      <c r="C55"/>
      <c r="D55"/>
      <c r="E55"/>
      <c r="H55" s="159"/>
    </row>
    <row r="56" spans="1:10" s="2" customFormat="1">
      <c r="A56"/>
      <c r="B56"/>
      <c r="C56"/>
      <c r="D56"/>
      <c r="E56"/>
      <c r="H56" s="159"/>
    </row>
    <row r="57" spans="1:10" s="2" customFormat="1">
      <c r="A57"/>
      <c r="B57"/>
      <c r="C57"/>
      <c r="D57"/>
      <c r="E57"/>
      <c r="H57" s="159"/>
    </row>
    <row r="58" spans="1:10" s="2" customFormat="1">
      <c r="A58"/>
      <c r="B58"/>
      <c r="C58"/>
      <c r="D58"/>
      <c r="E58"/>
    </row>
    <row r="59" spans="1:10" s="2" customFormat="1">
      <c r="A59"/>
      <c r="B59"/>
      <c r="C59"/>
      <c r="D59"/>
      <c r="E59"/>
    </row>
    <row r="60" spans="1:10" s="2" customFormat="1">
      <c r="A60"/>
      <c r="B60"/>
      <c r="C60"/>
      <c r="D60"/>
      <c r="E60"/>
    </row>
    <row r="61" spans="1:10" s="2" customFormat="1">
      <c r="A61"/>
      <c r="B61"/>
      <c r="C61"/>
      <c r="D61"/>
      <c r="E61"/>
    </row>
    <row r="62" spans="1:10" s="2" customFormat="1">
      <c r="A62"/>
      <c r="B62"/>
      <c r="C62"/>
      <c r="D62"/>
      <c r="E62"/>
    </row>
    <row r="63" spans="1:10" s="2" customFormat="1">
      <c r="A63"/>
      <c r="B63"/>
      <c r="C63"/>
      <c r="D63"/>
      <c r="E63"/>
    </row>
    <row r="64" spans="1:10" s="2" customFormat="1">
      <c r="A64"/>
      <c r="B64"/>
      <c r="C64"/>
      <c r="D64"/>
      <c r="E64"/>
    </row>
    <row r="65" spans="1:5" s="2" customFormat="1">
      <c r="A65"/>
      <c r="B65"/>
      <c r="C65"/>
      <c r="D65"/>
      <c r="E65"/>
    </row>
    <row r="66" spans="1:5" s="2" customFormat="1">
      <c r="A66"/>
      <c r="B66"/>
      <c r="C66"/>
      <c r="D66"/>
      <c r="E66"/>
    </row>
    <row r="67" spans="1:5" s="2" customFormat="1">
      <c r="A67"/>
      <c r="B67"/>
      <c r="C67"/>
      <c r="D67"/>
      <c r="E67"/>
    </row>
    <row r="68" spans="1:5" s="2" customFormat="1">
      <c r="A68"/>
      <c r="B68"/>
      <c r="C68"/>
      <c r="D68"/>
      <c r="E68"/>
    </row>
    <row r="69" spans="1:5" s="2" customFormat="1">
      <c r="A69"/>
      <c r="B69"/>
      <c r="C69"/>
      <c r="D69"/>
      <c r="E69"/>
    </row>
    <row r="70" spans="1:5" s="2" customFormat="1">
      <c r="A70"/>
      <c r="B70"/>
      <c r="C70"/>
      <c r="D70"/>
      <c r="E70"/>
    </row>
    <row r="71" spans="1:5" s="2" customFormat="1">
      <c r="A71"/>
      <c r="B71"/>
      <c r="C71"/>
      <c r="D71"/>
      <c r="E71"/>
    </row>
    <row r="72" spans="1:5" s="2" customFormat="1">
      <c r="A72"/>
      <c r="B72"/>
      <c r="C72"/>
      <c r="D72"/>
      <c r="E72"/>
    </row>
    <row r="73" spans="1:5" s="2" customFormat="1">
      <c r="A73"/>
      <c r="B73"/>
      <c r="C73"/>
      <c r="D73"/>
      <c r="E73"/>
    </row>
    <row r="74" spans="1:5" s="2" customFormat="1">
      <c r="A74"/>
      <c r="B74"/>
      <c r="C74"/>
      <c r="D74"/>
      <c r="E74"/>
    </row>
    <row r="75" spans="1:5" s="2" customFormat="1">
      <c r="A75"/>
      <c r="B75"/>
      <c r="C75"/>
      <c r="D75"/>
      <c r="E75"/>
    </row>
    <row r="76" spans="1:5" s="2" customFormat="1">
      <c r="A76"/>
      <c r="B76"/>
      <c r="C76"/>
      <c r="D76"/>
      <c r="E76"/>
    </row>
    <row r="77" spans="1:5" s="2" customFormat="1">
      <c r="A77"/>
      <c r="B77"/>
      <c r="C77"/>
      <c r="D77"/>
      <c r="E77"/>
    </row>
    <row r="78" spans="1:5" s="2" customFormat="1">
      <c r="A78"/>
      <c r="B78"/>
      <c r="C78"/>
      <c r="D78"/>
      <c r="E78"/>
    </row>
    <row r="79" spans="1:5" s="2" customFormat="1">
      <c r="A79"/>
      <c r="B79"/>
      <c r="C79"/>
      <c r="D79"/>
      <c r="E79"/>
    </row>
    <row r="80" spans="1:5" s="2" customFormat="1">
      <c r="A80"/>
      <c r="B80"/>
      <c r="C80"/>
      <c r="D80"/>
      <c r="E80"/>
    </row>
    <row r="81" spans="1:5" s="2" customFormat="1">
      <c r="A81"/>
      <c r="B81"/>
      <c r="C81"/>
      <c r="D81"/>
      <c r="E81"/>
    </row>
    <row r="82" spans="1:5" s="2" customFormat="1">
      <c r="A82"/>
      <c r="B82"/>
      <c r="C82"/>
      <c r="D82"/>
      <c r="E82"/>
    </row>
    <row r="83" spans="1:5" s="2" customFormat="1">
      <c r="A83"/>
      <c r="B83"/>
      <c r="C83"/>
      <c r="D83"/>
      <c r="E83"/>
    </row>
    <row r="84" spans="1:5" s="2" customFormat="1">
      <c r="A84"/>
      <c r="B84"/>
      <c r="C84"/>
      <c r="D84"/>
      <c r="E84"/>
    </row>
    <row r="85" spans="1:5" s="2" customFormat="1">
      <c r="A85"/>
      <c r="B85"/>
      <c r="C85"/>
      <c r="D85"/>
      <c r="E85"/>
    </row>
    <row r="86" spans="1:5" s="2" customFormat="1">
      <c r="A86"/>
      <c r="B86"/>
      <c r="C86"/>
      <c r="D86"/>
      <c r="E86"/>
    </row>
    <row r="87" spans="1:5" s="2" customFormat="1">
      <c r="A87"/>
      <c r="B87"/>
      <c r="C87"/>
      <c r="D87"/>
      <c r="E87"/>
    </row>
    <row r="88" spans="1:5" s="2" customFormat="1">
      <c r="A88"/>
      <c r="B88"/>
      <c r="C88"/>
      <c r="D88"/>
      <c r="E88"/>
    </row>
    <row r="89" spans="1:5" s="2" customFormat="1">
      <c r="A89"/>
      <c r="B89"/>
      <c r="C89"/>
      <c r="D89"/>
      <c r="E89"/>
    </row>
    <row r="90" spans="1:5" s="2" customFormat="1">
      <c r="A90"/>
      <c r="B90"/>
      <c r="C90"/>
      <c r="D90"/>
      <c r="E90"/>
    </row>
    <row r="91" spans="1:5" s="2" customFormat="1">
      <c r="A91"/>
      <c r="B91"/>
      <c r="C91"/>
      <c r="D91"/>
      <c r="E91"/>
    </row>
    <row r="92" spans="1:5" s="2" customFormat="1">
      <c r="A92"/>
      <c r="B92"/>
      <c r="C92"/>
      <c r="D92"/>
      <c r="E92"/>
    </row>
    <row r="93" spans="1:5" s="2" customFormat="1">
      <c r="A93"/>
      <c r="B93"/>
      <c r="C93"/>
      <c r="D93"/>
      <c r="E93"/>
    </row>
    <row r="94" spans="1:5" s="2" customFormat="1">
      <c r="A94"/>
      <c r="B94"/>
      <c r="C94"/>
      <c r="D94"/>
      <c r="E94"/>
    </row>
    <row r="95" spans="1:5" s="2" customFormat="1">
      <c r="A95"/>
      <c r="B95"/>
      <c r="C95"/>
      <c r="D95"/>
      <c r="E95"/>
    </row>
    <row r="96" spans="1:5" s="2" customFormat="1">
      <c r="A96"/>
      <c r="B96"/>
      <c r="C96"/>
      <c r="D96"/>
      <c r="E96"/>
    </row>
    <row r="97" spans="1:5" s="2" customFormat="1">
      <c r="A97"/>
      <c r="B97"/>
      <c r="C97"/>
      <c r="D97"/>
      <c r="E97"/>
    </row>
    <row r="98" spans="1:5" s="2" customFormat="1">
      <c r="A98"/>
      <c r="B98"/>
      <c r="C98"/>
      <c r="D98"/>
      <c r="E98"/>
    </row>
    <row r="99" spans="1:5" s="2" customFormat="1">
      <c r="A99"/>
      <c r="B99"/>
      <c r="C99"/>
      <c r="D99"/>
      <c r="E99"/>
    </row>
    <row r="100" spans="1:5" s="2" customFormat="1">
      <c r="A100"/>
      <c r="B100"/>
      <c r="C100"/>
      <c r="D100"/>
      <c r="E100"/>
    </row>
    <row r="101" spans="1:5" s="2" customFormat="1">
      <c r="A101"/>
      <c r="B101"/>
      <c r="C101"/>
      <c r="D101"/>
      <c r="E101"/>
    </row>
    <row r="102" spans="1:5" s="2" customFormat="1">
      <c r="A102"/>
      <c r="B102"/>
      <c r="C102"/>
      <c r="D102"/>
      <c r="E102"/>
    </row>
    <row r="103" spans="1:5" s="2" customFormat="1">
      <c r="A103"/>
      <c r="B103"/>
      <c r="C103"/>
      <c r="D103"/>
      <c r="E103"/>
    </row>
    <row r="104" spans="1:5" s="2" customFormat="1">
      <c r="A104"/>
      <c r="B104"/>
      <c r="C104"/>
      <c r="D104"/>
      <c r="E104"/>
    </row>
    <row r="105" spans="1:5" s="2" customFormat="1">
      <c r="A105"/>
      <c r="B105"/>
      <c r="C105"/>
      <c r="D105"/>
      <c r="E105"/>
    </row>
    <row r="106" spans="1:5" s="2" customFormat="1">
      <c r="A106"/>
      <c r="B106"/>
      <c r="C106"/>
      <c r="D106"/>
      <c r="E106"/>
    </row>
    <row r="107" spans="1:5" s="2" customFormat="1">
      <c r="A107"/>
      <c r="B107"/>
      <c r="C107"/>
      <c r="D107"/>
      <c r="E107"/>
    </row>
    <row r="108" spans="1:5" s="2" customFormat="1">
      <c r="A108"/>
      <c r="B108"/>
      <c r="C108"/>
      <c r="D108"/>
      <c r="E108"/>
    </row>
    <row r="109" spans="1:5" s="2" customFormat="1">
      <c r="A109"/>
      <c r="B109"/>
      <c r="C109"/>
      <c r="D109"/>
      <c r="E109"/>
    </row>
    <row r="110" spans="1:5" s="2" customFormat="1">
      <c r="A110"/>
      <c r="B110"/>
      <c r="C110"/>
      <c r="D110"/>
      <c r="E110"/>
    </row>
    <row r="111" spans="1:5" s="2" customFormat="1">
      <c r="A111"/>
      <c r="B111"/>
      <c r="C111"/>
      <c r="D111"/>
      <c r="E111"/>
    </row>
    <row r="112" spans="1:5" s="2" customFormat="1">
      <c r="A112"/>
      <c r="B112"/>
      <c r="C112"/>
      <c r="D112"/>
      <c r="E112"/>
    </row>
    <row r="113" spans="1:5" s="2" customFormat="1">
      <c r="A113"/>
      <c r="B113"/>
      <c r="C113"/>
      <c r="D113"/>
      <c r="E113"/>
    </row>
    <row r="114" spans="1:5" s="2" customFormat="1">
      <c r="A114"/>
      <c r="B114"/>
      <c r="C114"/>
      <c r="D114"/>
      <c r="E114"/>
    </row>
    <row r="115" spans="1:5" s="2" customFormat="1">
      <c r="A115"/>
      <c r="B115"/>
      <c r="C115"/>
      <c r="D115"/>
      <c r="E115"/>
    </row>
    <row r="116" spans="1:5" s="2" customFormat="1">
      <c r="A116"/>
      <c r="B116"/>
      <c r="C116"/>
      <c r="D116"/>
      <c r="E116"/>
    </row>
    <row r="117" spans="1:5" s="2" customFormat="1">
      <c r="A117"/>
      <c r="B117"/>
      <c r="C117"/>
      <c r="D117"/>
      <c r="E117"/>
    </row>
    <row r="118" spans="1:5" s="2" customFormat="1">
      <c r="A118"/>
      <c r="B118"/>
      <c r="C118"/>
      <c r="D118"/>
      <c r="E118"/>
    </row>
    <row r="119" spans="1:5" s="2" customFormat="1">
      <c r="A119"/>
      <c r="B119"/>
      <c r="C119"/>
      <c r="D119"/>
      <c r="E119"/>
    </row>
    <row r="120" spans="1:5" s="2" customFormat="1">
      <c r="A120"/>
      <c r="B120"/>
      <c r="C120"/>
      <c r="D120"/>
      <c r="E120"/>
    </row>
  </sheetData>
  <conditionalFormatting sqref="H7 G26:H26 G10:H22 G48:G51 H43 G30:H41">
    <cfRule type="expression" dxfId="23" priority="144">
      <formula>$F7="Opex"</formula>
    </cfRule>
  </conditionalFormatting>
  <conditionalFormatting sqref="G7">
    <cfRule type="expression" dxfId="22" priority="34">
      <formula>$F7="Opex"</formula>
    </cfRule>
  </conditionalFormatting>
  <conditionalFormatting sqref="G43">
    <cfRule type="expression" dxfId="21" priority="31">
      <formula>$F43="Opex"</formula>
    </cfRule>
  </conditionalFormatting>
  <conditionalFormatting sqref="G44">
    <cfRule type="expression" dxfId="20" priority="29">
      <formula>$F44="Opex"</formula>
    </cfRule>
  </conditionalFormatting>
  <conditionalFormatting sqref="G45">
    <cfRule type="expression" dxfId="19" priority="28">
      <formula>$F45="Opex"</formula>
    </cfRule>
  </conditionalFormatting>
  <conditionalFormatting sqref="G23:H23">
    <cfRule type="expression" dxfId="18" priority="8">
      <formula>$F23="Opex"</formula>
    </cfRule>
  </conditionalFormatting>
  <conditionalFormatting sqref="H2">
    <cfRule type="containsText" dxfId="17" priority="7" operator="containsText" text="TRUE">
      <formula>NOT(ISERROR(SEARCH("TRUE",H2)))</formula>
    </cfRule>
  </conditionalFormatting>
  <conditionalFormatting sqref="G24:H24">
    <cfRule type="expression" dxfId="16" priority="6">
      <formula>$F24="Opex"</formula>
    </cfRule>
  </conditionalFormatting>
  <conditionalFormatting sqref="G25:H25">
    <cfRule type="expression" dxfId="15" priority="5">
      <formula>$F25="Opex"</formula>
    </cfRule>
  </conditionalFormatting>
  <conditionalFormatting sqref="H3">
    <cfRule type="containsText" dxfId="14" priority="4" operator="containsText" text="TRUE">
      <formula>NOT(ISERROR(SEARCH("TRUE",H3)))</formula>
    </cfRule>
  </conditionalFormatting>
  <conditionalFormatting sqref="G53">
    <cfRule type="expression" dxfId="13" priority="1">
      <formula>$F53="Opex"</formula>
    </cfRule>
  </conditionalFormatting>
  <dataValidations disablePrompts="1" count="2">
    <dataValidation type="list" allowBlank="1" showInputMessage="1" showErrorMessage="1" sqref="F53 F7 F10:F26 F43:F45 F48:F51 F30:F41">
      <formula1>"Capex, Opex"</formula1>
    </dataValidation>
    <dataValidation type="list" allowBlank="1" showInputMessage="1" showErrorMessage="1" sqref="H7 H43 H10:H26 H30:H41">
      <formula1>asset_categories</formula1>
    </dataValidation>
  </dataValidations>
  <pageMargins left="0.82677165354330717" right="0.23622047244094491" top="0.55118110236220474" bottom="0.55118110236220474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  <pageSetUpPr fitToPage="1"/>
  </sheetPr>
  <dimension ref="A1:AD140"/>
  <sheetViews>
    <sheetView showGridLines="0" zoomScale="70" zoomScaleNormal="70" workbookViewId="0">
      <pane xSplit="6" ySplit="10" topLeftCell="G11" activePane="bottomRight" state="frozen"/>
      <selection activeCell="P60" sqref="P60:P62"/>
      <selection pane="topRight" activeCell="P60" sqref="P60:P62"/>
      <selection pane="bottomLeft" activeCell="P60" sqref="P60:P62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7" width="20.7109375" customWidth="1"/>
    <col min="28" max="28" width="16" customWidth="1"/>
    <col min="29" max="30" width="13.28515625" customWidth="1"/>
  </cols>
  <sheetData>
    <row r="1" spans="1:30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0" ht="17.25" customHeight="1">
      <c r="A2" s="223" t="s">
        <v>116</v>
      </c>
      <c r="B2" s="222"/>
      <c r="C2" s="222"/>
      <c r="D2" s="223" t="s">
        <v>0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0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0" ht="15.75">
      <c r="A5" s="4" t="s">
        <v>55</v>
      </c>
      <c r="C5" s="7"/>
      <c r="D5" s="7"/>
      <c r="E5" s="7"/>
      <c r="F5" s="310" t="s">
        <v>42</v>
      </c>
      <c r="K5" s="5"/>
    </row>
    <row r="6" spans="1:30" ht="15">
      <c r="A6" s="32"/>
      <c r="B6" s="4"/>
      <c r="C6" s="4"/>
      <c r="D6" s="4"/>
      <c r="F6" s="15"/>
      <c r="K6" s="5"/>
    </row>
    <row r="7" spans="1:30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0">
      <c r="A8" t="s">
        <v>49</v>
      </c>
      <c r="F8" s="311">
        <f>INDEX(Project_inputs!$J$94:$M$99, MATCH(D$2, Project_inputs!$C$94:$C$99, 0), MATCH(A8, Project_inputs!$J$93:$M$93,0))</f>
        <v>2017</v>
      </c>
      <c r="G8" s="107"/>
      <c r="K8" s="144"/>
    </row>
    <row r="9" spans="1:30" ht="15">
      <c r="A9" s="4"/>
      <c r="B9" s="4"/>
      <c r="C9" s="4"/>
      <c r="D9" s="4"/>
      <c r="E9" s="4"/>
      <c r="F9" s="4"/>
      <c r="G9" s="195"/>
      <c r="K9" s="144"/>
    </row>
    <row r="10" spans="1:30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0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2017</v>
      </c>
      <c r="K11" s="102">
        <f>IF(K$12="design", $F$7, $F$8)</f>
        <v>2017</v>
      </c>
      <c r="L11" s="101"/>
      <c r="M11" s="102">
        <f>IF(M$12="design", $F$7, $F$8)</f>
        <v>2017</v>
      </c>
      <c r="N11" s="101"/>
      <c r="O11" s="102">
        <f t="shared" ref="O11:U11" si="0">IF(O$12="design", $F$7, $F$8)</f>
        <v>2017</v>
      </c>
      <c r="P11" s="101"/>
      <c r="Q11" s="102">
        <f t="shared" si="0"/>
        <v>2017</v>
      </c>
      <c r="R11" s="102">
        <f t="shared" si="0"/>
        <v>2017</v>
      </c>
      <c r="S11" s="102">
        <f t="shared" si="0"/>
        <v>2017</v>
      </c>
      <c r="T11" s="102">
        <f t="shared" si="0"/>
        <v>2017</v>
      </c>
      <c r="U11" s="102">
        <f t="shared" si="0"/>
        <v>2017</v>
      </c>
      <c r="V11" s="19"/>
      <c r="W11" s="19"/>
    </row>
    <row r="12" spans="1:30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188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</row>
    <row r="13" spans="1:30" s="9" customFormat="1" ht="15.75">
      <c r="A13" s="7"/>
      <c r="B13" s="306" t="s">
        <v>52</v>
      </c>
      <c r="C13" s="307"/>
      <c r="D13" s="308"/>
      <c r="E13" s="306"/>
      <c r="F13" s="309"/>
      <c r="G13" s="309"/>
      <c r="H13" s="306"/>
      <c r="I13" s="306"/>
      <c r="J13" s="308"/>
      <c r="K13" s="306"/>
      <c r="L13" s="306"/>
      <c r="M13" s="306"/>
      <c r="N13" s="306"/>
      <c r="O13" s="100"/>
      <c r="P13" s="306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183.57877777777776</v>
      </c>
      <c r="S13" s="100">
        <f ca="1">INDEX(INDIRECT($F$5&amp;"_rates"), MATCH(S$12, INDIRECT($F$5&amp;"_roles"), 0), MATCH($F$7, INDIRECT($F$5&amp;"_years"),0))</f>
        <v>173.0577777777778</v>
      </c>
      <c r="T13" s="100">
        <f ca="1">INDEX(INDIRECT($F$5&amp;"_rates"), MATCH(T$12, INDIRECT($F$5&amp;"_roles"), 0), MATCH($F$7, INDIRECT($F$5&amp;"_years"),0))</f>
        <v>249.17066666666668</v>
      </c>
      <c r="U13" s="100">
        <f ca="1">INDEX(INDIRECT($F$5&amp;"_rates"), MATCH(U$12, INDIRECT($F$5&amp;"_roles"), 0), MATCH($F$7, INDIRECT($F$5&amp;"_years"),0))</f>
        <v>176.81344444444443</v>
      </c>
      <c r="X13"/>
      <c r="Y13"/>
      <c r="Z13"/>
      <c r="AA13"/>
    </row>
    <row r="14" spans="1:30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</row>
    <row r="15" spans="1:30">
      <c r="B15" t="s">
        <v>32</v>
      </c>
      <c r="F15" s="156"/>
      <c r="G15" s="156"/>
      <c r="J15" s="92"/>
      <c r="K15" s="92"/>
      <c r="M15" s="92"/>
      <c r="O15" s="92"/>
      <c r="Q15" s="24">
        <v>3000</v>
      </c>
      <c r="R15" s="106"/>
      <c r="S15" s="106"/>
      <c r="T15" s="106"/>
      <c r="U15" s="106"/>
    </row>
    <row r="16" spans="1:30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  <c r="W16" s="50"/>
      <c r="AB16" s="50"/>
      <c r="AC16" s="50"/>
      <c r="AD16" s="50"/>
    </row>
    <row r="17" spans="2:28" ht="15">
      <c r="B17" s="10" t="s">
        <v>71</v>
      </c>
      <c r="M17" s="19"/>
    </row>
    <row r="18" spans="2:28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390</v>
      </c>
      <c r="M18" s="95"/>
      <c r="O18" s="92"/>
      <c r="Q18" s="92"/>
      <c r="R18" s="24">
        <v>1872</v>
      </c>
      <c r="S18" s="24">
        <v>0</v>
      </c>
      <c r="T18" s="24">
        <v>0</v>
      </c>
      <c r="U18" s="24">
        <v>0</v>
      </c>
    </row>
    <row r="19" spans="2:28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346</v>
      </c>
      <c r="M19" s="95"/>
      <c r="O19" s="92"/>
      <c r="Q19" s="92"/>
      <c r="R19" s="24">
        <v>2007</v>
      </c>
      <c r="S19" s="24">
        <v>0</v>
      </c>
      <c r="T19" s="24">
        <v>0</v>
      </c>
      <c r="U19" s="24">
        <v>0</v>
      </c>
    </row>
    <row r="20" spans="2:28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4</v>
      </c>
      <c r="M20" s="95"/>
      <c r="O20" s="92"/>
      <c r="Q20" s="92"/>
      <c r="R20" s="24">
        <v>384</v>
      </c>
      <c r="S20" s="24">
        <v>0</v>
      </c>
      <c r="T20" s="24">
        <v>160</v>
      </c>
      <c r="U20" s="24">
        <v>0</v>
      </c>
    </row>
    <row r="21" spans="2:28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2</v>
      </c>
      <c r="M21" s="95"/>
      <c r="O21" s="92"/>
      <c r="Q21" s="92"/>
      <c r="R21" s="24">
        <v>24</v>
      </c>
      <c r="S21" s="24">
        <v>0</v>
      </c>
      <c r="T21" s="24">
        <v>40</v>
      </c>
      <c r="U21" s="24">
        <v>0</v>
      </c>
    </row>
    <row r="22" spans="2:28">
      <c r="D22" t="s">
        <v>13</v>
      </c>
      <c r="F22" s="129"/>
      <c r="J22" s="103">
        <f>INDEX(Project_inputs!$I$11:$I$42, MATCH(D22, Project_inputs!$D$11:$D$42,0))</f>
        <v>14850</v>
      </c>
      <c r="K22" s="24">
        <v>2</v>
      </c>
      <c r="M22" s="95"/>
      <c r="O22" s="92"/>
      <c r="Q22" s="92"/>
      <c r="R22" s="24">
        <v>0</v>
      </c>
      <c r="S22" s="24">
        <v>30</v>
      </c>
      <c r="T22" s="24">
        <v>32</v>
      </c>
      <c r="U22" s="24">
        <v>60</v>
      </c>
    </row>
    <row r="23" spans="2:28">
      <c r="D23" t="s">
        <v>14</v>
      </c>
      <c r="F23" s="129"/>
      <c r="J23" s="103">
        <f>INDEX(Project_inputs!$I$11:$I$42, MATCH(D23, Project_inputs!$D$11:$D$42,0))</f>
        <v>22600</v>
      </c>
      <c r="K23" s="24">
        <v>41</v>
      </c>
      <c r="M23" s="95"/>
      <c r="O23" s="92"/>
      <c r="Q23" s="92"/>
      <c r="R23" s="24">
        <v>0</v>
      </c>
      <c r="S23" s="24">
        <v>902</v>
      </c>
      <c r="T23" s="24">
        <v>656</v>
      </c>
      <c r="U23" s="24">
        <v>1230</v>
      </c>
    </row>
    <row r="24" spans="2:28">
      <c r="D24" t="s">
        <v>29</v>
      </c>
      <c r="F24" s="129"/>
      <c r="J24" s="103">
        <f>INDEX(Project_inputs!$I$11:$I$42, MATCH(D24, Project_inputs!$D$11:$D$42,0))</f>
        <v>212</v>
      </c>
      <c r="K24" s="24">
        <v>42</v>
      </c>
      <c r="M24" s="95"/>
      <c r="O24" s="92"/>
      <c r="Q24" s="92"/>
      <c r="R24" s="24">
        <v>494</v>
      </c>
      <c r="S24" s="24">
        <v>0</v>
      </c>
      <c r="T24" s="24">
        <v>0</v>
      </c>
      <c r="U24" s="24">
        <v>0</v>
      </c>
    </row>
    <row r="25" spans="2:28">
      <c r="D25" t="s">
        <v>145</v>
      </c>
      <c r="F25" s="129"/>
      <c r="J25" s="103">
        <f>INDEX(Project_inputs!$I$11:$I$42, MATCH(D25, Project_inputs!$D$11:$D$42,0))</f>
        <v>11660</v>
      </c>
      <c r="K25" s="24">
        <v>48</v>
      </c>
      <c r="M25" s="95"/>
      <c r="O25" s="92"/>
      <c r="Q25" s="92"/>
      <c r="R25" s="24">
        <v>492</v>
      </c>
      <c r="S25" s="24">
        <v>0</v>
      </c>
      <c r="T25" s="24">
        <v>0</v>
      </c>
      <c r="U25" s="24">
        <v>0</v>
      </c>
    </row>
    <row r="26" spans="2:28">
      <c r="D26" t="s">
        <v>146</v>
      </c>
      <c r="F26" s="129"/>
      <c r="J26" s="103">
        <f>INDEX(Project_inputs!$I$11:$I$42, MATCH(D26, Project_inputs!$D$11:$D$42,0))</f>
        <v>13100</v>
      </c>
      <c r="K26" s="24">
        <v>2</v>
      </c>
      <c r="M26" s="95"/>
      <c r="O26" s="92"/>
      <c r="Q26" s="92"/>
      <c r="R26" s="24">
        <v>0</v>
      </c>
      <c r="S26" s="24">
        <v>16</v>
      </c>
      <c r="T26" s="24">
        <v>64</v>
      </c>
      <c r="U26" s="24">
        <v>0</v>
      </c>
    </row>
    <row r="27" spans="2:28">
      <c r="D27" t="s">
        <v>147</v>
      </c>
      <c r="F27" s="129"/>
      <c r="J27" s="103">
        <f>INDEX(Project_inputs!$I$11:$I$42, MATCH(D27, Project_inputs!$D$11:$D$42,0))</f>
        <v>150800</v>
      </c>
      <c r="K27" s="24">
        <v>0</v>
      </c>
      <c r="M27" s="95"/>
      <c r="O27" s="92"/>
      <c r="Q27" s="92"/>
      <c r="R27" s="24">
        <v>0</v>
      </c>
      <c r="S27" s="24">
        <v>0</v>
      </c>
      <c r="T27" s="24">
        <v>0</v>
      </c>
      <c r="U27" s="24">
        <v>0</v>
      </c>
    </row>
    <row r="28" spans="2:28">
      <c r="D28" s="18" t="s">
        <v>184</v>
      </c>
      <c r="F28" s="108"/>
      <c r="J28" s="103">
        <f>INDEX(Project_inputs!$I$11:$I$42, MATCH(D28, Project_inputs!$D$11:$D$42,0))</f>
        <v>100000</v>
      </c>
      <c r="K28" s="24">
        <v>0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8">
      <c r="D29" t="s">
        <v>15</v>
      </c>
      <c r="F29" s="108"/>
      <c r="J29" s="103">
        <f>INDEX(Project_inputs!$I$11:$I$42, MATCH(D29, Project_inputs!$D$11:$D$42,0))</f>
        <v>250</v>
      </c>
      <c r="K29" s="24">
        <v>86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8">
      <c r="D30" t="s">
        <v>39</v>
      </c>
      <c r="F30" s="108"/>
      <c r="J30" s="103">
        <f>INDEX(Project_inputs!$I$11:$I$42, MATCH(D30, Project_inputs!$D$11:$D$42,0))</f>
        <v>750</v>
      </c>
      <c r="K30" s="24">
        <v>65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8">
      <c r="D31" t="s">
        <v>158</v>
      </c>
      <c r="F31" s="108"/>
      <c r="J31" s="103">
        <f>INDEX(Project_inputs!$I$11:$I$42, MATCH(D31, Project_inputs!$D$11:$D$42,0))</f>
        <v>823000</v>
      </c>
      <c r="K31" s="24">
        <v>0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  <c r="AB31" s="155"/>
    </row>
    <row r="32" spans="2:28">
      <c r="D32" t="s">
        <v>159</v>
      </c>
      <c r="F32" s="108"/>
      <c r="J32" s="103">
        <f>INDEX(Project_inputs!$I$11:$I$42, MATCH(D32, Project_inputs!$D$11:$D$42,0))</f>
        <v>823000</v>
      </c>
      <c r="K32" s="24">
        <v>1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  <c r="AB32" s="155"/>
    </row>
    <row r="33" spans="1:28">
      <c r="D33" t="s">
        <v>160</v>
      </c>
      <c r="F33" s="108"/>
      <c r="J33" s="103">
        <f>INDEX(Project_inputs!$I$11:$I$42, MATCH(D33, Project_inputs!$D$11:$D$42,0))</f>
        <v>907000</v>
      </c>
      <c r="K33" s="24">
        <v>0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  <c r="AB33" s="155"/>
    </row>
    <row r="34" spans="1:28">
      <c r="D34" t="s">
        <v>161</v>
      </c>
      <c r="F34" s="108"/>
      <c r="J34" s="103">
        <f>INDEX(Project_inputs!$I$11:$I$42, MATCH(D34, Project_inputs!$D$11:$D$42,0))</f>
        <v>962000</v>
      </c>
      <c r="K34" s="24">
        <v>1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  <c r="AB34" s="155"/>
    </row>
    <row r="35" spans="1:28">
      <c r="M35" s="19"/>
      <c r="O35" s="19"/>
      <c r="Q35" s="19"/>
    </row>
    <row r="36" spans="1:28" ht="15">
      <c r="A36" s="19"/>
      <c r="B36" s="10" t="s">
        <v>16</v>
      </c>
      <c r="C36" s="19"/>
      <c r="D36" s="19"/>
      <c r="M36" s="19"/>
      <c r="O36" s="19"/>
      <c r="Q36" s="19"/>
    </row>
    <row r="37" spans="1:28">
      <c r="C37" s="11" t="s">
        <v>17</v>
      </c>
      <c r="M37" s="19"/>
      <c r="O37" s="19"/>
      <c r="Q37" s="19"/>
    </row>
    <row r="38" spans="1:28">
      <c r="D38" s="18" t="s">
        <v>18</v>
      </c>
      <c r="F38" s="157"/>
      <c r="J38" s="103">
        <f>INDEX(Project_inputs!$I$11:$I$42, MATCH(D38, Project_inputs!$D$11:$D$42,0))</f>
        <v>1110010</v>
      </c>
      <c r="K38" s="24">
        <v>1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1596</v>
      </c>
      <c r="AB38" s="155"/>
    </row>
    <row r="39" spans="1:28">
      <c r="D39" s="18" t="s">
        <v>19</v>
      </c>
      <c r="F39" s="108"/>
      <c r="J39" s="103">
        <f>INDEX(Project_inputs!$I$11:$I$42, MATCH(D39, Project_inputs!$D$11:$D$42,0))</f>
        <v>58300</v>
      </c>
      <c r="K39" s="24">
        <v>1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8">
      <c r="D40" s="18" t="s">
        <v>74</v>
      </c>
      <c r="F40" s="108"/>
      <c r="J40" s="103">
        <f>INDEX(Project_inputs!$I$11:$I$42, MATCH(D40, Project_inputs!$D$11:$D$42,0))</f>
        <v>485000</v>
      </c>
      <c r="K40" s="24">
        <v>0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8">
      <c r="D41" s="18" t="s">
        <v>20</v>
      </c>
      <c r="F41" s="108"/>
      <c r="J41" s="103">
        <f>INDEX(Project_inputs!$I$11:$I$42, MATCH(D41, Project_inputs!$D$11:$D$42,0))</f>
        <v>69150</v>
      </c>
      <c r="K41" s="24">
        <v>1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8">
      <c r="D42" s="18" t="s">
        <v>30</v>
      </c>
      <c r="F42" s="108"/>
      <c r="J42" s="103">
        <f>INDEX(Project_inputs!$I$11:$I$42, MATCH(D42, Project_inputs!$D$11:$D$42,0))</f>
        <v>40280</v>
      </c>
      <c r="K42" s="24">
        <v>1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8">
      <c r="D43" s="18" t="s">
        <v>31</v>
      </c>
      <c r="F43" s="108"/>
      <c r="J43" s="103">
        <f>INDEX(Project_inputs!$I$11:$I$42, MATCH(D43, Project_inputs!$D$11:$D$42,0))</f>
        <v>50350</v>
      </c>
      <c r="K43" s="24">
        <v>0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8">
      <c r="D44" s="18" t="s">
        <v>21</v>
      </c>
      <c r="F44" s="108"/>
      <c r="J44" s="103">
        <f>INDEX(Project_inputs!$I$11:$I$42, MATCH(D44, Project_inputs!$D$11:$D$42,0))</f>
        <v>320013</v>
      </c>
      <c r="K44" s="24">
        <v>1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8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8">
      <c r="D46" t="s">
        <v>118</v>
      </c>
      <c r="F46" s="108"/>
      <c r="J46" s="103">
        <f>INDEX(Project_inputs!$I$11:$I$42, MATCH(D46, Project_inputs!$D$11:$D$42,0))</f>
        <v>371000</v>
      </c>
      <c r="K46" s="24">
        <v>0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8">
      <c r="D47" s="18" t="s">
        <v>75</v>
      </c>
      <c r="F47" s="108"/>
      <c r="J47" s="103">
        <f>INDEX(Project_inputs!$I$11:$I$42, MATCH(D47, Project_inputs!$D$11:$D$42,0))</f>
        <v>71020</v>
      </c>
      <c r="K47" s="24">
        <v>1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8">
      <c r="D48" s="18" t="s">
        <v>23</v>
      </c>
      <c r="F48" s="108"/>
      <c r="J48" s="103">
        <f>INDEX(Project_inputs!$I$11:$I$42, MATCH(D48, Project_inputs!$D$11:$D$42,0))</f>
        <v>17100</v>
      </c>
      <c r="K48" s="24">
        <v>1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0">
      <c r="D49" s="18" t="s">
        <v>9</v>
      </c>
      <c r="F49" s="108"/>
      <c r="J49" s="24">
        <v>75616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0">
      <c r="C50" s="11"/>
      <c r="O50" s="19"/>
      <c r="Q50" s="19"/>
    </row>
    <row r="51" spans="1:30">
      <c r="C51" s="5" t="s">
        <v>157</v>
      </c>
      <c r="D51" s="14"/>
      <c r="F51" s="157"/>
      <c r="J51" s="24">
        <v>196492</v>
      </c>
      <c r="K51" s="24">
        <v>1</v>
      </c>
      <c r="M51" s="95"/>
      <c r="O51" s="24">
        <v>20091</v>
      </c>
      <c r="Q51" s="92"/>
      <c r="R51" s="152">
        <v>0</v>
      </c>
      <c r="S51" s="24">
        <v>0</v>
      </c>
      <c r="T51" s="24">
        <v>1980</v>
      </c>
      <c r="U51" s="24">
        <v>1060</v>
      </c>
    </row>
    <row r="52" spans="1:30">
      <c r="C52" s="5" t="s">
        <v>27</v>
      </c>
      <c r="D52" s="14"/>
      <c r="F52" s="156"/>
      <c r="J52" s="92"/>
      <c r="K52" s="92"/>
      <c r="M52" s="92"/>
      <c r="O52" s="24">
        <v>463701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</row>
    <row r="53" spans="1:30">
      <c r="C53" s="5" t="s">
        <v>98</v>
      </c>
      <c r="D53" s="14"/>
      <c r="F53" s="156"/>
      <c r="J53" s="92"/>
      <c r="K53" s="92"/>
      <c r="M53" s="92"/>
      <c r="O53" s="24">
        <v>679175</v>
      </c>
      <c r="Q53" s="92"/>
      <c r="R53" s="92"/>
      <c r="S53" s="92"/>
      <c r="T53" s="92"/>
      <c r="U53" s="92"/>
      <c r="V53" s="50"/>
      <c r="W53" s="50"/>
    </row>
    <row r="54" spans="1:30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0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0" ht="15">
      <c r="B56" s="10"/>
      <c r="C56" s="11"/>
      <c r="D56" s="20" t="s">
        <v>36</v>
      </c>
      <c r="F56" s="156"/>
      <c r="M56" s="24">
        <v>201250</v>
      </c>
      <c r="O56" s="50"/>
      <c r="Q56" s="50"/>
      <c r="R56" s="141"/>
      <c r="S56" s="50"/>
      <c r="T56" s="50"/>
      <c r="U56" s="50"/>
      <c r="V56" s="50"/>
      <c r="W56" s="50"/>
    </row>
    <row r="57" spans="1:30">
      <c r="C57" s="11"/>
      <c r="D57" s="20" t="s">
        <v>40</v>
      </c>
      <c r="F57" s="156"/>
      <c r="M57" s="24">
        <v>129302</v>
      </c>
      <c r="O57" s="212"/>
      <c r="Q57" s="50"/>
      <c r="R57" s="50"/>
      <c r="S57" s="50"/>
      <c r="T57" s="50"/>
      <c r="U57" s="50"/>
      <c r="V57" s="50"/>
      <c r="W57" s="50"/>
    </row>
    <row r="58" spans="1:30">
      <c r="C58" s="11"/>
      <c r="D58" s="20" t="s">
        <v>28</v>
      </c>
      <c r="M58" s="24">
        <v>289150</v>
      </c>
      <c r="O58" s="50"/>
      <c r="Q58" s="50"/>
      <c r="R58" s="50"/>
      <c r="S58" s="50"/>
      <c r="T58" s="50"/>
      <c r="U58" s="50"/>
      <c r="V58" s="50"/>
      <c r="W58" s="50"/>
    </row>
    <row r="59" spans="1:30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</row>
    <row r="60" spans="1:30" s="2" customFormat="1">
      <c r="A60"/>
      <c r="B60"/>
      <c r="C60"/>
      <c r="D60"/>
      <c r="E60"/>
      <c r="F60" s="21"/>
      <c r="G60" s="21"/>
    </row>
    <row r="61" spans="1:30" s="2" customFormat="1">
      <c r="A61"/>
      <c r="B61"/>
      <c r="C61"/>
      <c r="D61"/>
      <c r="E61"/>
      <c r="F61" s="21"/>
      <c r="G61" s="21"/>
    </row>
    <row r="62" spans="1:30" s="2" customFormat="1">
      <c r="A62"/>
      <c r="B62"/>
      <c r="C62"/>
      <c r="D62"/>
      <c r="E62"/>
      <c r="F62" s="21"/>
      <c r="G62" s="21"/>
    </row>
    <row r="63" spans="1:30" s="2" customFormat="1">
      <c r="A63"/>
      <c r="B63"/>
      <c r="C63"/>
      <c r="D63"/>
      <c r="E63"/>
      <c r="F63" s="21"/>
      <c r="G63" s="21"/>
    </row>
    <row r="64" spans="1:30" s="2" customFormat="1">
      <c r="A64"/>
      <c r="B64"/>
      <c r="C64"/>
      <c r="D64"/>
      <c r="E64"/>
      <c r="F64" s="21"/>
      <c r="G64" s="21"/>
    </row>
    <row r="65" spans="1:7" s="2" customFormat="1">
      <c r="A65"/>
      <c r="B65"/>
      <c r="C65"/>
      <c r="D65"/>
      <c r="E65"/>
      <c r="F65" s="21"/>
      <c r="G65" s="21"/>
    </row>
    <row r="66" spans="1:7" s="2" customFormat="1">
      <c r="A66"/>
      <c r="B66"/>
      <c r="C66"/>
      <c r="D66"/>
      <c r="E66"/>
      <c r="F66" s="21"/>
      <c r="G66" s="21"/>
    </row>
    <row r="67" spans="1:7" s="2" customFormat="1">
      <c r="A67"/>
      <c r="B67"/>
      <c r="C67"/>
      <c r="D67"/>
      <c r="E67"/>
      <c r="F67" s="21"/>
      <c r="G67" s="21"/>
    </row>
    <row r="68" spans="1:7" s="2" customFormat="1">
      <c r="A68"/>
      <c r="B68"/>
      <c r="C68"/>
      <c r="D68"/>
      <c r="E68"/>
      <c r="F68" s="21"/>
      <c r="G68" s="21"/>
    </row>
    <row r="69" spans="1:7" s="2" customFormat="1">
      <c r="A69"/>
      <c r="B69"/>
      <c r="C69"/>
      <c r="D69"/>
      <c r="E69"/>
      <c r="F69" s="21"/>
      <c r="G69" s="21"/>
    </row>
    <row r="70" spans="1:7" s="2" customFormat="1">
      <c r="A70"/>
      <c r="B70"/>
      <c r="C70"/>
      <c r="D70"/>
      <c r="E70"/>
      <c r="F70" s="21"/>
      <c r="G70" s="21"/>
    </row>
    <row r="71" spans="1:7" s="2" customFormat="1">
      <c r="A71"/>
      <c r="B71"/>
      <c r="C71"/>
      <c r="D71"/>
      <c r="E71"/>
      <c r="F71" s="21"/>
      <c r="G71" s="21"/>
    </row>
    <row r="72" spans="1:7" s="2" customFormat="1">
      <c r="A72"/>
      <c r="B72"/>
      <c r="C72"/>
      <c r="D72"/>
      <c r="E72"/>
      <c r="F72" s="21"/>
      <c r="G72" s="21"/>
    </row>
    <row r="73" spans="1:7" s="2" customFormat="1">
      <c r="A73"/>
      <c r="B73"/>
      <c r="C73"/>
      <c r="D73"/>
      <c r="E73"/>
      <c r="F73" s="21"/>
      <c r="G73" s="21"/>
    </row>
    <row r="74" spans="1:7" s="2" customFormat="1">
      <c r="A74"/>
      <c r="B74"/>
      <c r="C74"/>
      <c r="D74"/>
      <c r="E74"/>
      <c r="F74" s="21"/>
      <c r="G74" s="21"/>
    </row>
    <row r="75" spans="1:7" s="2" customFormat="1">
      <c r="A75"/>
      <c r="B75"/>
      <c r="C75"/>
      <c r="D75"/>
      <c r="E75"/>
      <c r="F75" s="21"/>
      <c r="G75" s="21"/>
    </row>
    <row r="76" spans="1:7" s="2" customFormat="1">
      <c r="A76"/>
      <c r="B76"/>
      <c r="C76"/>
      <c r="D76"/>
      <c r="E76"/>
      <c r="F76" s="21"/>
      <c r="G76" s="21"/>
    </row>
    <row r="77" spans="1:7" s="2" customFormat="1">
      <c r="A77"/>
      <c r="B77"/>
      <c r="C77"/>
      <c r="D77"/>
      <c r="E77"/>
      <c r="F77" s="21"/>
      <c r="G77" s="21"/>
    </row>
    <row r="78" spans="1:7" s="2" customFormat="1">
      <c r="A78"/>
      <c r="B78"/>
      <c r="C78"/>
      <c r="D78"/>
      <c r="E78"/>
      <c r="F78" s="21"/>
      <c r="G78" s="21"/>
    </row>
    <row r="79" spans="1:7" s="2" customFormat="1">
      <c r="A79"/>
      <c r="B79"/>
      <c r="C79"/>
      <c r="D79"/>
      <c r="E79"/>
      <c r="F79" s="21"/>
      <c r="G79" s="21"/>
    </row>
    <row r="80" spans="1:7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</row>
    <row r="137" spans="1:13" s="2" customFormat="1">
      <c r="A137"/>
      <c r="B137"/>
      <c r="C137"/>
      <c r="D137"/>
      <c r="E137"/>
      <c r="F137" s="21"/>
      <c r="G137" s="21"/>
    </row>
    <row r="138" spans="1:13" s="2" customFormat="1">
      <c r="A138"/>
      <c r="B138"/>
      <c r="C138"/>
      <c r="D138"/>
      <c r="E138"/>
      <c r="F138" s="21"/>
      <c r="G138" s="21"/>
      <c r="M138"/>
    </row>
    <row r="139" spans="1:13" s="2" customFormat="1">
      <c r="A139"/>
      <c r="B139"/>
      <c r="C139"/>
      <c r="D139"/>
      <c r="E139"/>
      <c r="F139" s="21"/>
      <c r="G139" s="21"/>
      <c r="M139"/>
    </row>
    <row r="140" spans="1:13" s="2" customFormat="1">
      <c r="A140"/>
      <c r="B140"/>
      <c r="C140"/>
      <c r="D140"/>
      <c r="E140"/>
      <c r="F140" s="21"/>
      <c r="G140" s="21"/>
      <c r="M140"/>
    </row>
  </sheetData>
  <sortState ref="A19:AC36">
    <sortCondition ref="B19:B36"/>
  </sortState>
  <conditionalFormatting sqref="H2">
    <cfRule type="containsText" dxfId="12" priority="1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11811023622047245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E140"/>
  <sheetViews>
    <sheetView showGridLines="0" zoomScale="70" zoomScaleNormal="70" workbookViewId="0">
      <pane xSplit="6" ySplit="10" topLeftCell="G11" activePane="bottomRight" state="frozen"/>
      <selection activeCell="K56" sqref="K56"/>
      <selection pane="topRight" activeCell="K56" sqref="K56"/>
      <selection pane="bottomLeft" activeCell="K56" sqref="K56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1" ht="17.25" customHeight="1">
      <c r="A2" s="223" t="s">
        <v>116</v>
      </c>
      <c r="B2" s="222"/>
      <c r="C2" s="222"/>
      <c r="D2" s="223" t="s">
        <v>1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1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55</v>
      </c>
      <c r="C5" s="7"/>
      <c r="D5" s="7"/>
      <c r="E5" s="7"/>
      <c r="F5" s="310" t="s">
        <v>42</v>
      </c>
      <c r="K5" s="5"/>
    </row>
    <row r="6" spans="1:31" ht="15">
      <c r="A6" s="32"/>
      <c r="B6" s="4"/>
      <c r="C6" s="4"/>
      <c r="D6" s="4"/>
      <c r="F6" s="15"/>
      <c r="K6" s="5"/>
    </row>
    <row r="7" spans="1:31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1">
      <c r="A8" t="s">
        <v>49</v>
      </c>
      <c r="F8" s="311">
        <f>INDEX(Project_inputs!$J$94:$M$99, MATCH(D$2, Project_inputs!$C$94:$C$99, 0), MATCH(A8, Project_inputs!$J$93:$M$93,0))</f>
        <v>2017</v>
      </c>
      <c r="G8" s="107"/>
      <c r="K8" s="144"/>
    </row>
    <row r="9" spans="1:31" ht="15">
      <c r="A9" s="4"/>
      <c r="B9" s="4"/>
      <c r="C9" s="4"/>
      <c r="D9" s="4"/>
      <c r="E9" s="4"/>
      <c r="F9" s="4"/>
      <c r="G9" s="195"/>
      <c r="K9" s="144"/>
    </row>
    <row r="10" spans="1:31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1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2017</v>
      </c>
      <c r="K11" s="102">
        <f>IF(K$12="design", $F$7, $F$8)</f>
        <v>2017</v>
      </c>
      <c r="L11" s="101"/>
      <c r="M11" s="102">
        <f>IF(M$12="design", $F$7, $F$8)</f>
        <v>2017</v>
      </c>
      <c r="N11" s="101"/>
      <c r="O11" s="102">
        <f t="shared" ref="O11" si="0">IF(O$12="design", $F$7, $F$8)</f>
        <v>2017</v>
      </c>
      <c r="P11" s="101"/>
      <c r="Q11" s="102">
        <f t="shared" ref="Q11:U11" si="1">IF(Q$12="design", $F$7, $F$8)</f>
        <v>2017</v>
      </c>
      <c r="R11" s="102">
        <f t="shared" si="1"/>
        <v>2017</v>
      </c>
      <c r="S11" s="102">
        <f t="shared" si="1"/>
        <v>2017</v>
      </c>
      <c r="T11" s="102">
        <f t="shared" si="1"/>
        <v>2017</v>
      </c>
      <c r="U11" s="102">
        <f t="shared" si="1"/>
        <v>2017</v>
      </c>
      <c r="V11" s="19"/>
      <c r="W11" s="19"/>
    </row>
    <row r="12" spans="1:31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  <c r="AE12"/>
    </row>
    <row r="13" spans="1:31" s="9" customFormat="1" ht="15.75">
      <c r="A13" s="7"/>
      <c r="B13" s="10" t="s">
        <v>52</v>
      </c>
      <c r="C13" s="7"/>
      <c r="E13" s="10"/>
      <c r="F13" s="45"/>
      <c r="G13" s="45"/>
      <c r="H13" s="10"/>
      <c r="I13" s="10"/>
      <c r="K13" s="10"/>
      <c r="L13" s="10"/>
      <c r="M13" s="10"/>
      <c r="N13" s="10"/>
      <c r="O13" s="100"/>
      <c r="P13" s="10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183.57877777777776</v>
      </c>
      <c r="S13" s="100">
        <f ca="1">INDEX(INDIRECT($F$5&amp;"_rates"), MATCH(S$12, INDIRECT($F$5&amp;"_roles"), 0), MATCH($F$7, INDIRECT($F$5&amp;"_years"),0))</f>
        <v>173.0577777777778</v>
      </c>
      <c r="T13" s="100">
        <f ca="1">INDEX(INDIRECT($F$5&amp;"_rates"), MATCH(T$12, INDIRECT($F$5&amp;"_roles"), 0), MATCH($F$7, INDIRECT($F$5&amp;"_years"),0))</f>
        <v>249.17066666666668</v>
      </c>
      <c r="U13" s="100">
        <f ca="1">INDEX(INDIRECT($F$5&amp;"_rates"), MATCH(U$12, INDIRECT($F$5&amp;"_roles"), 0), MATCH($F$7, INDIRECT($F$5&amp;"_years"),0))</f>
        <v>176.81344444444443</v>
      </c>
      <c r="X13"/>
      <c r="Y13"/>
      <c r="Z13"/>
      <c r="AA13"/>
      <c r="AB13"/>
      <c r="AC13"/>
      <c r="AD13"/>
      <c r="AE13"/>
    </row>
    <row r="14" spans="1:31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  <c r="AB14"/>
      <c r="AC14"/>
      <c r="AD14"/>
      <c r="AE14"/>
    </row>
    <row r="15" spans="1:31">
      <c r="B15" t="s">
        <v>32</v>
      </c>
      <c r="F15" s="156"/>
      <c r="G15" s="156"/>
      <c r="J15" s="92"/>
      <c r="K15" s="92"/>
      <c r="M15" s="92"/>
      <c r="O15" s="92"/>
      <c r="Q15" s="24">
        <v>3450</v>
      </c>
      <c r="R15" s="106"/>
      <c r="S15" s="106"/>
      <c r="T15" s="106"/>
      <c r="U15" s="106"/>
    </row>
    <row r="16" spans="1:31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2:21" ht="15">
      <c r="B17" s="10" t="s">
        <v>71</v>
      </c>
      <c r="M17" s="19"/>
    </row>
    <row r="18" spans="2:21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768</v>
      </c>
      <c r="M18" s="95"/>
      <c r="O18" s="92"/>
      <c r="Q18" s="92"/>
      <c r="R18" s="24">
        <v>3686</v>
      </c>
      <c r="S18" s="24">
        <v>0</v>
      </c>
      <c r="T18" s="24">
        <v>0</v>
      </c>
      <c r="U18" s="24">
        <v>0</v>
      </c>
    </row>
    <row r="19" spans="2:21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658</v>
      </c>
      <c r="M19" s="95"/>
      <c r="O19" s="92"/>
      <c r="Q19" s="92"/>
      <c r="R19" s="24">
        <v>3816</v>
      </c>
      <c r="S19" s="24">
        <v>0</v>
      </c>
      <c r="T19" s="24">
        <v>0</v>
      </c>
      <c r="U19" s="24">
        <v>0</v>
      </c>
    </row>
    <row r="20" spans="2:21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4</v>
      </c>
      <c r="M20" s="95"/>
      <c r="O20" s="92"/>
      <c r="Q20" s="92"/>
      <c r="R20" s="24">
        <v>384</v>
      </c>
      <c r="S20" s="24">
        <v>0</v>
      </c>
      <c r="T20" s="24">
        <v>160</v>
      </c>
      <c r="U20" s="24">
        <v>0</v>
      </c>
    </row>
    <row r="21" spans="2:21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17</v>
      </c>
      <c r="M21" s="95"/>
      <c r="O21" s="92"/>
      <c r="Q21" s="92"/>
      <c r="R21" s="24">
        <v>204</v>
      </c>
      <c r="S21" s="24">
        <v>0</v>
      </c>
      <c r="T21" s="24">
        <v>340</v>
      </c>
      <c r="U21" s="24">
        <v>0</v>
      </c>
    </row>
    <row r="22" spans="2:21">
      <c r="D22" t="s">
        <v>13</v>
      </c>
      <c r="F22" s="129"/>
      <c r="J22" s="103">
        <f>INDEX(Project_inputs!$I$11:$I$42, MATCH(D22, Project_inputs!$D$11:$D$42,0))</f>
        <v>14850</v>
      </c>
      <c r="K22" s="24">
        <v>9</v>
      </c>
      <c r="M22" s="95"/>
      <c r="O22" s="92"/>
      <c r="Q22" s="92"/>
      <c r="R22" s="24">
        <v>0</v>
      </c>
      <c r="S22" s="24">
        <v>135</v>
      </c>
      <c r="T22" s="24">
        <v>144</v>
      </c>
      <c r="U22" s="24">
        <v>270</v>
      </c>
    </row>
    <row r="23" spans="2:21">
      <c r="D23" t="s">
        <v>14</v>
      </c>
      <c r="F23" s="129"/>
      <c r="J23" s="103">
        <f>INDEX(Project_inputs!$I$11:$I$42, MATCH(D23, Project_inputs!$D$11:$D$42,0))</f>
        <v>22600</v>
      </c>
      <c r="K23" s="24">
        <v>42</v>
      </c>
      <c r="M23" s="95"/>
      <c r="O23" s="92"/>
      <c r="Q23" s="92"/>
      <c r="R23" s="24">
        <v>0</v>
      </c>
      <c r="S23" s="24">
        <v>924</v>
      </c>
      <c r="T23" s="24">
        <v>672</v>
      </c>
      <c r="U23" s="24">
        <v>1260</v>
      </c>
    </row>
    <row r="24" spans="2:21">
      <c r="D24" t="s">
        <v>29</v>
      </c>
      <c r="F24" s="129"/>
      <c r="J24" s="103">
        <f>INDEX(Project_inputs!$I$11:$I$42, MATCH(D24, Project_inputs!$D$11:$D$42,0))</f>
        <v>212</v>
      </c>
      <c r="K24" s="24">
        <v>46</v>
      </c>
      <c r="M24" s="95"/>
      <c r="O24" s="92"/>
      <c r="Q24" s="92"/>
      <c r="R24" s="24">
        <v>541</v>
      </c>
      <c r="S24" s="24">
        <v>0</v>
      </c>
      <c r="T24" s="24">
        <v>0</v>
      </c>
      <c r="U24" s="24">
        <v>0</v>
      </c>
    </row>
    <row r="25" spans="2:21">
      <c r="D25" t="s">
        <v>145</v>
      </c>
      <c r="F25" s="129"/>
      <c r="J25" s="103">
        <f>INDEX(Project_inputs!$I$11:$I$42, MATCH(D25, Project_inputs!$D$11:$D$42,0))</f>
        <v>11660</v>
      </c>
      <c r="K25" s="24">
        <v>56</v>
      </c>
      <c r="M25" s="95"/>
      <c r="O25" s="92"/>
      <c r="Q25" s="92"/>
      <c r="R25" s="24">
        <v>574</v>
      </c>
      <c r="S25" s="24">
        <v>0</v>
      </c>
      <c r="T25" s="24">
        <v>0</v>
      </c>
      <c r="U25" s="24">
        <v>0</v>
      </c>
    </row>
    <row r="26" spans="2:21">
      <c r="D26" t="s">
        <v>146</v>
      </c>
      <c r="F26" s="129"/>
      <c r="J26" s="103">
        <f>INDEX(Project_inputs!$I$11:$I$42, MATCH(D26, Project_inputs!$D$11:$D$42,0))</f>
        <v>13100</v>
      </c>
      <c r="K26" s="24">
        <v>2</v>
      </c>
      <c r="M26" s="95"/>
      <c r="O26" s="92"/>
      <c r="Q26" s="92"/>
      <c r="R26" s="24">
        <v>0</v>
      </c>
      <c r="S26" s="24">
        <v>16</v>
      </c>
      <c r="T26" s="24">
        <v>64</v>
      </c>
      <c r="U26" s="24">
        <v>0</v>
      </c>
    </row>
    <row r="27" spans="2:21">
      <c r="D27" t="s">
        <v>147</v>
      </c>
      <c r="F27" s="129"/>
      <c r="J27" s="103">
        <f>INDEX(Project_inputs!$I$11:$I$42, MATCH(D27, Project_inputs!$D$11:$D$42,0))</f>
        <v>150800</v>
      </c>
      <c r="K27" s="24">
        <v>2</v>
      </c>
      <c r="M27" s="95"/>
      <c r="O27" s="92"/>
      <c r="Q27" s="92"/>
      <c r="R27" s="24">
        <v>0</v>
      </c>
      <c r="S27" s="24">
        <v>324</v>
      </c>
      <c r="T27" s="24">
        <v>80</v>
      </c>
      <c r="U27" s="24">
        <v>0</v>
      </c>
    </row>
    <row r="28" spans="2:21">
      <c r="D28" s="18" t="s">
        <v>184</v>
      </c>
      <c r="F28" s="108"/>
      <c r="J28" s="103">
        <f>INDEX(Project_inputs!$I$11:$I$42, MATCH(D28, Project_inputs!$D$11:$D$42,0))</f>
        <v>100000</v>
      </c>
      <c r="K28" s="24">
        <v>4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1">
      <c r="D29" t="s">
        <v>15</v>
      </c>
      <c r="F29" s="108"/>
      <c r="J29" s="103">
        <f>INDEX(Project_inputs!$I$11:$I$42, MATCH(D29, Project_inputs!$D$11:$D$42,0))</f>
        <v>250</v>
      </c>
      <c r="K29" s="24">
        <v>1276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1">
      <c r="D30" t="s">
        <v>39</v>
      </c>
      <c r="F30" s="108"/>
      <c r="J30" s="103">
        <f>INDEX(Project_inputs!$I$11:$I$42, MATCH(D30, Project_inputs!$D$11:$D$42,0))</f>
        <v>750</v>
      </c>
      <c r="K30" s="24">
        <v>1576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1">
      <c r="D31" t="s">
        <v>158</v>
      </c>
      <c r="F31" s="108"/>
      <c r="J31" s="103">
        <f>INDEX(Project_inputs!$I$11:$I$42, MATCH(D31, Project_inputs!$D$11:$D$42,0))</f>
        <v>823000</v>
      </c>
      <c r="K31" s="24">
        <v>0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</row>
    <row r="32" spans="2:21">
      <c r="D32" t="s">
        <v>159</v>
      </c>
      <c r="F32" s="108"/>
      <c r="J32" s="103">
        <f>INDEX(Project_inputs!$I$11:$I$42, MATCH(D32, Project_inputs!$D$11:$D$42,0))</f>
        <v>823000</v>
      </c>
      <c r="K32" s="24">
        <v>5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</row>
    <row r="33" spans="1:21">
      <c r="D33" t="s">
        <v>160</v>
      </c>
      <c r="F33" s="108"/>
      <c r="J33" s="103">
        <f>INDEX(Project_inputs!$I$11:$I$42, MATCH(D33, Project_inputs!$D$11:$D$42,0))</f>
        <v>907000</v>
      </c>
      <c r="K33" s="24">
        <v>4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</row>
    <row r="34" spans="1:21">
      <c r="D34" t="s">
        <v>161</v>
      </c>
      <c r="F34" s="108"/>
      <c r="J34" s="103">
        <f>INDEX(Project_inputs!$I$11:$I$42, MATCH(D34, Project_inputs!$D$11:$D$42,0))</f>
        <v>962000</v>
      </c>
      <c r="K34" s="24">
        <v>0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</row>
    <row r="35" spans="1:21">
      <c r="M35" s="19"/>
      <c r="O35" s="19"/>
      <c r="Q35" s="19"/>
    </row>
    <row r="36" spans="1:21" ht="15">
      <c r="A36" s="19"/>
      <c r="B36" s="10" t="s">
        <v>16</v>
      </c>
      <c r="C36" s="19"/>
      <c r="D36" s="19"/>
      <c r="M36" s="19"/>
      <c r="O36" s="19"/>
      <c r="Q36" s="19"/>
    </row>
    <row r="37" spans="1:21">
      <c r="C37" s="11" t="s">
        <v>17</v>
      </c>
      <c r="M37" s="19"/>
      <c r="O37" s="19"/>
      <c r="Q37" s="19"/>
    </row>
    <row r="38" spans="1:21">
      <c r="D38" s="18" t="s">
        <v>18</v>
      </c>
      <c r="F38" s="157"/>
      <c r="J38" s="103">
        <f>INDEX(Project_inputs!$I$11:$I$42, MATCH(D38, Project_inputs!$D$11:$D$42,0))</f>
        <v>1110010</v>
      </c>
      <c r="K38" s="24">
        <v>2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2100</v>
      </c>
    </row>
    <row r="39" spans="1:21">
      <c r="D39" s="18" t="s">
        <v>19</v>
      </c>
      <c r="F39" s="108"/>
      <c r="J39" s="103">
        <f>INDEX(Project_inputs!$I$11:$I$42, MATCH(D39, Project_inputs!$D$11:$D$42,0))</f>
        <v>58300</v>
      </c>
      <c r="K39" s="24">
        <v>0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1">
      <c r="D40" s="18" t="s">
        <v>74</v>
      </c>
      <c r="F40" s="108"/>
      <c r="J40" s="103">
        <f>INDEX(Project_inputs!$I$11:$I$42, MATCH(D40, Project_inputs!$D$11:$D$42,0))</f>
        <v>485000</v>
      </c>
      <c r="K40" s="24">
        <v>1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1">
      <c r="D41" s="18" t="s">
        <v>20</v>
      </c>
      <c r="F41" s="108"/>
      <c r="J41" s="103">
        <f>INDEX(Project_inputs!$I$11:$I$42, MATCH(D41, Project_inputs!$D$11:$D$42,0))</f>
        <v>69150</v>
      </c>
      <c r="K41" s="24">
        <v>2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1">
      <c r="D42" s="18" t="s">
        <v>30</v>
      </c>
      <c r="F42" s="108"/>
      <c r="J42" s="103">
        <f>INDEX(Project_inputs!$I$11:$I$42, MATCH(D42, Project_inputs!$D$11:$D$42,0))</f>
        <v>40280</v>
      </c>
      <c r="K42" s="24">
        <v>0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1">
      <c r="D43" s="18" t="s">
        <v>31</v>
      </c>
      <c r="F43" s="108"/>
      <c r="J43" s="103">
        <f>INDEX(Project_inputs!$I$11:$I$42, MATCH(D43, Project_inputs!$D$11:$D$42,0))</f>
        <v>50350</v>
      </c>
      <c r="K43" s="24">
        <v>2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1">
      <c r="D44" s="18" t="s">
        <v>21</v>
      </c>
      <c r="F44" s="108"/>
      <c r="J44" s="103">
        <f>INDEX(Project_inputs!$I$11:$I$42, MATCH(D44, Project_inputs!$D$11:$D$42,0))</f>
        <v>320013</v>
      </c>
      <c r="K44" s="24">
        <v>1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1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1">
      <c r="D46" t="s">
        <v>118</v>
      </c>
      <c r="F46" s="108"/>
      <c r="J46" s="103">
        <f>INDEX(Project_inputs!$I$11:$I$42, MATCH(D46, Project_inputs!$D$11:$D$42,0))</f>
        <v>371000</v>
      </c>
      <c r="K46" s="24">
        <v>1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1">
      <c r="D47" s="18" t="s">
        <v>75</v>
      </c>
      <c r="F47" s="108"/>
      <c r="J47" s="103">
        <f>INDEX(Project_inputs!$I$11:$I$42, MATCH(D47, Project_inputs!$D$11:$D$42,0))</f>
        <v>71020</v>
      </c>
      <c r="K47" s="24">
        <v>1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1">
      <c r="D48" s="18" t="s">
        <v>23</v>
      </c>
      <c r="F48" s="108"/>
      <c r="J48" s="103">
        <f>INDEX(Project_inputs!$I$11:$I$42, MATCH(D48, Project_inputs!$D$11:$D$42,0))</f>
        <v>17100</v>
      </c>
      <c r="K48" s="24">
        <v>2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1">
      <c r="D49" s="18" t="s">
        <v>9</v>
      </c>
      <c r="F49" s="108"/>
      <c r="J49" s="24">
        <v>132265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1">
      <c r="C50" s="11"/>
      <c r="O50" s="19"/>
      <c r="Q50" s="19"/>
    </row>
    <row r="51" spans="1:31">
      <c r="C51" s="5" t="s">
        <v>157</v>
      </c>
      <c r="D51" s="14"/>
      <c r="F51" s="157"/>
      <c r="J51" s="24">
        <v>230066</v>
      </c>
      <c r="K51" s="24">
        <v>1</v>
      </c>
      <c r="M51" s="95"/>
      <c r="O51" s="24">
        <v>32579</v>
      </c>
      <c r="Q51" s="92"/>
      <c r="R51" s="152">
        <v>0</v>
      </c>
      <c r="S51" s="24">
        <v>0</v>
      </c>
      <c r="T51" s="24">
        <v>1870</v>
      </c>
      <c r="U51" s="24">
        <v>1520</v>
      </c>
    </row>
    <row r="52" spans="1:31">
      <c r="C52" s="5" t="s">
        <v>27</v>
      </c>
      <c r="D52" s="14"/>
      <c r="F52" s="156"/>
      <c r="J52" s="92"/>
      <c r="K52" s="92"/>
      <c r="M52" s="92"/>
      <c r="O52" s="24">
        <v>649182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</row>
    <row r="53" spans="1:31">
      <c r="C53" s="5" t="s">
        <v>98</v>
      </c>
      <c r="D53" s="14"/>
      <c r="F53" s="156"/>
      <c r="J53" s="92"/>
      <c r="K53" s="92"/>
      <c r="M53" s="92"/>
      <c r="O53" s="24">
        <v>991684</v>
      </c>
      <c r="Q53" s="92"/>
      <c r="R53" s="92"/>
      <c r="S53" s="92"/>
      <c r="T53" s="92"/>
      <c r="U53" s="92"/>
      <c r="V53" s="50"/>
      <c r="W53" s="50"/>
      <c r="X53" s="144"/>
    </row>
    <row r="54" spans="1:31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1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1" ht="15">
      <c r="B56" s="10"/>
      <c r="C56" s="11"/>
      <c r="D56" s="20" t="s">
        <v>36</v>
      </c>
      <c r="F56" s="156"/>
      <c r="M56" s="24">
        <v>368000</v>
      </c>
      <c r="O56" s="50"/>
      <c r="Q56" s="50"/>
      <c r="R56" s="50"/>
      <c r="S56" s="50"/>
      <c r="T56" s="50"/>
      <c r="U56" s="50"/>
      <c r="V56" s="50"/>
      <c r="W56" s="50"/>
    </row>
    <row r="57" spans="1:31">
      <c r="C57" s="11"/>
      <c r="D57" s="20" t="s">
        <v>40</v>
      </c>
      <c r="F57" s="156"/>
      <c r="M57" s="24">
        <v>180113</v>
      </c>
      <c r="O57" s="212"/>
      <c r="Q57" s="50"/>
      <c r="R57" s="50"/>
      <c r="S57" s="50"/>
      <c r="T57" s="50"/>
      <c r="U57" s="50"/>
      <c r="V57" s="50"/>
      <c r="W57" s="50"/>
    </row>
    <row r="58" spans="1:31">
      <c r="C58" s="11"/>
      <c r="D58" s="20" t="s">
        <v>28</v>
      </c>
      <c r="M58" s="24">
        <v>623850</v>
      </c>
      <c r="O58" s="50"/>
      <c r="Q58" s="50"/>
      <c r="R58" s="50"/>
      <c r="S58" s="50"/>
      <c r="T58" s="50"/>
      <c r="U58" s="50"/>
      <c r="V58" s="50"/>
      <c r="W58" s="50"/>
    </row>
    <row r="59" spans="1:31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  <c r="AE59" s="76"/>
    </row>
    <row r="60" spans="1:31" s="2" customFormat="1">
      <c r="A60"/>
      <c r="B60"/>
      <c r="C60"/>
      <c r="D60"/>
      <c r="E60"/>
      <c r="F60" s="21"/>
      <c r="G60" s="21"/>
    </row>
    <row r="61" spans="1:31" s="2" customFormat="1">
      <c r="A61"/>
      <c r="B61"/>
      <c r="C61"/>
      <c r="D61"/>
      <c r="E61"/>
      <c r="F61" s="21"/>
      <c r="G61" s="21"/>
    </row>
    <row r="62" spans="1:31" s="2" customFormat="1">
      <c r="A62"/>
      <c r="B62"/>
      <c r="C62"/>
      <c r="D62"/>
      <c r="E62"/>
      <c r="F62" s="21"/>
      <c r="G62" s="21"/>
    </row>
    <row r="63" spans="1:31" s="2" customFormat="1">
      <c r="A63"/>
      <c r="B63"/>
      <c r="C63"/>
      <c r="D63"/>
      <c r="E63"/>
      <c r="F63" s="21"/>
      <c r="G63" s="21"/>
    </row>
    <row r="64" spans="1:31" s="2" customFormat="1">
      <c r="A64"/>
      <c r="B64"/>
      <c r="C64"/>
      <c r="D64"/>
      <c r="E64"/>
      <c r="F64" s="21"/>
      <c r="G64" s="21"/>
      <c r="J64"/>
      <c r="K64"/>
    </row>
    <row r="65" spans="1:11" s="2" customFormat="1">
      <c r="A65"/>
      <c r="B65"/>
      <c r="C65"/>
      <c r="D65"/>
      <c r="E65"/>
      <c r="F65" s="21"/>
      <c r="G65" s="21"/>
      <c r="J65"/>
      <c r="K65"/>
    </row>
    <row r="66" spans="1:11" s="2" customFormat="1">
      <c r="A66"/>
      <c r="B66"/>
      <c r="C66"/>
      <c r="D66"/>
      <c r="E66"/>
      <c r="F66" s="21"/>
      <c r="G66" s="21"/>
    </row>
    <row r="67" spans="1:11" s="2" customFormat="1">
      <c r="A67"/>
      <c r="B67"/>
      <c r="C67"/>
      <c r="D67"/>
      <c r="E67"/>
      <c r="F67" s="21"/>
      <c r="G67" s="21"/>
    </row>
    <row r="68" spans="1:11" s="2" customFormat="1">
      <c r="A68"/>
      <c r="B68"/>
      <c r="C68"/>
      <c r="D68"/>
      <c r="E68"/>
      <c r="F68" s="21"/>
      <c r="G68" s="21"/>
    </row>
    <row r="69" spans="1:11" s="2" customFormat="1">
      <c r="A69"/>
      <c r="B69"/>
      <c r="C69"/>
      <c r="D69"/>
      <c r="E69"/>
      <c r="F69" s="21"/>
      <c r="G69" s="21"/>
    </row>
    <row r="70" spans="1:11" s="2" customFormat="1">
      <c r="A70"/>
      <c r="B70"/>
      <c r="C70"/>
      <c r="D70"/>
      <c r="E70"/>
      <c r="F70" s="21"/>
      <c r="G70" s="21"/>
    </row>
    <row r="71" spans="1:11" s="2" customFormat="1">
      <c r="A71"/>
      <c r="B71"/>
      <c r="C71"/>
      <c r="D71"/>
      <c r="E71"/>
      <c r="F71" s="21"/>
      <c r="G71" s="21"/>
    </row>
    <row r="72" spans="1:11" s="2" customFormat="1">
      <c r="A72"/>
      <c r="B72"/>
      <c r="C72"/>
      <c r="D72"/>
      <c r="E72"/>
      <c r="F72" s="21"/>
      <c r="G72" s="21"/>
    </row>
    <row r="73" spans="1:11" s="2" customFormat="1">
      <c r="A73"/>
      <c r="B73"/>
      <c r="C73"/>
      <c r="D73"/>
      <c r="E73"/>
      <c r="F73" s="21"/>
      <c r="G73" s="21"/>
    </row>
    <row r="74" spans="1:11" s="2" customFormat="1">
      <c r="A74"/>
      <c r="B74"/>
      <c r="C74"/>
      <c r="D74"/>
      <c r="E74"/>
      <c r="F74" s="21"/>
      <c r="G74" s="21"/>
    </row>
    <row r="75" spans="1:11" s="2" customFormat="1">
      <c r="A75"/>
      <c r="B75"/>
      <c r="C75"/>
      <c r="D75"/>
      <c r="E75"/>
      <c r="F75" s="21"/>
      <c r="G75" s="21"/>
    </row>
    <row r="76" spans="1:11" s="2" customFormat="1">
      <c r="A76"/>
      <c r="B76"/>
      <c r="C76"/>
      <c r="D76"/>
      <c r="E76"/>
      <c r="F76" s="21"/>
      <c r="G76" s="21"/>
    </row>
    <row r="77" spans="1:11" s="2" customFormat="1">
      <c r="A77"/>
      <c r="B77"/>
      <c r="C77"/>
      <c r="D77"/>
      <c r="E77"/>
      <c r="F77" s="21"/>
      <c r="G77" s="21"/>
    </row>
    <row r="78" spans="1:11" s="2" customFormat="1">
      <c r="A78"/>
      <c r="B78"/>
      <c r="C78"/>
      <c r="D78"/>
      <c r="E78"/>
      <c r="F78" s="21"/>
      <c r="G78" s="21"/>
    </row>
    <row r="79" spans="1:11" s="2" customFormat="1">
      <c r="A79"/>
      <c r="B79"/>
      <c r="C79"/>
      <c r="D79"/>
      <c r="E79"/>
      <c r="F79" s="21"/>
      <c r="G79" s="21"/>
    </row>
    <row r="80" spans="1:11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</row>
    <row r="137" spans="1:13" s="2" customFormat="1">
      <c r="A137"/>
      <c r="B137"/>
      <c r="C137"/>
      <c r="D137"/>
      <c r="E137"/>
      <c r="F137" s="21"/>
      <c r="G137" s="21"/>
    </row>
    <row r="138" spans="1:13" s="2" customFormat="1">
      <c r="A138"/>
      <c r="B138"/>
      <c r="C138"/>
      <c r="D138"/>
      <c r="E138"/>
      <c r="F138" s="21"/>
      <c r="G138" s="21"/>
      <c r="M138"/>
    </row>
    <row r="139" spans="1:13" s="2" customFormat="1">
      <c r="A139"/>
      <c r="B139"/>
      <c r="C139"/>
      <c r="D139"/>
      <c r="E139"/>
      <c r="F139" s="21"/>
      <c r="G139" s="21"/>
      <c r="M139"/>
    </row>
    <row r="140" spans="1:13" s="2" customFormat="1">
      <c r="A140"/>
      <c r="B140"/>
      <c r="C140"/>
      <c r="D140"/>
      <c r="E140"/>
      <c r="F140" s="21"/>
      <c r="G140" s="21"/>
      <c r="M140"/>
    </row>
  </sheetData>
  <sortState ref="A19:AD36">
    <sortCondition ref="B19:B36"/>
  </sortState>
  <conditionalFormatting sqref="H2">
    <cfRule type="containsText" dxfId="11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E140"/>
  <sheetViews>
    <sheetView showGridLines="0" zoomScale="70" zoomScaleNormal="70" workbookViewId="0">
      <pane xSplit="6" ySplit="10" topLeftCell="G11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1" ht="17.25" customHeight="1">
      <c r="A2" s="223" t="s">
        <v>116</v>
      </c>
      <c r="B2" s="222"/>
      <c r="C2" s="222"/>
      <c r="D2" s="223" t="s">
        <v>2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1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55</v>
      </c>
      <c r="C5" s="7"/>
      <c r="D5" s="7"/>
      <c r="E5" s="7"/>
      <c r="F5" s="310" t="s">
        <v>41</v>
      </c>
      <c r="K5" s="5"/>
    </row>
    <row r="6" spans="1:31" ht="15">
      <c r="A6" s="32"/>
      <c r="B6" s="4"/>
      <c r="C6" s="4"/>
      <c r="D6" s="4"/>
      <c r="F6" s="15"/>
      <c r="K6" s="5"/>
    </row>
    <row r="7" spans="1:31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1">
      <c r="A8" t="s">
        <v>49</v>
      </c>
      <c r="F8" s="311">
        <f>INDEX(Project_inputs!$J$94:$M$99, MATCH(D$2, Project_inputs!$C$94:$C$99, 0), MATCH(A8, Project_inputs!$J$93:$M$93,0))</f>
        <v>2017</v>
      </c>
      <c r="G8" s="107"/>
      <c r="K8" s="144"/>
    </row>
    <row r="9" spans="1:31" ht="15">
      <c r="A9" s="4"/>
      <c r="B9" s="4"/>
      <c r="C9" s="4"/>
      <c r="D9" s="4"/>
      <c r="E9" s="4"/>
      <c r="F9" s="4"/>
      <c r="G9" s="195"/>
      <c r="K9" s="144"/>
    </row>
    <row r="10" spans="1:31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1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2017</v>
      </c>
      <c r="K11" s="102">
        <f>IF(K$12="design", $F$7, $F$8)</f>
        <v>2017</v>
      </c>
      <c r="L11" s="101"/>
      <c r="M11" s="102">
        <f>IF(M$12="design", $F$7, $F$8)</f>
        <v>2017</v>
      </c>
      <c r="N11" s="101"/>
      <c r="O11" s="102">
        <f t="shared" ref="O11" si="0">IF(O$12="design", $F$7, $F$8)</f>
        <v>2017</v>
      </c>
      <c r="P11" s="101"/>
      <c r="Q11" s="102">
        <f t="shared" ref="Q11:U11" si="1">IF(Q$12="design", $F$7, $F$8)</f>
        <v>2017</v>
      </c>
      <c r="R11" s="102">
        <f t="shared" si="1"/>
        <v>2017</v>
      </c>
      <c r="S11" s="102">
        <f t="shared" si="1"/>
        <v>2017</v>
      </c>
      <c r="T11" s="102">
        <f t="shared" si="1"/>
        <v>2017</v>
      </c>
      <c r="U11" s="102">
        <f t="shared" si="1"/>
        <v>2017</v>
      </c>
      <c r="V11" s="19"/>
      <c r="W11" s="19"/>
    </row>
    <row r="12" spans="1:31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  <c r="AE12"/>
    </row>
    <row r="13" spans="1:31" s="9" customFormat="1" ht="15.75">
      <c r="A13" s="7"/>
      <c r="B13" s="10" t="s">
        <v>52</v>
      </c>
      <c r="C13" s="7"/>
      <c r="E13" s="10"/>
      <c r="F13" s="45"/>
      <c r="G13" s="45"/>
      <c r="H13" s="10"/>
      <c r="I13" s="10"/>
      <c r="K13" s="10"/>
      <c r="L13" s="10"/>
      <c r="M13" s="10"/>
      <c r="N13" s="10"/>
      <c r="O13" s="100"/>
      <c r="P13" s="10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167.88866666666664</v>
      </c>
      <c r="S13" s="100">
        <f ca="1">INDEX(INDIRECT($F$5&amp;"_rates"), MATCH(S$12, INDIRECT($F$5&amp;"_roles"), 0), MATCH($F$7, INDIRECT($F$5&amp;"_years"),0))</f>
        <v>158.63733333333332</v>
      </c>
      <c r="T13" s="100">
        <f ca="1">INDEX(INDIRECT($F$5&amp;"_rates"), MATCH(T$12, INDIRECT($F$5&amp;"_roles"), 0), MATCH($F$7, INDIRECT($F$5&amp;"_years"),0))</f>
        <v>241.09899999999999</v>
      </c>
      <c r="U13" s="100">
        <f ca="1">INDEX(INDIRECT($F$5&amp;"_rates"), MATCH(U$12, INDIRECT($F$5&amp;"_roles"), 0), MATCH($F$7, INDIRECT($F$5&amp;"_years"),0))</f>
        <v>164.67011111111108</v>
      </c>
      <c r="X13"/>
      <c r="Y13"/>
      <c r="Z13"/>
      <c r="AA13"/>
      <c r="AB13"/>
      <c r="AC13"/>
      <c r="AD13"/>
      <c r="AE13"/>
    </row>
    <row r="14" spans="1:31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  <c r="AB14"/>
      <c r="AC14"/>
      <c r="AD14"/>
      <c r="AE14"/>
    </row>
    <row r="15" spans="1:31">
      <c r="B15" t="s">
        <v>32</v>
      </c>
      <c r="F15" s="156"/>
      <c r="G15" s="156"/>
      <c r="J15" s="92"/>
      <c r="K15" s="92"/>
      <c r="M15" s="92"/>
      <c r="O15" s="92"/>
      <c r="Q15" s="24">
        <v>2660</v>
      </c>
      <c r="R15" s="106"/>
      <c r="S15" s="106"/>
      <c r="T15" s="106"/>
      <c r="U15" s="106"/>
    </row>
    <row r="16" spans="1:31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2:21" ht="15">
      <c r="B17" s="10" t="s">
        <v>71</v>
      </c>
      <c r="M17" s="19"/>
    </row>
    <row r="18" spans="2:21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886</v>
      </c>
      <c r="M18" s="95"/>
      <c r="O18" s="92"/>
      <c r="Q18" s="92"/>
      <c r="R18" s="24">
        <v>4253</v>
      </c>
      <c r="S18" s="24">
        <v>0</v>
      </c>
      <c r="T18" s="24">
        <v>0</v>
      </c>
      <c r="U18" s="24">
        <v>0</v>
      </c>
    </row>
    <row r="19" spans="2:21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444</v>
      </c>
      <c r="M19" s="95"/>
      <c r="O19" s="92"/>
      <c r="Q19" s="92"/>
      <c r="R19" s="24">
        <v>2575</v>
      </c>
      <c r="S19" s="24">
        <v>0</v>
      </c>
      <c r="T19" s="24">
        <v>0</v>
      </c>
      <c r="U19" s="24">
        <v>0</v>
      </c>
    </row>
    <row r="20" spans="2:21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1</v>
      </c>
      <c r="M20" s="95"/>
      <c r="O20" s="92"/>
      <c r="Q20" s="92"/>
      <c r="R20" s="24">
        <v>96</v>
      </c>
      <c r="S20" s="24">
        <v>0</v>
      </c>
      <c r="T20" s="24">
        <v>40</v>
      </c>
      <c r="U20" s="24">
        <v>0</v>
      </c>
    </row>
    <row r="21" spans="2:21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3</v>
      </c>
      <c r="M21" s="95"/>
      <c r="O21" s="92"/>
      <c r="Q21" s="92"/>
      <c r="R21" s="24">
        <v>36</v>
      </c>
      <c r="S21" s="24">
        <v>0</v>
      </c>
      <c r="T21" s="24">
        <v>60</v>
      </c>
      <c r="U21" s="24">
        <v>0</v>
      </c>
    </row>
    <row r="22" spans="2:21">
      <c r="D22" t="s">
        <v>13</v>
      </c>
      <c r="F22" s="129"/>
      <c r="J22" s="103">
        <f>INDEX(Project_inputs!$I$11:$I$42, MATCH(D22, Project_inputs!$D$11:$D$42,0))</f>
        <v>14850</v>
      </c>
      <c r="K22" s="24">
        <v>8</v>
      </c>
      <c r="M22" s="95"/>
      <c r="O22" s="92"/>
      <c r="Q22" s="92"/>
      <c r="R22" s="24">
        <v>0</v>
      </c>
      <c r="S22" s="24">
        <v>120</v>
      </c>
      <c r="T22" s="24">
        <v>128</v>
      </c>
      <c r="U22" s="24">
        <v>240</v>
      </c>
    </row>
    <row r="23" spans="2:21">
      <c r="D23" t="s">
        <v>14</v>
      </c>
      <c r="F23" s="129"/>
      <c r="J23" s="103">
        <f>INDEX(Project_inputs!$I$11:$I$42, MATCH(D23, Project_inputs!$D$11:$D$42,0))</f>
        <v>22600</v>
      </c>
      <c r="K23" s="24">
        <v>30</v>
      </c>
      <c r="M23" s="95"/>
      <c r="O23" s="92"/>
      <c r="Q23" s="92"/>
      <c r="R23" s="24">
        <v>0</v>
      </c>
      <c r="S23" s="24">
        <v>660</v>
      </c>
      <c r="T23" s="24">
        <v>480</v>
      </c>
      <c r="U23" s="24">
        <v>900</v>
      </c>
    </row>
    <row r="24" spans="2:21">
      <c r="D24" t="s">
        <v>29</v>
      </c>
      <c r="F24" s="129"/>
      <c r="J24" s="103">
        <f>INDEX(Project_inputs!$I$11:$I$42, MATCH(D24, Project_inputs!$D$11:$D$42,0))</f>
        <v>212</v>
      </c>
      <c r="K24" s="24">
        <v>34</v>
      </c>
      <c r="M24" s="95"/>
      <c r="O24" s="92"/>
      <c r="Q24" s="92"/>
      <c r="R24" s="24">
        <v>400</v>
      </c>
      <c r="S24" s="24">
        <v>0</v>
      </c>
      <c r="T24" s="24">
        <v>0</v>
      </c>
      <c r="U24" s="24">
        <v>0</v>
      </c>
    </row>
    <row r="25" spans="2:21">
      <c r="D25" t="s">
        <v>145</v>
      </c>
      <c r="F25" s="129"/>
      <c r="J25" s="103">
        <f>INDEX(Project_inputs!$I$11:$I$42, MATCH(D25, Project_inputs!$D$11:$D$42,0))</f>
        <v>11660</v>
      </c>
      <c r="K25" s="24">
        <v>40</v>
      </c>
      <c r="M25" s="95"/>
      <c r="O25" s="92"/>
      <c r="Q25" s="92"/>
      <c r="R25" s="24">
        <v>410</v>
      </c>
      <c r="S25" s="24">
        <v>0</v>
      </c>
      <c r="T25" s="24">
        <v>0</v>
      </c>
      <c r="U25" s="24">
        <v>0</v>
      </c>
    </row>
    <row r="26" spans="2:21">
      <c r="D26" t="s">
        <v>146</v>
      </c>
      <c r="F26" s="129"/>
      <c r="J26" s="103">
        <f>INDEX(Project_inputs!$I$11:$I$42, MATCH(D26, Project_inputs!$D$11:$D$42,0))</f>
        <v>13100</v>
      </c>
      <c r="K26" s="24">
        <v>0</v>
      </c>
      <c r="M26" s="95"/>
      <c r="O26" s="92"/>
      <c r="Q26" s="92"/>
      <c r="R26" s="24">
        <v>0</v>
      </c>
      <c r="S26" s="24">
        <v>0</v>
      </c>
      <c r="T26" s="24">
        <v>0</v>
      </c>
      <c r="U26" s="24">
        <v>0</v>
      </c>
    </row>
    <row r="27" spans="2:21">
      <c r="D27" t="s">
        <v>147</v>
      </c>
      <c r="F27" s="129"/>
      <c r="J27" s="103">
        <f>INDEX(Project_inputs!$I$11:$I$42, MATCH(D27, Project_inputs!$D$11:$D$42,0))</f>
        <v>150800</v>
      </c>
      <c r="K27" s="24">
        <v>3</v>
      </c>
      <c r="M27" s="95"/>
      <c r="O27" s="92"/>
      <c r="Q27" s="92"/>
      <c r="R27" s="24">
        <v>0</v>
      </c>
      <c r="S27" s="24">
        <v>486</v>
      </c>
      <c r="T27" s="24">
        <v>120</v>
      </c>
      <c r="U27" s="24">
        <v>0</v>
      </c>
    </row>
    <row r="28" spans="2:21">
      <c r="D28" s="18" t="s">
        <v>184</v>
      </c>
      <c r="F28" s="108"/>
      <c r="J28" s="103">
        <f>INDEX(Project_inputs!$I$11:$I$42, MATCH(D28, Project_inputs!$D$11:$D$42,0))</f>
        <v>100000</v>
      </c>
      <c r="K28" s="24">
        <v>2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1">
      <c r="D29" t="s">
        <v>15</v>
      </c>
      <c r="F29" s="108"/>
      <c r="J29" s="103">
        <f>INDEX(Project_inputs!$I$11:$I$42, MATCH(D29, Project_inputs!$D$11:$D$42,0))</f>
        <v>250</v>
      </c>
      <c r="K29" s="24">
        <v>0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1">
      <c r="D30" t="s">
        <v>39</v>
      </c>
      <c r="F30" s="108"/>
      <c r="J30" s="103">
        <f>INDEX(Project_inputs!$I$11:$I$42, MATCH(D30, Project_inputs!$D$11:$D$42,0))</f>
        <v>750</v>
      </c>
      <c r="K30" s="24">
        <v>626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1">
      <c r="D31" t="s">
        <v>158</v>
      </c>
      <c r="F31" s="108"/>
      <c r="J31" s="103">
        <f>INDEX(Project_inputs!$I$11:$I$42, MATCH(D31, Project_inputs!$D$11:$D$42,0))</f>
        <v>823000</v>
      </c>
      <c r="K31" s="24">
        <v>0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</row>
    <row r="32" spans="2:21">
      <c r="D32" t="s">
        <v>159</v>
      </c>
      <c r="F32" s="108"/>
      <c r="J32" s="103">
        <f>INDEX(Project_inputs!$I$11:$I$42, MATCH(D32, Project_inputs!$D$11:$D$42,0))</f>
        <v>823000</v>
      </c>
      <c r="K32" s="24">
        <v>4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</row>
    <row r="33" spans="1:21">
      <c r="D33" t="s">
        <v>160</v>
      </c>
      <c r="F33" s="108"/>
      <c r="J33" s="103">
        <f>INDEX(Project_inputs!$I$11:$I$42, MATCH(D33, Project_inputs!$D$11:$D$42,0))</f>
        <v>907000</v>
      </c>
      <c r="K33" s="24">
        <v>0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</row>
    <row r="34" spans="1:21">
      <c r="D34" t="s">
        <v>161</v>
      </c>
      <c r="F34" s="108"/>
      <c r="J34" s="103">
        <f>INDEX(Project_inputs!$I$11:$I$42, MATCH(D34, Project_inputs!$D$11:$D$42,0))</f>
        <v>962000</v>
      </c>
      <c r="K34" s="24">
        <v>1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</row>
    <row r="35" spans="1:21">
      <c r="M35" s="19"/>
      <c r="O35" s="19"/>
      <c r="Q35" s="19"/>
    </row>
    <row r="36" spans="1:21" ht="15">
      <c r="A36" s="19"/>
      <c r="B36" s="10" t="s">
        <v>16</v>
      </c>
      <c r="C36" s="19"/>
      <c r="D36" s="19"/>
      <c r="M36" s="19"/>
      <c r="O36" s="19"/>
      <c r="Q36" s="19"/>
    </row>
    <row r="37" spans="1:21">
      <c r="C37" s="11" t="s">
        <v>17</v>
      </c>
      <c r="M37" s="19"/>
      <c r="O37" s="19"/>
      <c r="Q37" s="19"/>
    </row>
    <row r="38" spans="1:21">
      <c r="D38" s="18" t="s">
        <v>18</v>
      </c>
      <c r="F38" s="157"/>
      <c r="J38" s="103">
        <f>INDEX(Project_inputs!$I$11:$I$42, MATCH(D38, Project_inputs!$D$11:$D$42,0))</f>
        <v>1110010</v>
      </c>
      <c r="K38" s="24">
        <v>1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1638</v>
      </c>
    </row>
    <row r="39" spans="1:21">
      <c r="D39" s="18" t="s">
        <v>19</v>
      </c>
      <c r="F39" s="108"/>
      <c r="J39" s="103">
        <f>INDEX(Project_inputs!$I$11:$I$42, MATCH(D39, Project_inputs!$D$11:$D$42,0))</f>
        <v>58300</v>
      </c>
      <c r="K39" s="24">
        <v>1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1">
      <c r="D40" s="18" t="s">
        <v>74</v>
      </c>
      <c r="F40" s="108"/>
      <c r="J40" s="103">
        <f>INDEX(Project_inputs!$I$11:$I$42, MATCH(D40, Project_inputs!$D$11:$D$42,0))</f>
        <v>485000</v>
      </c>
      <c r="K40" s="24">
        <v>0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1">
      <c r="D41" s="18" t="s">
        <v>20</v>
      </c>
      <c r="F41" s="108"/>
      <c r="J41" s="103">
        <f>INDEX(Project_inputs!$I$11:$I$42, MATCH(D41, Project_inputs!$D$11:$D$42,0))</f>
        <v>69150</v>
      </c>
      <c r="K41" s="24">
        <v>1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1">
      <c r="D42" s="18" t="s">
        <v>30</v>
      </c>
      <c r="F42" s="108"/>
      <c r="J42" s="103">
        <f>INDEX(Project_inputs!$I$11:$I$42, MATCH(D42, Project_inputs!$D$11:$D$42,0))</f>
        <v>40280</v>
      </c>
      <c r="K42" s="24">
        <v>2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1">
      <c r="D43" s="18" t="s">
        <v>31</v>
      </c>
      <c r="F43" s="108"/>
      <c r="J43" s="103">
        <f>INDEX(Project_inputs!$I$11:$I$42, MATCH(D43, Project_inputs!$D$11:$D$42,0))</f>
        <v>50350</v>
      </c>
      <c r="K43" s="24">
        <v>0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1">
      <c r="D44" s="18" t="s">
        <v>21</v>
      </c>
      <c r="F44" s="108"/>
      <c r="J44" s="103">
        <f>INDEX(Project_inputs!$I$11:$I$42, MATCH(D44, Project_inputs!$D$11:$D$42,0))</f>
        <v>320013</v>
      </c>
      <c r="K44" s="24">
        <v>0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1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1">
      <c r="D46" t="s">
        <v>118</v>
      </c>
      <c r="F46" s="108"/>
      <c r="J46" s="103">
        <f>INDEX(Project_inputs!$I$11:$I$42, MATCH(D46, Project_inputs!$D$11:$D$42,0))</f>
        <v>371000</v>
      </c>
      <c r="K46" s="24">
        <v>0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1">
      <c r="D47" s="18" t="s">
        <v>75</v>
      </c>
      <c r="F47" s="108"/>
      <c r="J47" s="103">
        <f>INDEX(Project_inputs!$I$11:$I$42, MATCH(D47, Project_inputs!$D$11:$D$42,0))</f>
        <v>71020</v>
      </c>
      <c r="K47" s="24">
        <v>0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1">
      <c r="D48" s="18" t="s">
        <v>23</v>
      </c>
      <c r="F48" s="108"/>
      <c r="J48" s="103">
        <f>INDEX(Project_inputs!$I$11:$I$42, MATCH(D48, Project_inputs!$D$11:$D$42,0))</f>
        <v>17100</v>
      </c>
      <c r="K48" s="24">
        <v>0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1">
      <c r="D49" s="18" t="s">
        <v>9</v>
      </c>
      <c r="F49" s="108"/>
      <c r="J49" s="24">
        <v>113369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1">
      <c r="C50" s="11"/>
      <c r="O50" s="19"/>
      <c r="Q50" s="19"/>
    </row>
    <row r="51" spans="1:31">
      <c r="C51" s="5" t="s">
        <v>157</v>
      </c>
      <c r="D51" s="14"/>
      <c r="F51" s="157"/>
      <c r="J51" s="24">
        <v>157272</v>
      </c>
      <c r="K51" s="24">
        <v>1</v>
      </c>
      <c r="M51" s="95"/>
      <c r="O51" s="24">
        <v>20924</v>
      </c>
      <c r="Q51" s="92"/>
      <c r="R51" s="152">
        <v>0</v>
      </c>
      <c r="S51" s="24">
        <v>0</v>
      </c>
      <c r="T51" s="24">
        <v>2616</v>
      </c>
      <c r="U51" s="24">
        <v>1092</v>
      </c>
    </row>
    <row r="52" spans="1:31">
      <c r="C52" s="5" t="s">
        <v>27</v>
      </c>
      <c r="D52" s="14"/>
      <c r="F52" s="156"/>
      <c r="J52" s="92"/>
      <c r="K52" s="92"/>
      <c r="M52" s="92"/>
      <c r="O52" s="24">
        <v>463701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  <c r="X52" s="144"/>
    </row>
    <row r="53" spans="1:31">
      <c r="C53" s="5" t="s">
        <v>98</v>
      </c>
      <c r="D53" s="14"/>
      <c r="F53" s="156"/>
      <c r="J53" s="92"/>
      <c r="K53" s="92"/>
      <c r="M53" s="92"/>
      <c r="O53" s="24">
        <v>856990</v>
      </c>
      <c r="Q53" s="92"/>
      <c r="R53" s="92"/>
      <c r="S53" s="92"/>
      <c r="T53" s="92"/>
      <c r="U53" s="92"/>
      <c r="V53" s="50"/>
      <c r="W53" s="50"/>
      <c r="X53" s="144"/>
    </row>
    <row r="54" spans="1:31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1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1" ht="15">
      <c r="B56" s="10"/>
      <c r="C56" s="11"/>
      <c r="D56" s="20" t="s">
        <v>36</v>
      </c>
      <c r="F56" s="156"/>
      <c r="M56" s="24">
        <v>332580</v>
      </c>
      <c r="O56" s="50"/>
      <c r="Q56" s="50"/>
      <c r="R56" s="50"/>
      <c r="S56" s="50"/>
      <c r="T56" s="50"/>
      <c r="U56" s="50"/>
      <c r="V56" s="50"/>
      <c r="W56" s="50"/>
    </row>
    <row r="57" spans="1:31">
      <c r="C57" s="11"/>
      <c r="D57" s="20" t="s">
        <v>40</v>
      </c>
      <c r="F57" s="156"/>
      <c r="M57" s="24">
        <v>71454</v>
      </c>
      <c r="O57" s="50"/>
      <c r="Q57" s="50"/>
      <c r="R57" s="50"/>
      <c r="S57" s="50"/>
      <c r="T57" s="50"/>
      <c r="U57" s="50"/>
      <c r="V57" s="50"/>
      <c r="W57" s="50"/>
    </row>
    <row r="58" spans="1:31">
      <c r="C58" s="11"/>
      <c r="D58" s="20" t="s">
        <v>28</v>
      </c>
      <c r="M58" s="24">
        <v>464200</v>
      </c>
      <c r="O58" s="50"/>
      <c r="Q58" s="50"/>
      <c r="R58" s="50"/>
      <c r="S58" s="50"/>
      <c r="T58" s="50"/>
      <c r="U58" s="50"/>
      <c r="V58" s="50"/>
      <c r="W58" s="50"/>
    </row>
    <row r="59" spans="1:31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  <c r="AE59" s="76"/>
    </row>
    <row r="60" spans="1:31" s="2" customFormat="1">
      <c r="A60"/>
      <c r="B60"/>
      <c r="C60"/>
      <c r="D60"/>
      <c r="E60"/>
      <c r="F60" s="21"/>
      <c r="G60" s="21"/>
    </row>
    <row r="61" spans="1:31" s="2" customFormat="1">
      <c r="A61"/>
      <c r="B61"/>
      <c r="C61"/>
      <c r="D61"/>
      <c r="E61"/>
      <c r="F61" s="21"/>
      <c r="G61" s="21"/>
    </row>
    <row r="62" spans="1:31" s="2" customFormat="1">
      <c r="A62"/>
      <c r="B62"/>
      <c r="C62"/>
      <c r="D62"/>
      <c r="E62"/>
      <c r="F62" s="21"/>
      <c r="G62" s="21"/>
    </row>
    <row r="63" spans="1:31" s="2" customFormat="1">
      <c r="A63"/>
      <c r="B63"/>
      <c r="C63"/>
      <c r="D63"/>
      <c r="E63"/>
      <c r="F63" s="21"/>
      <c r="G63" s="21"/>
    </row>
    <row r="64" spans="1:31" s="2" customFormat="1">
      <c r="A64"/>
      <c r="B64"/>
      <c r="C64"/>
      <c r="D64"/>
      <c r="E64"/>
      <c r="F64" s="21"/>
      <c r="G64" s="21"/>
      <c r="J64"/>
      <c r="K64"/>
    </row>
    <row r="65" spans="1:7" s="2" customFormat="1">
      <c r="A65"/>
      <c r="B65"/>
      <c r="C65"/>
      <c r="D65"/>
      <c r="E65"/>
      <c r="F65" s="21"/>
      <c r="G65" s="21"/>
    </row>
    <row r="66" spans="1:7" s="2" customFormat="1">
      <c r="A66"/>
      <c r="B66"/>
      <c r="C66"/>
      <c r="D66"/>
      <c r="E66"/>
      <c r="F66" s="21"/>
      <c r="G66" s="21"/>
    </row>
    <row r="67" spans="1:7" s="2" customFormat="1">
      <c r="A67"/>
      <c r="B67"/>
      <c r="C67"/>
      <c r="D67"/>
      <c r="E67"/>
      <c r="F67" s="21"/>
      <c r="G67" s="21"/>
    </row>
    <row r="68" spans="1:7" s="2" customFormat="1">
      <c r="A68"/>
      <c r="B68"/>
      <c r="C68"/>
      <c r="D68"/>
      <c r="E68"/>
      <c r="F68" s="21"/>
      <c r="G68" s="21"/>
    </row>
    <row r="69" spans="1:7" s="2" customFormat="1">
      <c r="A69"/>
      <c r="B69"/>
      <c r="C69"/>
      <c r="D69"/>
      <c r="E69"/>
      <c r="F69" s="21"/>
      <c r="G69" s="21"/>
    </row>
    <row r="70" spans="1:7" s="2" customFormat="1">
      <c r="A70"/>
      <c r="B70"/>
      <c r="C70"/>
      <c r="D70"/>
      <c r="E70"/>
      <c r="F70" s="21"/>
      <c r="G70" s="21"/>
    </row>
    <row r="71" spans="1:7" s="2" customFormat="1">
      <c r="A71"/>
      <c r="B71"/>
      <c r="C71"/>
      <c r="D71"/>
      <c r="E71"/>
      <c r="F71" s="21"/>
      <c r="G71" s="21"/>
    </row>
    <row r="72" spans="1:7" s="2" customFormat="1">
      <c r="A72"/>
      <c r="B72"/>
      <c r="C72"/>
      <c r="D72"/>
      <c r="E72"/>
      <c r="F72" s="21"/>
      <c r="G72" s="21"/>
    </row>
    <row r="73" spans="1:7" s="2" customFormat="1">
      <c r="A73"/>
      <c r="B73"/>
      <c r="C73"/>
      <c r="D73"/>
      <c r="E73"/>
      <c r="F73" s="21"/>
      <c r="G73" s="21"/>
    </row>
    <row r="74" spans="1:7" s="2" customFormat="1">
      <c r="A74"/>
      <c r="B74"/>
      <c r="C74"/>
      <c r="D74"/>
      <c r="E74"/>
      <c r="F74" s="21"/>
      <c r="G74" s="21"/>
    </row>
    <row r="75" spans="1:7" s="2" customFormat="1">
      <c r="A75"/>
      <c r="B75"/>
      <c r="C75"/>
      <c r="D75"/>
      <c r="E75"/>
      <c r="F75" s="21"/>
      <c r="G75" s="21"/>
    </row>
    <row r="76" spans="1:7" s="2" customFormat="1">
      <c r="A76"/>
      <c r="B76"/>
      <c r="C76"/>
      <c r="D76"/>
      <c r="E76"/>
      <c r="F76" s="21"/>
      <c r="G76" s="21"/>
    </row>
    <row r="77" spans="1:7" s="2" customFormat="1">
      <c r="A77"/>
      <c r="B77"/>
      <c r="C77"/>
      <c r="D77"/>
      <c r="E77"/>
      <c r="F77" s="21"/>
      <c r="G77" s="21"/>
    </row>
    <row r="78" spans="1:7" s="2" customFormat="1">
      <c r="A78"/>
      <c r="B78"/>
      <c r="C78"/>
      <c r="D78"/>
      <c r="E78"/>
      <c r="F78" s="21"/>
      <c r="G78" s="21"/>
    </row>
    <row r="79" spans="1:7" s="2" customFormat="1">
      <c r="A79"/>
      <c r="B79"/>
      <c r="C79"/>
      <c r="D79"/>
      <c r="E79"/>
      <c r="F79" s="21"/>
      <c r="G79" s="21"/>
    </row>
    <row r="80" spans="1:7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</row>
    <row r="137" spans="1:13" s="2" customFormat="1">
      <c r="A137"/>
      <c r="B137"/>
      <c r="C137"/>
      <c r="D137"/>
      <c r="E137"/>
      <c r="F137" s="21"/>
      <c r="G137" s="21"/>
    </row>
    <row r="138" spans="1:13" s="2" customFormat="1">
      <c r="A138"/>
      <c r="B138"/>
      <c r="C138"/>
      <c r="D138"/>
      <c r="E138"/>
      <c r="F138" s="21"/>
      <c r="G138" s="21"/>
      <c r="M138"/>
    </row>
    <row r="139" spans="1:13" s="2" customFormat="1">
      <c r="A139"/>
      <c r="B139"/>
      <c r="C139"/>
      <c r="D139"/>
      <c r="E139"/>
      <c r="F139" s="21"/>
      <c r="G139" s="21"/>
      <c r="M139"/>
    </row>
    <row r="140" spans="1:13" s="2" customFormat="1">
      <c r="A140"/>
      <c r="B140"/>
      <c r="C140"/>
      <c r="D140"/>
      <c r="E140"/>
      <c r="F140" s="21"/>
      <c r="G140" s="21"/>
      <c r="M140"/>
    </row>
  </sheetData>
  <sortState ref="A19:AD36">
    <sortCondition ref="B19:B36"/>
  </sortState>
  <conditionalFormatting sqref="H2">
    <cfRule type="containsText" dxfId="10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E140"/>
  <sheetViews>
    <sheetView showGridLines="0" zoomScale="70" zoomScaleNormal="70" workbookViewId="0">
      <pane xSplit="6" ySplit="10" topLeftCell="G11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1" ht="17.25" customHeight="1">
      <c r="A2" s="223" t="s">
        <v>116</v>
      </c>
      <c r="B2" s="222"/>
      <c r="C2" s="222"/>
      <c r="D2" s="223" t="s">
        <v>3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1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55</v>
      </c>
      <c r="C5" s="7"/>
      <c r="D5" s="7"/>
      <c r="E5" s="7"/>
      <c r="F5" s="310" t="s">
        <v>41</v>
      </c>
      <c r="K5" s="5"/>
    </row>
    <row r="6" spans="1:31" ht="15">
      <c r="A6" s="32"/>
      <c r="B6" s="4"/>
      <c r="C6" s="4"/>
      <c r="D6" s="4"/>
      <c r="F6" s="15"/>
      <c r="K6" s="5"/>
    </row>
    <row r="7" spans="1:31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1">
      <c r="A8" t="s">
        <v>49</v>
      </c>
      <c r="F8" s="311">
        <f>INDEX(Project_inputs!$J$94:$M$99, MATCH(D$2, Project_inputs!$C$94:$C$99, 0), MATCH(A8, Project_inputs!$J$93:$M$93,0))</f>
        <v>2018</v>
      </c>
      <c r="G8" s="107"/>
      <c r="K8" s="144"/>
    </row>
    <row r="9" spans="1:31" ht="15">
      <c r="A9" s="4"/>
      <c r="B9" s="4"/>
      <c r="C9" s="4"/>
      <c r="D9" s="4"/>
      <c r="E9" s="4"/>
      <c r="F9" s="4"/>
      <c r="G9" s="195"/>
      <c r="K9" s="144"/>
    </row>
    <row r="10" spans="1:31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1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2018</v>
      </c>
      <c r="K11" s="102">
        <f>IF(K$12="design", $F$7, $F$8)</f>
        <v>2018</v>
      </c>
      <c r="L11" s="101"/>
      <c r="M11" s="102">
        <f>IF(M$12="design", $F$7, $F$8)</f>
        <v>2018</v>
      </c>
      <c r="N11" s="101"/>
      <c r="O11" s="102">
        <f t="shared" ref="O11" si="0">IF(O$12="design", $F$7, $F$8)</f>
        <v>2018</v>
      </c>
      <c r="P11" s="101"/>
      <c r="Q11" s="102">
        <f t="shared" ref="Q11:U11" si="1">IF(Q$12="design", $F$7, $F$8)</f>
        <v>2017</v>
      </c>
      <c r="R11" s="102">
        <f t="shared" si="1"/>
        <v>2018</v>
      </c>
      <c r="S11" s="102">
        <f t="shared" si="1"/>
        <v>2018</v>
      </c>
      <c r="T11" s="102">
        <f t="shared" si="1"/>
        <v>2018</v>
      </c>
      <c r="U11" s="102">
        <f t="shared" si="1"/>
        <v>2018</v>
      </c>
      <c r="V11" s="19"/>
      <c r="W11" s="19"/>
    </row>
    <row r="12" spans="1:31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  <c r="AE12"/>
    </row>
    <row r="13" spans="1:31" s="9" customFormat="1" ht="15.75">
      <c r="A13" s="7"/>
      <c r="B13" s="10" t="s">
        <v>52</v>
      </c>
      <c r="C13" s="7"/>
      <c r="E13" s="10"/>
      <c r="F13" s="45"/>
      <c r="G13" s="45"/>
      <c r="H13" s="10"/>
      <c r="I13" s="10"/>
      <c r="K13" s="10"/>
      <c r="L13" s="10"/>
      <c r="M13" s="10"/>
      <c r="N13" s="10"/>
      <c r="O13" s="100"/>
      <c r="P13" s="10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167.88866666666664</v>
      </c>
      <c r="S13" s="100">
        <f ca="1">INDEX(INDIRECT($F$5&amp;"_rates"), MATCH(S$12, INDIRECT($F$5&amp;"_roles"), 0), MATCH($F$7, INDIRECT($F$5&amp;"_years"),0))</f>
        <v>158.63733333333332</v>
      </c>
      <c r="T13" s="100">
        <f ca="1">INDEX(INDIRECT($F$5&amp;"_rates"), MATCH(T$12, INDIRECT($F$5&amp;"_roles"), 0), MATCH($F$7, INDIRECT($F$5&amp;"_years"),0))</f>
        <v>241.09899999999999</v>
      </c>
      <c r="U13" s="100">
        <f ca="1">INDEX(INDIRECT($F$5&amp;"_rates"), MATCH(U$12, INDIRECT($F$5&amp;"_roles"), 0), MATCH($F$7, INDIRECT($F$5&amp;"_years"),0))</f>
        <v>164.67011111111108</v>
      </c>
      <c r="X13"/>
      <c r="Y13"/>
      <c r="Z13"/>
      <c r="AA13"/>
      <c r="AB13"/>
      <c r="AC13"/>
      <c r="AD13"/>
      <c r="AE13"/>
    </row>
    <row r="14" spans="1:31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  <c r="AB14"/>
      <c r="AC14"/>
      <c r="AD14"/>
      <c r="AE14"/>
    </row>
    <row r="15" spans="1:31">
      <c r="B15" t="s">
        <v>32</v>
      </c>
      <c r="F15" s="156"/>
      <c r="G15" s="156"/>
      <c r="J15" s="92"/>
      <c r="K15" s="92"/>
      <c r="M15" s="92"/>
      <c r="O15" s="92"/>
      <c r="Q15" s="24">
        <v>2660</v>
      </c>
      <c r="R15" s="106"/>
      <c r="S15" s="106"/>
      <c r="T15" s="106"/>
      <c r="U15" s="106"/>
    </row>
    <row r="16" spans="1:31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</row>
    <row r="17" spans="2:21" ht="15">
      <c r="B17" s="10" t="s">
        <v>71</v>
      </c>
      <c r="M17" s="19"/>
    </row>
    <row r="18" spans="2:21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560</v>
      </c>
      <c r="M18" s="95"/>
      <c r="O18" s="92"/>
      <c r="Q18" s="92"/>
      <c r="R18" s="24">
        <v>2688</v>
      </c>
      <c r="S18" s="24">
        <v>0</v>
      </c>
      <c r="T18" s="24">
        <v>0</v>
      </c>
      <c r="U18" s="24">
        <v>0</v>
      </c>
    </row>
    <row r="19" spans="2:21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354</v>
      </c>
      <c r="M19" s="95"/>
      <c r="O19" s="92"/>
      <c r="Q19" s="92"/>
      <c r="R19" s="24">
        <v>2053</v>
      </c>
      <c r="S19" s="24">
        <v>0</v>
      </c>
      <c r="T19" s="24">
        <v>0</v>
      </c>
      <c r="U19" s="24">
        <v>0</v>
      </c>
    </row>
    <row r="20" spans="2:21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1</v>
      </c>
      <c r="M20" s="95"/>
      <c r="O20" s="92"/>
      <c r="Q20" s="92"/>
      <c r="R20" s="24">
        <v>96</v>
      </c>
      <c r="S20" s="24">
        <v>0</v>
      </c>
      <c r="T20" s="24">
        <v>40</v>
      </c>
      <c r="U20" s="24">
        <v>0</v>
      </c>
    </row>
    <row r="21" spans="2:21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6</v>
      </c>
      <c r="M21" s="95"/>
      <c r="O21" s="92"/>
      <c r="Q21" s="92"/>
      <c r="R21" s="24">
        <v>72</v>
      </c>
      <c r="S21" s="24">
        <v>0</v>
      </c>
      <c r="T21" s="24">
        <v>120</v>
      </c>
      <c r="U21" s="24">
        <v>0</v>
      </c>
    </row>
    <row r="22" spans="2:21">
      <c r="D22" t="s">
        <v>13</v>
      </c>
      <c r="F22" s="129"/>
      <c r="J22" s="103">
        <f>INDEX(Project_inputs!$I$11:$I$42, MATCH(D22, Project_inputs!$D$11:$D$42,0))</f>
        <v>14850</v>
      </c>
      <c r="K22" s="24">
        <v>3</v>
      </c>
      <c r="M22" s="95"/>
      <c r="O22" s="92"/>
      <c r="Q22" s="92"/>
      <c r="R22" s="24">
        <v>0</v>
      </c>
      <c r="S22" s="24">
        <v>45</v>
      </c>
      <c r="T22" s="24">
        <v>48</v>
      </c>
      <c r="U22" s="24">
        <v>90</v>
      </c>
    </row>
    <row r="23" spans="2:21">
      <c r="D23" t="s">
        <v>14</v>
      </c>
      <c r="F23" s="129"/>
      <c r="J23" s="103">
        <f>INDEX(Project_inputs!$I$11:$I$42, MATCH(D23, Project_inputs!$D$11:$D$42,0))</f>
        <v>22600</v>
      </c>
      <c r="K23" s="24">
        <v>33</v>
      </c>
      <c r="M23" s="95"/>
      <c r="O23" s="92"/>
      <c r="Q23" s="92"/>
      <c r="R23" s="24">
        <v>0</v>
      </c>
      <c r="S23" s="24">
        <v>726</v>
      </c>
      <c r="T23" s="24">
        <v>528</v>
      </c>
      <c r="U23" s="24">
        <v>990</v>
      </c>
    </row>
    <row r="24" spans="2:21">
      <c r="D24" t="s">
        <v>29</v>
      </c>
      <c r="F24" s="129"/>
      <c r="J24" s="103">
        <f>INDEX(Project_inputs!$I$11:$I$42, MATCH(D24, Project_inputs!$D$11:$D$42,0))</f>
        <v>212</v>
      </c>
      <c r="K24" s="24">
        <v>39</v>
      </c>
      <c r="M24" s="95"/>
      <c r="O24" s="92"/>
      <c r="Q24" s="92"/>
      <c r="R24" s="24">
        <v>458</v>
      </c>
      <c r="S24" s="24">
        <v>0</v>
      </c>
      <c r="T24" s="24">
        <v>0</v>
      </c>
      <c r="U24" s="24">
        <v>0</v>
      </c>
    </row>
    <row r="25" spans="2:21">
      <c r="D25" t="s">
        <v>145</v>
      </c>
      <c r="F25" s="129"/>
      <c r="J25" s="103">
        <f>INDEX(Project_inputs!$I$11:$I$42, MATCH(D25, Project_inputs!$D$11:$D$42,0))</f>
        <v>11660</v>
      </c>
      <c r="K25" s="24">
        <v>42</v>
      </c>
      <c r="M25" s="95"/>
      <c r="O25" s="92"/>
      <c r="Q25" s="92"/>
      <c r="R25" s="24">
        <v>431</v>
      </c>
      <c r="S25" s="24">
        <v>0</v>
      </c>
      <c r="T25" s="24">
        <v>0</v>
      </c>
      <c r="U25" s="24">
        <v>0</v>
      </c>
    </row>
    <row r="26" spans="2:21">
      <c r="D26" t="s">
        <v>146</v>
      </c>
      <c r="F26" s="129"/>
      <c r="J26" s="103">
        <f>INDEX(Project_inputs!$I$11:$I$42, MATCH(D26, Project_inputs!$D$11:$D$42,0))</f>
        <v>13100</v>
      </c>
      <c r="K26" s="24">
        <v>1</v>
      </c>
      <c r="M26" s="95"/>
      <c r="O26" s="92"/>
      <c r="Q26" s="92"/>
      <c r="R26" s="24">
        <v>0</v>
      </c>
      <c r="S26" s="24">
        <v>8</v>
      </c>
      <c r="T26" s="24">
        <v>32</v>
      </c>
      <c r="U26" s="24">
        <v>0</v>
      </c>
    </row>
    <row r="27" spans="2:21">
      <c r="D27" t="s">
        <v>147</v>
      </c>
      <c r="F27" s="129"/>
      <c r="J27" s="103">
        <f>INDEX(Project_inputs!$I$11:$I$42, MATCH(D27, Project_inputs!$D$11:$D$42,0))</f>
        <v>150800</v>
      </c>
      <c r="K27" s="24">
        <v>2</v>
      </c>
      <c r="M27" s="95"/>
      <c r="O27" s="92"/>
      <c r="Q27" s="92"/>
      <c r="R27" s="24">
        <v>0</v>
      </c>
      <c r="S27" s="24">
        <v>324</v>
      </c>
      <c r="T27" s="24">
        <v>80</v>
      </c>
      <c r="U27" s="24">
        <v>0</v>
      </c>
    </row>
    <row r="28" spans="2:21">
      <c r="D28" s="18" t="s">
        <v>184</v>
      </c>
      <c r="F28" s="108"/>
      <c r="J28" s="103">
        <f>INDEX(Project_inputs!$I$11:$I$42, MATCH(D28, Project_inputs!$D$11:$D$42,0))</f>
        <v>100000</v>
      </c>
      <c r="K28" s="24">
        <v>0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1">
      <c r="D29" t="s">
        <v>15</v>
      </c>
      <c r="F29" s="108"/>
      <c r="J29" s="103">
        <f>INDEX(Project_inputs!$I$11:$I$42, MATCH(D29, Project_inputs!$D$11:$D$42,0))</f>
        <v>250</v>
      </c>
      <c r="K29" s="24">
        <v>0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1">
      <c r="D30" t="s">
        <v>39</v>
      </c>
      <c r="F30" s="108"/>
      <c r="J30" s="103">
        <f>INDEX(Project_inputs!$I$11:$I$42, MATCH(D30, Project_inputs!$D$11:$D$42,0))</f>
        <v>750</v>
      </c>
      <c r="K30" s="24">
        <v>163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1">
      <c r="D31" t="s">
        <v>158</v>
      </c>
      <c r="F31" s="108"/>
      <c r="J31" s="103">
        <f>INDEX(Project_inputs!$I$11:$I$42, MATCH(D31, Project_inputs!$D$11:$D$42,0))</f>
        <v>823000</v>
      </c>
      <c r="K31" s="24">
        <v>0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</row>
    <row r="32" spans="2:21">
      <c r="D32" t="s">
        <v>159</v>
      </c>
      <c r="F32" s="108"/>
      <c r="J32" s="103">
        <f>INDEX(Project_inputs!$I$11:$I$42, MATCH(D32, Project_inputs!$D$11:$D$42,0))</f>
        <v>823000</v>
      </c>
      <c r="K32" s="24">
        <v>0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</row>
    <row r="33" spans="1:21">
      <c r="D33" t="s">
        <v>160</v>
      </c>
      <c r="F33" s="108"/>
      <c r="J33" s="103">
        <f>INDEX(Project_inputs!$I$11:$I$42, MATCH(D33, Project_inputs!$D$11:$D$42,0))</f>
        <v>907000</v>
      </c>
      <c r="K33" s="24">
        <v>0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</row>
    <row r="34" spans="1:21">
      <c r="D34" t="s">
        <v>161</v>
      </c>
      <c r="F34" s="108"/>
      <c r="J34" s="103">
        <f>INDEX(Project_inputs!$I$11:$I$42, MATCH(D34, Project_inputs!$D$11:$D$42,0))</f>
        <v>962000</v>
      </c>
      <c r="K34" s="24">
        <v>0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</row>
    <row r="35" spans="1:21">
      <c r="M35" s="19"/>
      <c r="O35" s="19"/>
      <c r="Q35" s="19"/>
    </row>
    <row r="36" spans="1:21" ht="15">
      <c r="A36" s="19"/>
      <c r="B36" s="10" t="s">
        <v>16</v>
      </c>
      <c r="C36" s="19"/>
      <c r="D36" s="19"/>
      <c r="M36" s="19"/>
      <c r="O36" s="19"/>
      <c r="Q36" s="19"/>
    </row>
    <row r="37" spans="1:21">
      <c r="C37" s="11" t="s">
        <v>17</v>
      </c>
      <c r="M37" s="19"/>
      <c r="O37" s="19"/>
      <c r="Q37" s="19"/>
    </row>
    <row r="38" spans="1:21">
      <c r="D38" s="18" t="s">
        <v>18</v>
      </c>
      <c r="F38" s="157"/>
      <c r="J38" s="103">
        <f>INDEX(Project_inputs!$I$11:$I$42, MATCH(D38, Project_inputs!$D$11:$D$42,0))</f>
        <v>1110010</v>
      </c>
      <c r="K38" s="24">
        <v>1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1305</v>
      </c>
    </row>
    <row r="39" spans="1:21">
      <c r="D39" s="18" t="s">
        <v>19</v>
      </c>
      <c r="F39" s="108"/>
      <c r="J39" s="103">
        <f>INDEX(Project_inputs!$I$11:$I$42, MATCH(D39, Project_inputs!$D$11:$D$42,0))</f>
        <v>58300</v>
      </c>
      <c r="K39" s="24">
        <v>1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1">
      <c r="D40" s="18" t="s">
        <v>74</v>
      </c>
      <c r="F40" s="108"/>
      <c r="J40" s="103">
        <f>INDEX(Project_inputs!$I$11:$I$42, MATCH(D40, Project_inputs!$D$11:$D$42,0))</f>
        <v>485000</v>
      </c>
      <c r="K40" s="24">
        <v>0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1">
      <c r="D41" s="18" t="s">
        <v>20</v>
      </c>
      <c r="F41" s="108"/>
      <c r="J41" s="103">
        <f>INDEX(Project_inputs!$I$11:$I$42, MATCH(D41, Project_inputs!$D$11:$D$42,0))</f>
        <v>69150</v>
      </c>
      <c r="K41" s="24">
        <v>1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1">
      <c r="D42" s="18" t="s">
        <v>30</v>
      </c>
      <c r="F42" s="108"/>
      <c r="J42" s="103">
        <f>INDEX(Project_inputs!$I$11:$I$42, MATCH(D42, Project_inputs!$D$11:$D$42,0))</f>
        <v>40280</v>
      </c>
      <c r="K42" s="24">
        <v>1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1">
      <c r="D43" s="18" t="s">
        <v>31</v>
      </c>
      <c r="F43" s="108"/>
      <c r="J43" s="103">
        <f>INDEX(Project_inputs!$I$11:$I$42, MATCH(D43, Project_inputs!$D$11:$D$42,0))</f>
        <v>50350</v>
      </c>
      <c r="K43" s="24">
        <v>0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1">
      <c r="D44" s="18" t="s">
        <v>21</v>
      </c>
      <c r="F44" s="108"/>
      <c r="J44" s="103">
        <f>INDEX(Project_inputs!$I$11:$I$42, MATCH(D44, Project_inputs!$D$11:$D$42,0))</f>
        <v>320013</v>
      </c>
      <c r="K44" s="24">
        <v>0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1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1">
      <c r="D46" t="s">
        <v>118</v>
      </c>
      <c r="F46" s="108"/>
      <c r="J46" s="103">
        <f>INDEX(Project_inputs!$I$11:$I$42, MATCH(D46, Project_inputs!$D$11:$D$42,0))</f>
        <v>371000</v>
      </c>
      <c r="K46" s="24">
        <v>0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1">
      <c r="D47" s="18" t="s">
        <v>75</v>
      </c>
      <c r="F47" s="108"/>
      <c r="J47" s="103">
        <f>INDEX(Project_inputs!$I$11:$I$42, MATCH(D47, Project_inputs!$D$11:$D$42,0))</f>
        <v>71020</v>
      </c>
      <c r="K47" s="24">
        <v>0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1">
      <c r="D48" s="18" t="s">
        <v>23</v>
      </c>
      <c r="F48" s="108"/>
      <c r="J48" s="103">
        <f>INDEX(Project_inputs!$I$11:$I$42, MATCH(D48, Project_inputs!$D$11:$D$42,0))</f>
        <v>17100</v>
      </c>
      <c r="K48" s="24">
        <v>1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1">
      <c r="D49" s="18" t="s">
        <v>9</v>
      </c>
      <c r="F49" s="108"/>
      <c r="J49" s="24">
        <v>93061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1">
      <c r="C50" s="11"/>
      <c r="O50" s="19"/>
      <c r="Q50" s="19"/>
    </row>
    <row r="51" spans="1:31">
      <c r="C51" s="5" t="s">
        <v>157</v>
      </c>
      <c r="D51" s="14"/>
      <c r="F51" s="157"/>
      <c r="J51" s="24">
        <v>157272</v>
      </c>
      <c r="K51" s="24">
        <v>1</v>
      </c>
      <c r="M51" s="95"/>
      <c r="O51" s="24">
        <v>23421</v>
      </c>
      <c r="Q51" s="92"/>
      <c r="R51" s="152">
        <v>0</v>
      </c>
      <c r="S51" s="24">
        <v>0</v>
      </c>
      <c r="T51" s="24">
        <v>2324</v>
      </c>
      <c r="U51" s="24">
        <v>868</v>
      </c>
    </row>
    <row r="52" spans="1:31">
      <c r="C52" s="5" t="s">
        <v>27</v>
      </c>
      <c r="D52" s="14"/>
      <c r="F52" s="156"/>
      <c r="J52" s="92"/>
      <c r="K52" s="92"/>
      <c r="M52" s="92"/>
      <c r="O52" s="24">
        <v>556441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  <c r="X52" s="144"/>
    </row>
    <row r="53" spans="1:31">
      <c r="C53" s="5" t="s">
        <v>98</v>
      </c>
      <c r="D53" s="14"/>
      <c r="F53" s="156"/>
      <c r="J53" s="92"/>
      <c r="K53" s="92"/>
      <c r="M53" s="92"/>
      <c r="O53" s="24">
        <v>684132</v>
      </c>
      <c r="Q53" s="92"/>
      <c r="R53" s="92"/>
      <c r="S53" s="92"/>
      <c r="T53" s="92"/>
      <c r="U53" s="92"/>
      <c r="V53" s="50"/>
      <c r="W53" s="50"/>
      <c r="X53" s="144"/>
    </row>
    <row r="54" spans="1:31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1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1" ht="15">
      <c r="B56" s="10"/>
      <c r="C56" s="11"/>
      <c r="D56" s="20" t="s">
        <v>36</v>
      </c>
      <c r="F56" s="156"/>
      <c r="M56" s="24">
        <v>238740</v>
      </c>
      <c r="O56" s="50"/>
      <c r="Q56" s="50"/>
      <c r="R56" s="50"/>
      <c r="S56" s="50"/>
      <c r="T56" s="50"/>
      <c r="U56" s="50"/>
      <c r="V56" s="50"/>
      <c r="W56" s="50"/>
    </row>
    <row r="57" spans="1:31">
      <c r="C57" s="11"/>
      <c r="D57" s="20" t="s">
        <v>40</v>
      </c>
      <c r="F57" s="156"/>
      <c r="M57" s="24">
        <v>72811</v>
      </c>
      <c r="O57" s="212"/>
      <c r="Q57" s="50"/>
      <c r="R57" s="50"/>
      <c r="S57" s="50"/>
      <c r="T57" s="50"/>
      <c r="U57" s="50"/>
      <c r="V57" s="50"/>
      <c r="W57" s="50"/>
    </row>
    <row r="58" spans="1:31">
      <c r="C58" s="11"/>
      <c r="D58" s="20" t="s">
        <v>28</v>
      </c>
      <c r="M58" s="24">
        <v>316450</v>
      </c>
      <c r="O58" s="50"/>
      <c r="Q58" s="50"/>
      <c r="R58" s="50"/>
      <c r="S58" s="50"/>
      <c r="T58" s="50"/>
      <c r="U58" s="50"/>
      <c r="V58" s="50"/>
      <c r="W58" s="50"/>
    </row>
    <row r="59" spans="1:31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  <c r="AE59" s="76"/>
    </row>
    <row r="60" spans="1:31" s="2" customFormat="1">
      <c r="A60"/>
      <c r="B60"/>
      <c r="C60"/>
      <c r="D60"/>
      <c r="E60"/>
      <c r="F60" s="21"/>
      <c r="G60" s="21"/>
    </row>
    <row r="61" spans="1:31" s="2" customFormat="1">
      <c r="A61"/>
      <c r="B61"/>
      <c r="C61"/>
      <c r="D61"/>
      <c r="E61"/>
      <c r="F61" s="21"/>
      <c r="G61" s="21"/>
    </row>
    <row r="62" spans="1:31" s="2" customFormat="1">
      <c r="A62"/>
      <c r="B62"/>
      <c r="C62"/>
      <c r="D62"/>
      <c r="E62"/>
      <c r="F62" s="21"/>
      <c r="G62" s="21"/>
    </row>
    <row r="63" spans="1:31" s="2" customFormat="1">
      <c r="A63"/>
      <c r="B63"/>
      <c r="C63"/>
      <c r="D63"/>
      <c r="E63"/>
      <c r="F63" s="21"/>
      <c r="G63" s="21"/>
    </row>
    <row r="64" spans="1:31" s="2" customFormat="1">
      <c r="A64"/>
      <c r="B64"/>
      <c r="C64"/>
      <c r="D64"/>
      <c r="E64"/>
      <c r="F64" s="21"/>
      <c r="G64" s="21"/>
      <c r="J64"/>
      <c r="K64"/>
    </row>
    <row r="65" spans="1:18" s="2" customFormat="1">
      <c r="A65"/>
      <c r="B65"/>
      <c r="C65"/>
      <c r="D65"/>
      <c r="E65"/>
      <c r="F65" s="21"/>
      <c r="G65" s="21"/>
    </row>
    <row r="66" spans="1:18" s="2" customFormat="1">
      <c r="A66"/>
      <c r="B66"/>
      <c r="C66"/>
      <c r="D66"/>
      <c r="E66"/>
      <c r="F66" s="21"/>
      <c r="G66" s="21"/>
    </row>
    <row r="67" spans="1:18" s="2" customFormat="1">
      <c r="A67"/>
      <c r="B67"/>
      <c r="C67"/>
      <c r="D67"/>
      <c r="E67"/>
      <c r="F67" s="21"/>
      <c r="G67" s="21"/>
    </row>
    <row r="68" spans="1:18" s="2" customFormat="1">
      <c r="A68"/>
      <c r="B68"/>
      <c r="C68"/>
      <c r="D68"/>
      <c r="E68"/>
      <c r="F68" s="21"/>
      <c r="G68" s="21"/>
    </row>
    <row r="69" spans="1:18" s="2" customFormat="1">
      <c r="A69"/>
      <c r="B69"/>
      <c r="C69"/>
      <c r="D69"/>
      <c r="E69"/>
      <c r="F69" s="21"/>
      <c r="G69" s="21"/>
    </row>
    <row r="70" spans="1:18" s="2" customFormat="1">
      <c r="A70"/>
      <c r="B70"/>
      <c r="C70"/>
      <c r="D70"/>
      <c r="E70"/>
      <c r="F70" s="21"/>
      <c r="G70" s="21"/>
    </row>
    <row r="71" spans="1:18" s="2" customFormat="1">
      <c r="A71"/>
      <c r="B71"/>
      <c r="C71"/>
      <c r="D71"/>
      <c r="E71"/>
      <c r="F71" s="21"/>
      <c r="G71" s="21"/>
    </row>
    <row r="72" spans="1:18" s="2" customFormat="1">
      <c r="A72"/>
      <c r="B72"/>
      <c r="C72"/>
      <c r="D72"/>
      <c r="E72"/>
      <c r="F72" s="21"/>
      <c r="G72" s="21"/>
      <c r="Q72" s="2">
        <v>192863.67737370299</v>
      </c>
      <c r="R72" s="2">
        <v>260045.92436630695</v>
      </c>
    </row>
    <row r="73" spans="1:18" s="2" customFormat="1">
      <c r="A73"/>
      <c r="B73"/>
      <c r="C73"/>
      <c r="D73"/>
      <c r="E73"/>
      <c r="F73" s="21"/>
      <c r="G73" s="21"/>
    </row>
    <row r="74" spans="1:18" s="2" customFormat="1">
      <c r="A74"/>
      <c r="B74"/>
      <c r="C74"/>
      <c r="D74"/>
      <c r="E74"/>
      <c r="F74" s="21"/>
      <c r="G74" s="21"/>
    </row>
    <row r="75" spans="1:18" s="2" customFormat="1">
      <c r="A75"/>
      <c r="B75"/>
      <c r="C75"/>
      <c r="D75"/>
      <c r="E75"/>
      <c r="F75" s="21"/>
      <c r="G75" s="21"/>
    </row>
    <row r="76" spans="1:18" s="2" customFormat="1">
      <c r="A76"/>
      <c r="B76"/>
      <c r="C76"/>
      <c r="D76"/>
      <c r="E76"/>
      <c r="F76" s="21"/>
      <c r="G76" s="21"/>
    </row>
    <row r="77" spans="1:18" s="2" customFormat="1">
      <c r="A77"/>
      <c r="B77"/>
      <c r="C77"/>
      <c r="D77"/>
      <c r="E77"/>
      <c r="F77" s="21"/>
      <c r="G77" s="21"/>
    </row>
    <row r="78" spans="1:18" s="2" customFormat="1">
      <c r="A78"/>
      <c r="B78"/>
      <c r="C78"/>
      <c r="D78"/>
      <c r="E78"/>
      <c r="F78" s="21"/>
      <c r="G78" s="21"/>
    </row>
    <row r="79" spans="1:18" s="2" customFormat="1">
      <c r="A79"/>
      <c r="B79"/>
      <c r="C79"/>
      <c r="D79"/>
      <c r="E79"/>
      <c r="F79" s="21"/>
      <c r="G79" s="21"/>
    </row>
    <row r="80" spans="1:18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</row>
    <row r="137" spans="1:13" s="2" customFormat="1">
      <c r="A137"/>
      <c r="B137"/>
      <c r="C137"/>
      <c r="D137"/>
      <c r="E137"/>
      <c r="F137" s="21"/>
      <c r="G137" s="21"/>
    </row>
    <row r="138" spans="1:13" s="2" customFormat="1">
      <c r="A138"/>
      <c r="B138"/>
      <c r="C138"/>
      <c r="D138"/>
      <c r="E138"/>
      <c r="F138" s="21"/>
      <c r="G138" s="21"/>
      <c r="M138"/>
    </row>
    <row r="139" spans="1:13" s="2" customFormat="1">
      <c r="A139"/>
      <c r="B139"/>
      <c r="C139"/>
      <c r="D139"/>
      <c r="E139"/>
      <c r="F139" s="21"/>
      <c r="G139" s="21"/>
      <c r="M139"/>
    </row>
    <row r="140" spans="1:13" s="2" customFormat="1">
      <c r="A140"/>
      <c r="B140"/>
      <c r="C140"/>
      <c r="D140"/>
      <c r="E140"/>
      <c r="F140" s="21"/>
      <c r="G140" s="21"/>
      <c r="M140"/>
    </row>
  </sheetData>
  <sortState ref="A19:AD36">
    <sortCondition ref="B19:B36"/>
  </sortState>
  <conditionalFormatting sqref="H2">
    <cfRule type="containsText" dxfId="9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E138"/>
  <sheetViews>
    <sheetView showGridLines="0" zoomScale="70" zoomScaleNormal="70" workbookViewId="0">
      <pane xSplit="6" ySplit="10" topLeftCell="G11" activePane="bottomRight" state="frozen"/>
      <selection activeCell="J20" sqref="J20"/>
      <selection pane="topRight" activeCell="J20" sqref="J20"/>
      <selection pane="bottomLeft" activeCell="J20" sqref="J20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1" ht="17.25" customHeight="1">
      <c r="A2" s="223" t="s">
        <v>116</v>
      </c>
      <c r="B2" s="222"/>
      <c r="C2" s="222"/>
      <c r="D2" s="223" t="s">
        <v>4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1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55</v>
      </c>
      <c r="C5" s="7"/>
      <c r="D5" s="7"/>
      <c r="E5" s="7"/>
      <c r="F5" s="310" t="s">
        <v>42</v>
      </c>
      <c r="K5" s="5"/>
    </row>
    <row r="6" spans="1:31" ht="15">
      <c r="A6" s="32"/>
      <c r="B6" s="4"/>
      <c r="C6" s="4"/>
      <c r="D6" s="4"/>
      <c r="F6" s="15"/>
      <c r="K6" s="5"/>
    </row>
    <row r="7" spans="1:31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1">
      <c r="A8" t="s">
        <v>49</v>
      </c>
      <c r="F8" s="311">
        <f>INDEX(Project_inputs!$J$94:$M$99, MATCH(D$2, Project_inputs!$C$94:$C$99, 0), MATCH(A8, Project_inputs!$J$93:$M$93,0))</f>
        <v>2018</v>
      </c>
      <c r="G8" s="107"/>
      <c r="K8" s="144"/>
    </row>
    <row r="9" spans="1:31" ht="15">
      <c r="B9" s="4"/>
      <c r="G9" s="195"/>
      <c r="K9" s="144"/>
    </row>
    <row r="10" spans="1:31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1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2018</v>
      </c>
      <c r="K11" s="102">
        <f>IF(K$12="design", $F$7, $F$8)</f>
        <v>2018</v>
      </c>
      <c r="L11" s="101"/>
      <c r="M11" s="102">
        <f>IF(M$12="design", $F$7, $F$8)</f>
        <v>2018</v>
      </c>
      <c r="N11" s="101"/>
      <c r="O11" s="102">
        <f t="shared" ref="O11" si="0">IF(O$12="design", $F$7, $F$8)</f>
        <v>2018</v>
      </c>
      <c r="P11" s="101"/>
      <c r="Q11" s="102">
        <f t="shared" ref="Q11:U11" si="1">IF(Q$12="design", $F$7, $F$8)</f>
        <v>2017</v>
      </c>
      <c r="R11" s="102">
        <f t="shared" si="1"/>
        <v>2018</v>
      </c>
      <c r="S11" s="102">
        <f t="shared" si="1"/>
        <v>2018</v>
      </c>
      <c r="T11" s="102">
        <f t="shared" si="1"/>
        <v>2018</v>
      </c>
      <c r="U11" s="102">
        <f t="shared" si="1"/>
        <v>2018</v>
      </c>
      <c r="V11" s="19"/>
      <c r="W11" s="19"/>
    </row>
    <row r="12" spans="1:31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  <c r="AE12"/>
    </row>
    <row r="13" spans="1:31" s="9" customFormat="1" ht="15.75">
      <c r="A13" s="7"/>
      <c r="B13" s="10" t="s">
        <v>52</v>
      </c>
      <c r="C13" s="7"/>
      <c r="E13" s="10"/>
      <c r="F13" s="45"/>
      <c r="G13" s="45"/>
      <c r="H13" s="10"/>
      <c r="I13" s="10"/>
      <c r="K13" s="10"/>
      <c r="L13" s="10"/>
      <c r="M13" s="10"/>
      <c r="N13" s="10"/>
      <c r="O13" s="100"/>
      <c r="P13" s="10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183.57877777777776</v>
      </c>
      <c r="S13" s="100">
        <f ca="1">INDEX(INDIRECT($F$5&amp;"_rates"), MATCH(S$12, INDIRECT($F$5&amp;"_roles"), 0), MATCH($F$7, INDIRECT($F$5&amp;"_years"),0))</f>
        <v>173.0577777777778</v>
      </c>
      <c r="T13" s="100">
        <f ca="1">INDEX(INDIRECT($F$5&amp;"_rates"), MATCH(T$12, INDIRECT($F$5&amp;"_roles"), 0), MATCH($F$7, INDIRECT($F$5&amp;"_years"),0))</f>
        <v>249.17066666666668</v>
      </c>
      <c r="U13" s="100">
        <f ca="1">INDEX(INDIRECT($F$5&amp;"_rates"), MATCH(U$12, INDIRECT($F$5&amp;"_roles"), 0), MATCH($F$7, INDIRECT($F$5&amp;"_years"),0))</f>
        <v>176.81344444444443</v>
      </c>
      <c r="X13"/>
      <c r="Y13"/>
      <c r="Z13"/>
      <c r="AA13"/>
      <c r="AB13"/>
      <c r="AC13"/>
      <c r="AD13"/>
      <c r="AE13"/>
    </row>
    <row r="14" spans="1:31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  <c r="AB14"/>
      <c r="AC14"/>
      <c r="AD14"/>
      <c r="AE14"/>
    </row>
    <row r="15" spans="1:31">
      <c r="B15" t="s">
        <v>32</v>
      </c>
      <c r="F15" s="156"/>
      <c r="G15" s="156"/>
      <c r="J15" s="92"/>
      <c r="K15" s="92"/>
      <c r="M15" s="92"/>
      <c r="O15" s="92"/>
      <c r="Q15" s="24">
        <v>2730</v>
      </c>
      <c r="R15" s="106"/>
      <c r="S15" s="106"/>
      <c r="T15" s="106"/>
      <c r="U15" s="106"/>
    </row>
    <row r="16" spans="1:31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2:21" ht="15">
      <c r="B17" s="10" t="s">
        <v>71</v>
      </c>
      <c r="M17" s="19"/>
    </row>
    <row r="18" spans="2:21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256</v>
      </c>
      <c r="M18" s="95"/>
      <c r="O18" s="92"/>
      <c r="Q18" s="92"/>
      <c r="R18" s="24">
        <v>1229</v>
      </c>
      <c r="S18" s="24">
        <v>0</v>
      </c>
      <c r="T18" s="24">
        <v>0</v>
      </c>
      <c r="U18" s="24">
        <v>0</v>
      </c>
    </row>
    <row r="19" spans="2:21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105</v>
      </c>
      <c r="M19" s="95"/>
      <c r="O19" s="92"/>
      <c r="Q19" s="92"/>
      <c r="R19" s="24">
        <v>609</v>
      </c>
      <c r="S19" s="24">
        <v>0</v>
      </c>
      <c r="T19" s="24">
        <v>0</v>
      </c>
      <c r="U19" s="24">
        <v>0</v>
      </c>
    </row>
    <row r="20" spans="2:21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0</v>
      </c>
      <c r="M20" s="95"/>
      <c r="O20" s="92"/>
      <c r="Q20" s="92"/>
      <c r="R20" s="24">
        <v>0</v>
      </c>
      <c r="S20" s="24">
        <v>0</v>
      </c>
      <c r="T20" s="24">
        <v>0</v>
      </c>
      <c r="U20" s="24">
        <v>0</v>
      </c>
    </row>
    <row r="21" spans="2:21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0</v>
      </c>
      <c r="M21" s="95"/>
      <c r="O21" s="92"/>
      <c r="Q21" s="92"/>
      <c r="R21" s="24">
        <v>0</v>
      </c>
      <c r="S21" s="24">
        <v>0</v>
      </c>
      <c r="T21" s="24">
        <v>0</v>
      </c>
      <c r="U21" s="24">
        <v>0</v>
      </c>
    </row>
    <row r="22" spans="2:21">
      <c r="D22" t="s">
        <v>13</v>
      </c>
      <c r="F22" s="129"/>
      <c r="J22" s="103">
        <f>INDEX(Project_inputs!$I$11:$I$42, MATCH(D22, Project_inputs!$D$11:$D$42,0))</f>
        <v>14850</v>
      </c>
      <c r="K22" s="24">
        <v>12</v>
      </c>
      <c r="M22" s="95"/>
      <c r="O22" s="92"/>
      <c r="Q22" s="92"/>
      <c r="R22" s="24">
        <v>0</v>
      </c>
      <c r="S22" s="24">
        <v>180</v>
      </c>
      <c r="T22" s="24">
        <v>192</v>
      </c>
      <c r="U22" s="24">
        <v>360</v>
      </c>
    </row>
    <row r="23" spans="2:21">
      <c r="D23" t="s">
        <v>14</v>
      </c>
      <c r="F23" s="129"/>
      <c r="J23" s="103">
        <f>INDEX(Project_inputs!$I$11:$I$42, MATCH(D23, Project_inputs!$D$11:$D$42,0))</f>
        <v>22600</v>
      </c>
      <c r="K23" s="24">
        <v>13</v>
      </c>
      <c r="M23" s="95"/>
      <c r="O23" s="92"/>
      <c r="Q23" s="92"/>
      <c r="R23" s="24">
        <v>0</v>
      </c>
      <c r="S23" s="24">
        <v>286</v>
      </c>
      <c r="T23" s="24">
        <v>208</v>
      </c>
      <c r="U23" s="24">
        <v>390</v>
      </c>
    </row>
    <row r="24" spans="2:21">
      <c r="D24" t="s">
        <v>29</v>
      </c>
      <c r="F24" s="129"/>
      <c r="J24" s="103">
        <f>INDEX(Project_inputs!$I$11:$I$42, MATCH(D24, Project_inputs!$D$11:$D$42,0))</f>
        <v>212</v>
      </c>
      <c r="K24" s="24">
        <v>14</v>
      </c>
      <c r="M24" s="95"/>
      <c r="O24" s="92"/>
      <c r="Q24" s="92"/>
      <c r="R24" s="24">
        <v>165</v>
      </c>
      <c r="S24" s="24">
        <v>0</v>
      </c>
      <c r="T24" s="24">
        <v>0</v>
      </c>
      <c r="U24" s="24">
        <v>0</v>
      </c>
    </row>
    <row r="25" spans="2:21">
      <c r="D25" t="s">
        <v>145</v>
      </c>
      <c r="F25" s="129"/>
      <c r="J25" s="103">
        <f>INDEX(Project_inputs!$I$11:$I$42, MATCH(D25, Project_inputs!$D$11:$D$42,0))</f>
        <v>11660</v>
      </c>
      <c r="K25" s="24">
        <v>32</v>
      </c>
      <c r="M25" s="95"/>
      <c r="O25" s="92"/>
      <c r="Q25" s="92"/>
      <c r="R25" s="24">
        <v>328</v>
      </c>
      <c r="S25" s="24">
        <v>0</v>
      </c>
      <c r="T25" s="24">
        <v>0</v>
      </c>
      <c r="U25" s="24">
        <v>0</v>
      </c>
    </row>
    <row r="26" spans="2:21">
      <c r="D26" t="s">
        <v>146</v>
      </c>
      <c r="F26" s="129"/>
      <c r="J26" s="103">
        <f>INDEX(Project_inputs!$I$11:$I$42, MATCH(D26, Project_inputs!$D$11:$D$42,0))</f>
        <v>13100</v>
      </c>
      <c r="K26" s="24">
        <v>0</v>
      </c>
      <c r="M26" s="95"/>
      <c r="O26" s="92"/>
      <c r="Q26" s="92"/>
      <c r="R26" s="24">
        <v>0</v>
      </c>
      <c r="S26" s="24">
        <v>0</v>
      </c>
      <c r="T26" s="24">
        <v>0</v>
      </c>
      <c r="U26" s="24">
        <v>0</v>
      </c>
    </row>
    <row r="27" spans="2:21">
      <c r="D27" t="s">
        <v>147</v>
      </c>
      <c r="F27" s="129"/>
      <c r="J27" s="103">
        <f>INDEX(Project_inputs!$I$11:$I$42, MATCH(D27, Project_inputs!$D$11:$D$42,0))</f>
        <v>150800</v>
      </c>
      <c r="K27" s="24">
        <v>0</v>
      </c>
      <c r="M27" s="95"/>
      <c r="O27" s="92"/>
      <c r="Q27" s="92"/>
      <c r="R27" s="24">
        <v>0</v>
      </c>
      <c r="S27" s="24">
        <v>0</v>
      </c>
      <c r="T27" s="24">
        <v>0</v>
      </c>
      <c r="U27" s="24">
        <v>0</v>
      </c>
    </row>
    <row r="28" spans="2:21">
      <c r="D28" s="18" t="s">
        <v>184</v>
      </c>
      <c r="F28" s="108"/>
      <c r="J28" s="103">
        <f>INDEX(Project_inputs!$I$11:$I$42, MATCH(D28, Project_inputs!$D$11:$D$42,0))</f>
        <v>100000</v>
      </c>
      <c r="K28" s="24">
        <v>0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1">
      <c r="D29" t="s">
        <v>15</v>
      </c>
      <c r="F29" s="108"/>
      <c r="J29" s="103">
        <f>INDEX(Project_inputs!$I$11:$I$42, MATCH(D29, Project_inputs!$D$11:$D$42,0))</f>
        <v>250</v>
      </c>
      <c r="K29" s="24">
        <v>0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1">
      <c r="D30" t="s">
        <v>39</v>
      </c>
      <c r="F30" s="108"/>
      <c r="J30" s="103">
        <f>INDEX(Project_inputs!$I$11:$I$42, MATCH(D30, Project_inputs!$D$11:$D$42,0))</f>
        <v>750</v>
      </c>
      <c r="K30" s="24">
        <v>352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1">
      <c r="D31" t="s">
        <v>158</v>
      </c>
      <c r="F31" s="108"/>
      <c r="J31" s="103">
        <f>INDEX(Project_inputs!$I$11:$I$42, MATCH(D31, Project_inputs!$D$11:$D$42,0))</f>
        <v>823000</v>
      </c>
      <c r="K31" s="24">
        <v>2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</row>
    <row r="32" spans="2:21">
      <c r="D32" t="s">
        <v>159</v>
      </c>
      <c r="F32" s="108"/>
      <c r="J32" s="103">
        <f>INDEX(Project_inputs!$I$11:$I$42, MATCH(D32, Project_inputs!$D$11:$D$42,0))</f>
        <v>823000</v>
      </c>
      <c r="K32" s="24">
        <v>0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</row>
    <row r="33" spans="1:21">
      <c r="D33" t="s">
        <v>160</v>
      </c>
      <c r="F33" s="108"/>
      <c r="J33" s="103">
        <f>INDEX(Project_inputs!$I$11:$I$42, MATCH(D33, Project_inputs!$D$11:$D$42,0))</f>
        <v>907000</v>
      </c>
      <c r="K33" s="24">
        <v>0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</row>
    <row r="34" spans="1:21">
      <c r="D34" t="s">
        <v>161</v>
      </c>
      <c r="F34" s="108"/>
      <c r="J34" s="103">
        <f>INDEX(Project_inputs!$I$11:$I$42, MATCH(D34, Project_inputs!$D$11:$D$42,0))</f>
        <v>962000</v>
      </c>
      <c r="K34" s="24">
        <v>0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</row>
    <row r="35" spans="1:21">
      <c r="M35" s="19"/>
      <c r="O35" s="19"/>
      <c r="Q35" s="19"/>
    </row>
    <row r="36" spans="1:21" ht="15">
      <c r="A36" s="19"/>
      <c r="B36" s="10" t="s">
        <v>16</v>
      </c>
      <c r="C36" s="19"/>
      <c r="D36" s="19"/>
      <c r="M36" s="19"/>
      <c r="O36" s="19"/>
      <c r="Q36" s="19"/>
    </row>
    <row r="37" spans="1:21">
      <c r="C37" s="11" t="s">
        <v>17</v>
      </c>
      <c r="M37" s="19"/>
      <c r="O37" s="19"/>
      <c r="Q37" s="19"/>
    </row>
    <row r="38" spans="1:21">
      <c r="D38" s="18" t="s">
        <v>18</v>
      </c>
      <c r="F38" s="157"/>
      <c r="J38" s="103">
        <f>INDEX(Project_inputs!$I$11:$I$42, MATCH(D38, Project_inputs!$D$11:$D$42,0))</f>
        <v>1110010</v>
      </c>
      <c r="K38" s="24">
        <v>2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2220</v>
      </c>
    </row>
    <row r="39" spans="1:21">
      <c r="D39" s="18" t="s">
        <v>19</v>
      </c>
      <c r="F39" s="108"/>
      <c r="J39" s="103">
        <f>INDEX(Project_inputs!$I$11:$I$42, MATCH(D39, Project_inputs!$D$11:$D$42,0))</f>
        <v>58300</v>
      </c>
      <c r="K39" s="24">
        <v>0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1">
      <c r="D40" s="18" t="s">
        <v>74</v>
      </c>
      <c r="F40" s="108"/>
      <c r="J40" s="103">
        <f>INDEX(Project_inputs!$I$11:$I$42, MATCH(D40, Project_inputs!$D$11:$D$42,0))</f>
        <v>485000</v>
      </c>
      <c r="K40" s="24">
        <v>1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1">
      <c r="D41" s="18" t="s">
        <v>20</v>
      </c>
      <c r="F41" s="108"/>
      <c r="J41" s="103">
        <f>INDEX(Project_inputs!$I$11:$I$42, MATCH(D41, Project_inputs!$D$11:$D$42,0))</f>
        <v>69150</v>
      </c>
      <c r="K41" s="24">
        <v>2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1">
      <c r="D42" s="18" t="s">
        <v>30</v>
      </c>
      <c r="F42" s="108"/>
      <c r="J42" s="103">
        <f>INDEX(Project_inputs!$I$11:$I$42, MATCH(D42, Project_inputs!$D$11:$D$42,0))</f>
        <v>40280</v>
      </c>
      <c r="K42" s="24">
        <v>0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1">
      <c r="D43" s="18" t="s">
        <v>31</v>
      </c>
      <c r="F43" s="108"/>
      <c r="J43" s="103">
        <f>INDEX(Project_inputs!$I$11:$I$42, MATCH(D43, Project_inputs!$D$11:$D$42,0))</f>
        <v>50350</v>
      </c>
      <c r="K43" s="24">
        <v>2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1">
      <c r="D44" s="18" t="s">
        <v>21</v>
      </c>
      <c r="F44" s="108"/>
      <c r="J44" s="103">
        <f>INDEX(Project_inputs!$I$11:$I$42, MATCH(D44, Project_inputs!$D$11:$D$42,0))</f>
        <v>320013</v>
      </c>
      <c r="K44" s="24">
        <v>0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1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1">
      <c r="D46" t="s">
        <v>118</v>
      </c>
      <c r="F46" s="108"/>
      <c r="J46" s="103">
        <f>INDEX(Project_inputs!$I$11:$I$42, MATCH(D46, Project_inputs!$D$11:$D$42,0))</f>
        <v>371000</v>
      </c>
      <c r="K46" s="24">
        <v>1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1">
      <c r="D47" s="18" t="s">
        <v>75</v>
      </c>
      <c r="F47" s="108"/>
      <c r="J47" s="103">
        <f>INDEX(Project_inputs!$I$11:$I$42, MATCH(D47, Project_inputs!$D$11:$D$42,0))</f>
        <v>71020</v>
      </c>
      <c r="K47" s="24">
        <v>0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1">
      <c r="D48" s="18" t="s">
        <v>23</v>
      </c>
      <c r="F48" s="108"/>
      <c r="J48" s="103">
        <f>INDEX(Project_inputs!$I$11:$I$42, MATCH(D48, Project_inputs!$D$11:$D$42,0))</f>
        <v>17100</v>
      </c>
      <c r="K48" s="24">
        <v>0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1">
      <c r="D49" s="18" t="s">
        <v>9</v>
      </c>
      <c r="F49" s="108"/>
      <c r="J49" s="24">
        <v>72248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1">
      <c r="C50" s="11"/>
      <c r="O50" s="19"/>
      <c r="Q50" s="19"/>
    </row>
    <row r="51" spans="1:31">
      <c r="C51" s="5" t="s">
        <v>157</v>
      </c>
      <c r="D51" s="14"/>
      <c r="F51" s="157"/>
      <c r="J51" s="24">
        <v>260082</v>
      </c>
      <c r="K51" s="24">
        <v>1</v>
      </c>
      <c r="M51" s="95"/>
      <c r="O51" s="24">
        <v>18426</v>
      </c>
      <c r="Q51" s="92"/>
      <c r="R51" s="152">
        <v>0</v>
      </c>
      <c r="S51" s="24">
        <v>0</v>
      </c>
      <c r="T51" s="24">
        <v>2760</v>
      </c>
      <c r="U51" s="24">
        <v>1572</v>
      </c>
    </row>
    <row r="52" spans="1:31">
      <c r="C52" s="5" t="s">
        <v>27</v>
      </c>
      <c r="D52" s="14"/>
      <c r="F52" s="156"/>
      <c r="J52" s="92"/>
      <c r="K52" s="92"/>
      <c r="M52" s="92"/>
      <c r="O52" s="24">
        <v>278221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  <c r="X52" s="144"/>
    </row>
    <row r="53" spans="1:31">
      <c r="C53" s="5" t="s">
        <v>98</v>
      </c>
      <c r="D53" s="14"/>
      <c r="F53" s="156"/>
      <c r="J53" s="92"/>
      <c r="K53" s="92"/>
      <c r="M53" s="92"/>
      <c r="O53" s="24">
        <v>586283</v>
      </c>
      <c r="Q53" s="92"/>
      <c r="R53" s="92"/>
      <c r="S53" s="92"/>
      <c r="T53" s="92"/>
      <c r="U53" s="92"/>
      <c r="V53" s="50"/>
      <c r="W53" s="50"/>
      <c r="X53" s="144"/>
    </row>
    <row r="54" spans="1:31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1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1" ht="15">
      <c r="B56" s="10"/>
      <c r="C56" s="11"/>
      <c r="D56" s="20" t="s">
        <v>36</v>
      </c>
      <c r="F56" s="156"/>
      <c r="M56" s="24">
        <v>100510</v>
      </c>
      <c r="O56" s="50"/>
      <c r="Q56" s="50"/>
      <c r="R56" s="50"/>
      <c r="S56" s="50"/>
      <c r="T56" s="50"/>
      <c r="U56" s="50"/>
      <c r="V56" s="50"/>
      <c r="W56" s="50"/>
    </row>
    <row r="57" spans="1:31">
      <c r="C57" s="11"/>
      <c r="D57" s="20" t="s">
        <v>40</v>
      </c>
      <c r="F57" s="156"/>
      <c r="M57" s="24">
        <v>45000</v>
      </c>
      <c r="O57" s="212"/>
      <c r="Q57" s="50"/>
      <c r="R57" s="50"/>
      <c r="S57" s="50"/>
      <c r="T57" s="50"/>
      <c r="U57" s="50"/>
      <c r="V57" s="50"/>
      <c r="W57" s="50"/>
    </row>
    <row r="58" spans="1:31">
      <c r="C58" s="11"/>
      <c r="D58" s="20" t="s">
        <v>28</v>
      </c>
      <c r="M58" s="24">
        <v>523600</v>
      </c>
      <c r="O58" s="50"/>
      <c r="Q58" s="50"/>
      <c r="R58" s="50"/>
      <c r="S58" s="50"/>
      <c r="T58" s="50"/>
      <c r="U58" s="50"/>
      <c r="V58" s="50"/>
      <c r="W58" s="50"/>
    </row>
    <row r="59" spans="1:31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  <c r="AE59" s="76"/>
    </row>
    <row r="60" spans="1:31" s="2" customFormat="1">
      <c r="A60"/>
      <c r="B60"/>
      <c r="C60"/>
      <c r="D60"/>
      <c r="E60"/>
      <c r="F60" s="21"/>
      <c r="G60" s="21"/>
    </row>
    <row r="61" spans="1:31" s="2" customFormat="1">
      <c r="A61"/>
      <c r="B61"/>
      <c r="C61"/>
      <c r="D61"/>
      <c r="E61"/>
      <c r="F61" s="21"/>
      <c r="G61" s="21"/>
      <c r="J61"/>
      <c r="K61"/>
    </row>
    <row r="62" spans="1:31" s="2" customFormat="1">
      <c r="A62"/>
      <c r="B62"/>
      <c r="C62"/>
      <c r="D62"/>
      <c r="E62"/>
      <c r="F62" s="21"/>
      <c r="G62" s="21"/>
    </row>
    <row r="63" spans="1:31" s="2" customFormat="1">
      <c r="A63"/>
      <c r="B63"/>
      <c r="C63"/>
      <c r="D63"/>
      <c r="E63"/>
      <c r="F63" s="21"/>
      <c r="G63" s="21"/>
    </row>
    <row r="64" spans="1:31" s="2" customFormat="1">
      <c r="A64"/>
      <c r="B64"/>
      <c r="C64"/>
      <c r="D64"/>
      <c r="E64"/>
      <c r="F64" s="21"/>
      <c r="G64" s="21"/>
    </row>
    <row r="65" spans="1:7" s="2" customFormat="1">
      <c r="A65"/>
      <c r="B65"/>
      <c r="C65"/>
      <c r="D65"/>
      <c r="E65"/>
      <c r="F65" s="21"/>
      <c r="G65" s="21"/>
    </row>
    <row r="66" spans="1:7" s="2" customFormat="1">
      <c r="A66"/>
      <c r="B66"/>
      <c r="C66"/>
      <c r="D66"/>
      <c r="E66"/>
      <c r="F66" s="21"/>
      <c r="G66" s="21"/>
    </row>
    <row r="67" spans="1:7" s="2" customFormat="1">
      <c r="A67"/>
      <c r="B67"/>
      <c r="C67"/>
      <c r="D67"/>
      <c r="E67"/>
      <c r="F67" s="21"/>
      <c r="G67" s="21"/>
    </row>
    <row r="68" spans="1:7" s="2" customFormat="1">
      <c r="A68"/>
      <c r="B68"/>
      <c r="C68"/>
      <c r="D68"/>
      <c r="E68"/>
      <c r="F68" s="21"/>
      <c r="G68" s="21"/>
    </row>
    <row r="69" spans="1:7" s="2" customFormat="1">
      <c r="A69"/>
      <c r="B69"/>
      <c r="C69"/>
      <c r="D69"/>
      <c r="E69"/>
      <c r="F69" s="21"/>
      <c r="G69" s="21"/>
    </row>
    <row r="70" spans="1:7" s="2" customFormat="1">
      <c r="A70"/>
      <c r="B70"/>
      <c r="C70"/>
      <c r="D70"/>
      <c r="E70"/>
      <c r="F70" s="21"/>
      <c r="G70" s="21"/>
    </row>
    <row r="71" spans="1:7" s="2" customFormat="1">
      <c r="A71"/>
      <c r="B71"/>
      <c r="C71"/>
      <c r="D71"/>
      <c r="E71"/>
      <c r="F71" s="21"/>
      <c r="G71" s="21"/>
    </row>
    <row r="72" spans="1:7" s="2" customFormat="1">
      <c r="A72"/>
      <c r="B72"/>
      <c r="C72"/>
      <c r="D72"/>
      <c r="E72"/>
      <c r="F72" s="21"/>
      <c r="G72" s="21"/>
    </row>
    <row r="73" spans="1:7" s="2" customFormat="1">
      <c r="A73"/>
      <c r="B73"/>
      <c r="C73"/>
      <c r="D73"/>
      <c r="E73"/>
      <c r="F73" s="21"/>
      <c r="G73" s="21"/>
    </row>
    <row r="74" spans="1:7" s="2" customFormat="1">
      <c r="A74"/>
      <c r="B74"/>
      <c r="C74"/>
      <c r="D74"/>
      <c r="E74"/>
      <c r="F74" s="21"/>
      <c r="G74" s="21"/>
    </row>
    <row r="75" spans="1:7" s="2" customFormat="1">
      <c r="A75"/>
      <c r="B75"/>
      <c r="C75"/>
      <c r="D75"/>
      <c r="E75"/>
      <c r="F75" s="21"/>
      <c r="G75" s="21"/>
    </row>
    <row r="76" spans="1:7" s="2" customFormat="1">
      <c r="A76"/>
      <c r="B76"/>
      <c r="C76"/>
      <c r="D76"/>
      <c r="E76"/>
      <c r="F76" s="21"/>
      <c r="G76" s="21"/>
    </row>
    <row r="77" spans="1:7" s="2" customFormat="1">
      <c r="A77"/>
      <c r="B77"/>
      <c r="C77"/>
      <c r="D77"/>
      <c r="E77"/>
      <c r="F77" s="21"/>
      <c r="G77" s="21"/>
    </row>
    <row r="78" spans="1:7" s="2" customFormat="1">
      <c r="A78"/>
      <c r="B78"/>
      <c r="C78"/>
      <c r="D78"/>
      <c r="E78"/>
      <c r="F78" s="21"/>
      <c r="G78" s="21"/>
    </row>
    <row r="79" spans="1:7" s="2" customFormat="1">
      <c r="A79"/>
      <c r="B79"/>
      <c r="C79"/>
      <c r="D79"/>
      <c r="E79"/>
      <c r="F79" s="21"/>
      <c r="G79" s="21"/>
    </row>
    <row r="80" spans="1:7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  <c r="M136"/>
    </row>
    <row r="137" spans="1:13" s="2" customFormat="1">
      <c r="A137"/>
      <c r="B137"/>
      <c r="C137"/>
      <c r="D137"/>
      <c r="E137"/>
      <c r="F137" s="21"/>
      <c r="G137" s="21"/>
      <c r="M137"/>
    </row>
    <row r="138" spans="1:13" s="2" customFormat="1">
      <c r="A138"/>
      <c r="B138"/>
      <c r="C138"/>
      <c r="D138"/>
      <c r="E138"/>
      <c r="F138" s="21"/>
      <c r="G138" s="21"/>
      <c r="M138"/>
    </row>
  </sheetData>
  <sortState ref="A19:AD36">
    <sortCondition ref="B19:B36"/>
  </sortState>
  <conditionalFormatting sqref="H2">
    <cfRule type="containsText" dxfId="8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AE138"/>
  <sheetViews>
    <sheetView showGridLines="0" zoomScale="70" zoomScaleNormal="70" workbookViewId="0">
      <pane xSplit="6" ySplit="10" topLeftCell="G11" activePane="bottomRight" state="frozen"/>
      <selection activeCell="Z21" sqref="Z21"/>
      <selection pane="topRight" activeCell="Z21" sqref="Z21"/>
      <selection pane="bottomLeft" activeCell="Z21" sqref="Z21"/>
      <selection pane="bottomRight" activeCell="B1" sqref="B1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31" ht="17.25" customHeight="1">
      <c r="A2" s="223" t="s">
        <v>116</v>
      </c>
      <c r="B2" s="222"/>
      <c r="C2" s="222"/>
      <c r="D2" s="223" t="s">
        <v>97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09"/>
      <c r="W2" s="5"/>
      <c r="X2" s="5"/>
      <c r="Y2" s="5"/>
      <c r="Z2" s="5"/>
      <c r="AA2" s="5"/>
      <c r="AB2" s="5"/>
      <c r="AC2" s="5"/>
    </row>
    <row r="3" spans="1:31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09"/>
      <c r="W3" s="5"/>
      <c r="X3" s="5"/>
      <c r="Y3" s="5"/>
      <c r="Z3" s="5"/>
      <c r="AA3" s="5"/>
      <c r="AB3" s="5"/>
      <c r="AC3" s="5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55</v>
      </c>
      <c r="C5" s="7"/>
      <c r="D5" s="7"/>
      <c r="E5" s="7"/>
      <c r="F5" s="310" t="s">
        <v>41</v>
      </c>
      <c r="K5" s="5"/>
    </row>
    <row r="6" spans="1:31" ht="15">
      <c r="A6" s="32"/>
      <c r="B6" s="4"/>
      <c r="C6" s="4"/>
      <c r="D6" s="4"/>
      <c r="F6" s="15"/>
      <c r="K6" s="5"/>
    </row>
    <row r="7" spans="1:31">
      <c r="A7" t="s">
        <v>8</v>
      </c>
      <c r="F7" s="311">
        <f>INDEX(Project_inputs!$J$94:$M$99, MATCH(D$2, Project_inputs!$C$94:$C$99, 0), MATCH(A7, Project_inputs!$J$93:$M$93,0))</f>
        <v>2017</v>
      </c>
      <c r="K7" s="144"/>
    </row>
    <row r="8" spans="1:31">
      <c r="A8" t="s">
        <v>49</v>
      </c>
      <c r="F8" s="311">
        <f>INDEX(Project_inputs!$J$94:$M$99, MATCH(D$2, Project_inputs!$C$94:$C$99, 0), MATCH(A8, Project_inputs!$J$93:$M$93,0))</f>
        <v>2018</v>
      </c>
      <c r="G8" s="107"/>
      <c r="K8" s="144"/>
    </row>
    <row r="9" spans="1:31" ht="15">
      <c r="B9" s="4"/>
      <c r="G9" s="195"/>
      <c r="K9" s="144"/>
    </row>
    <row r="10" spans="1:31" ht="21.75" customHeight="1">
      <c r="J10" s="130" t="s">
        <v>12</v>
      </c>
      <c r="K10" s="130"/>
      <c r="L10" s="8"/>
      <c r="M10" s="130" t="s">
        <v>59</v>
      </c>
      <c r="N10" s="8"/>
      <c r="O10" s="130" t="s">
        <v>186</v>
      </c>
      <c r="P10" s="8"/>
      <c r="Q10" s="130" t="s">
        <v>26</v>
      </c>
      <c r="R10" s="130"/>
      <c r="S10" s="130"/>
      <c r="T10" s="130"/>
      <c r="U10" s="130"/>
      <c r="V10" s="8"/>
      <c r="W10" s="8"/>
    </row>
    <row r="11" spans="1:31" ht="15.75">
      <c r="A11" s="7"/>
      <c r="B11" s="7" t="s">
        <v>56</v>
      </c>
      <c r="C11" s="7"/>
      <c r="D11" s="7"/>
      <c r="E11" s="7"/>
      <c r="F11" s="7"/>
      <c r="G11" s="7"/>
      <c r="J11" s="102">
        <f>IF(J$12="design", $F$7, $F$8)</f>
        <v>2018</v>
      </c>
      <c r="K11" s="102">
        <f>IF(K$12="design", $F$7, $F$8)</f>
        <v>2018</v>
      </c>
      <c r="L11" s="101"/>
      <c r="M11" s="102">
        <f>IF(M$12="design", $F$7, $F$8)</f>
        <v>2018</v>
      </c>
      <c r="N11" s="101"/>
      <c r="O11" s="102">
        <f t="shared" ref="O11" si="0">IF(O$12="design", $F$7, $F$8)</f>
        <v>2018</v>
      </c>
      <c r="P11" s="101"/>
      <c r="Q11" s="102">
        <f t="shared" ref="Q11:U11" si="1">IF(Q$12="design", $F$7, $F$8)</f>
        <v>2017</v>
      </c>
      <c r="R11" s="102">
        <f t="shared" si="1"/>
        <v>2018</v>
      </c>
      <c r="S11" s="102">
        <f t="shared" si="1"/>
        <v>2018</v>
      </c>
      <c r="T11" s="102">
        <f t="shared" si="1"/>
        <v>2018</v>
      </c>
      <c r="U11" s="102">
        <f t="shared" si="1"/>
        <v>2018</v>
      </c>
      <c r="V11" s="19"/>
      <c r="W11" s="19"/>
    </row>
    <row r="12" spans="1:31" s="9" customFormat="1" ht="15.75">
      <c r="A12" s="7"/>
      <c r="B12" s="7"/>
      <c r="C12" s="7"/>
      <c r="D12" s="7"/>
      <c r="E12"/>
      <c r="F12" s="23"/>
      <c r="G12" s="23"/>
      <c r="J12" s="91" t="s">
        <v>51</v>
      </c>
      <c r="K12" s="91" t="s">
        <v>50</v>
      </c>
      <c r="M12" s="205" t="s">
        <v>24</v>
      </c>
      <c r="O12" s="205" t="s">
        <v>187</v>
      </c>
      <c r="Q12" s="205" t="s">
        <v>8</v>
      </c>
      <c r="R12" s="205" t="s">
        <v>44</v>
      </c>
      <c r="S12" s="205" t="s">
        <v>43</v>
      </c>
      <c r="T12" s="205" t="s">
        <v>10</v>
      </c>
      <c r="U12" s="205" t="s">
        <v>11</v>
      </c>
      <c r="X12"/>
      <c r="Y12"/>
      <c r="Z12"/>
      <c r="AA12"/>
      <c r="AB12"/>
      <c r="AC12"/>
      <c r="AD12"/>
      <c r="AE12"/>
    </row>
    <row r="13" spans="1:31" s="9" customFormat="1" ht="15.75">
      <c r="A13" s="7"/>
      <c r="B13" s="10" t="s">
        <v>52</v>
      </c>
      <c r="C13" s="7"/>
      <c r="E13" s="10"/>
      <c r="F13" s="45"/>
      <c r="G13" s="45"/>
      <c r="H13" s="10"/>
      <c r="I13" s="10"/>
      <c r="K13" s="10"/>
      <c r="L13" s="10"/>
      <c r="M13" s="10"/>
      <c r="N13" s="10"/>
      <c r="O13" s="100"/>
      <c r="P13" s="10"/>
      <c r="Q13" s="100">
        <f>INDEX(design_rates, MATCH($F$7, design_years,0))</f>
        <v>174.12499999999997</v>
      </c>
      <c r="R13" s="100">
        <f ca="1">INDEX(INDIRECT($F$5&amp;"_rates"), MATCH(R$12, INDIRECT($F$5&amp;"_roles"), 0), MATCH($F$7, INDIRECT($F$5&amp;"_years"),0))</f>
        <v>167.88866666666664</v>
      </c>
      <c r="S13" s="100">
        <f ca="1">INDEX(INDIRECT($F$5&amp;"_rates"), MATCH(S$12, INDIRECT($F$5&amp;"_roles"), 0), MATCH($F$7, INDIRECT($F$5&amp;"_years"),0))</f>
        <v>158.63733333333332</v>
      </c>
      <c r="T13" s="100">
        <f ca="1">INDEX(INDIRECT($F$5&amp;"_rates"), MATCH(T$12, INDIRECT($F$5&amp;"_roles"), 0), MATCH($F$7, INDIRECT($F$5&amp;"_years"),0))</f>
        <v>241.09899999999999</v>
      </c>
      <c r="U13" s="100">
        <f ca="1">INDEX(INDIRECT($F$5&amp;"_rates"), MATCH(U$12, INDIRECT($F$5&amp;"_roles"), 0), MATCH($F$7, INDIRECT($F$5&amp;"_years"),0))</f>
        <v>164.67011111111108</v>
      </c>
      <c r="X13"/>
      <c r="Y13"/>
      <c r="Z13"/>
      <c r="AA13"/>
      <c r="AB13"/>
      <c r="AC13"/>
      <c r="AD13"/>
      <c r="AE13"/>
    </row>
    <row r="14" spans="1:31" s="9" customFormat="1" ht="15.75">
      <c r="A14" s="7"/>
      <c r="B14" s="10"/>
      <c r="C14" s="7"/>
      <c r="E14" s="10"/>
      <c r="F14" s="45"/>
      <c r="G14" s="45"/>
      <c r="H14" s="10"/>
      <c r="I14" s="10"/>
      <c r="K14" s="10"/>
      <c r="L14" s="10"/>
      <c r="M14" s="10"/>
      <c r="N14" s="10"/>
      <c r="O14" s="100"/>
      <c r="P14" s="10"/>
      <c r="Q14" s="100"/>
      <c r="R14" s="100"/>
      <c r="S14" s="100"/>
      <c r="T14" s="100"/>
      <c r="U14" s="100"/>
      <c r="X14"/>
      <c r="Y14"/>
      <c r="Z14"/>
      <c r="AA14"/>
      <c r="AB14"/>
      <c r="AC14"/>
      <c r="AD14"/>
      <c r="AE14"/>
    </row>
    <row r="15" spans="1:31">
      <c r="B15" t="s">
        <v>32</v>
      </c>
      <c r="F15" s="156"/>
      <c r="G15" s="156"/>
      <c r="J15" s="92"/>
      <c r="K15" s="92"/>
      <c r="M15" s="92"/>
      <c r="O15" s="92"/>
      <c r="Q15" s="24">
        <v>4418</v>
      </c>
      <c r="R15" s="106"/>
      <c r="S15" s="106"/>
      <c r="T15" s="106"/>
      <c r="U15" s="106"/>
    </row>
    <row r="16" spans="1:31">
      <c r="D16" s="12"/>
      <c r="F16" s="13"/>
      <c r="G16" s="13"/>
      <c r="K16" s="50"/>
      <c r="L16" s="50"/>
      <c r="M16" s="19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2:21" ht="15">
      <c r="B17" s="10" t="s">
        <v>71</v>
      </c>
      <c r="M17" s="19"/>
    </row>
    <row r="18" spans="2:21">
      <c r="D18" s="18" t="s">
        <v>162</v>
      </c>
      <c r="F18" s="129"/>
      <c r="G18" s="15"/>
      <c r="J18" s="103">
        <f>INDEX(Project_inputs!$I$11:$I$42, MATCH(D18, Project_inputs!$D$11:$D$42,0))</f>
        <v>370</v>
      </c>
      <c r="K18" s="24">
        <v>846</v>
      </c>
      <c r="M18" s="95"/>
      <c r="O18" s="92"/>
      <c r="Q18" s="92"/>
      <c r="R18" s="24">
        <v>4061</v>
      </c>
      <c r="S18" s="24">
        <v>0</v>
      </c>
      <c r="T18" s="24">
        <v>0</v>
      </c>
      <c r="U18" s="24">
        <v>0</v>
      </c>
    </row>
    <row r="19" spans="2:21">
      <c r="D19" s="18" t="s">
        <v>163</v>
      </c>
      <c r="F19" s="129"/>
      <c r="G19" s="15"/>
      <c r="J19" s="103">
        <f>INDEX(Project_inputs!$I$11:$I$42, MATCH(D19, Project_inputs!$D$11:$D$42,0))</f>
        <v>550</v>
      </c>
      <c r="K19" s="24">
        <v>666</v>
      </c>
      <c r="M19" s="95"/>
      <c r="O19" s="92"/>
      <c r="Q19" s="92"/>
      <c r="R19" s="24">
        <v>3863</v>
      </c>
      <c r="S19" s="24">
        <v>0</v>
      </c>
      <c r="T19" s="24">
        <v>0</v>
      </c>
      <c r="U19" s="24">
        <v>0</v>
      </c>
    </row>
    <row r="20" spans="2:21">
      <c r="D20" t="s">
        <v>110</v>
      </c>
      <c r="F20" s="108"/>
      <c r="H20" s="13"/>
      <c r="I20" s="13"/>
      <c r="J20" s="103">
        <f>INDEX(Project_inputs!$I$11:$I$42, MATCH(D20, Project_inputs!$D$11:$D$42,0))</f>
        <v>25200</v>
      </c>
      <c r="K20" s="24">
        <v>3</v>
      </c>
      <c r="M20" s="95"/>
      <c r="O20" s="92"/>
      <c r="Q20" s="92"/>
      <c r="R20" s="24">
        <v>288</v>
      </c>
      <c r="S20" s="24">
        <v>0</v>
      </c>
      <c r="T20" s="24">
        <v>120</v>
      </c>
      <c r="U20" s="24">
        <v>0</v>
      </c>
    </row>
    <row r="21" spans="2:21">
      <c r="D21" s="18" t="s">
        <v>101</v>
      </c>
      <c r="F21" s="129"/>
      <c r="H21" s="13"/>
      <c r="I21" s="13"/>
      <c r="J21" s="103">
        <f>INDEX(Project_inputs!$I$11:$I$42, MATCH(D21, Project_inputs!$D$11:$D$42,0))</f>
        <v>6185</v>
      </c>
      <c r="K21" s="24">
        <v>3</v>
      </c>
      <c r="M21" s="95"/>
      <c r="O21" s="92"/>
      <c r="Q21" s="92"/>
      <c r="R21" s="24">
        <v>36</v>
      </c>
      <c r="S21" s="24">
        <v>0</v>
      </c>
      <c r="T21" s="24">
        <v>60</v>
      </c>
      <c r="U21" s="24">
        <v>0</v>
      </c>
    </row>
    <row r="22" spans="2:21">
      <c r="D22" t="s">
        <v>13</v>
      </c>
      <c r="F22" s="129"/>
      <c r="J22" s="103">
        <f>INDEX(Project_inputs!$I$11:$I$42, MATCH(D22, Project_inputs!$D$11:$D$42,0))</f>
        <v>14850</v>
      </c>
      <c r="K22" s="24">
        <v>8</v>
      </c>
      <c r="M22" s="95"/>
      <c r="O22" s="92"/>
      <c r="Q22" s="92"/>
      <c r="R22" s="24">
        <v>0</v>
      </c>
      <c r="S22" s="24">
        <v>120</v>
      </c>
      <c r="T22" s="24">
        <v>128</v>
      </c>
      <c r="U22" s="24">
        <v>240</v>
      </c>
    </row>
    <row r="23" spans="2:21">
      <c r="D23" t="s">
        <v>14</v>
      </c>
      <c r="F23" s="129"/>
      <c r="J23" s="103">
        <f>INDEX(Project_inputs!$I$11:$I$42, MATCH(D23, Project_inputs!$D$11:$D$42,0))</f>
        <v>22600</v>
      </c>
      <c r="K23" s="24">
        <v>31</v>
      </c>
      <c r="M23" s="95"/>
      <c r="O23" s="92"/>
      <c r="Q23" s="92"/>
      <c r="R23" s="24">
        <v>0</v>
      </c>
      <c r="S23" s="24">
        <v>682</v>
      </c>
      <c r="T23" s="24">
        <v>496</v>
      </c>
      <c r="U23" s="24">
        <v>930</v>
      </c>
    </row>
    <row r="24" spans="2:21">
      <c r="D24" t="s">
        <v>29</v>
      </c>
      <c r="F24" s="129"/>
      <c r="J24" s="103">
        <f>INDEX(Project_inputs!$I$11:$I$42, MATCH(D24, Project_inputs!$D$11:$D$42,0))</f>
        <v>212</v>
      </c>
      <c r="K24" s="24">
        <v>36</v>
      </c>
      <c r="M24" s="95"/>
      <c r="O24" s="92"/>
      <c r="Q24" s="92"/>
      <c r="R24" s="24">
        <v>423</v>
      </c>
      <c r="S24" s="24">
        <v>0</v>
      </c>
      <c r="T24" s="24">
        <v>0</v>
      </c>
      <c r="U24" s="24">
        <v>0</v>
      </c>
    </row>
    <row r="25" spans="2:21">
      <c r="D25" t="s">
        <v>145</v>
      </c>
      <c r="F25" s="129"/>
      <c r="J25" s="103">
        <f>INDEX(Project_inputs!$I$11:$I$42, MATCH(D25, Project_inputs!$D$11:$D$42,0))</f>
        <v>11660</v>
      </c>
      <c r="K25" s="24">
        <v>26</v>
      </c>
      <c r="M25" s="95"/>
      <c r="O25" s="92"/>
      <c r="Q25" s="92"/>
      <c r="R25" s="24">
        <v>267</v>
      </c>
      <c r="S25" s="24">
        <v>0</v>
      </c>
      <c r="T25" s="24">
        <v>0</v>
      </c>
      <c r="U25" s="24">
        <v>0</v>
      </c>
    </row>
    <row r="26" spans="2:21">
      <c r="D26" t="s">
        <v>146</v>
      </c>
      <c r="F26" s="129"/>
      <c r="J26" s="103">
        <f>INDEX(Project_inputs!$I$11:$I$42, MATCH(D26, Project_inputs!$D$11:$D$42,0))</f>
        <v>13100</v>
      </c>
      <c r="K26" s="24">
        <v>1</v>
      </c>
      <c r="M26" s="95"/>
      <c r="O26" s="92"/>
      <c r="Q26" s="92"/>
      <c r="R26" s="24">
        <v>0</v>
      </c>
      <c r="S26" s="24">
        <v>8</v>
      </c>
      <c r="T26" s="24">
        <v>32</v>
      </c>
      <c r="U26" s="24">
        <v>0</v>
      </c>
    </row>
    <row r="27" spans="2:21">
      <c r="D27" t="s">
        <v>147</v>
      </c>
      <c r="F27" s="129"/>
      <c r="J27" s="103">
        <f>INDEX(Project_inputs!$I$11:$I$42, MATCH(D27, Project_inputs!$D$11:$D$42,0))</f>
        <v>150800</v>
      </c>
      <c r="K27" s="24">
        <v>1</v>
      </c>
      <c r="M27" s="95"/>
      <c r="O27" s="92"/>
      <c r="Q27" s="92"/>
      <c r="R27" s="24">
        <v>0</v>
      </c>
      <c r="S27" s="24">
        <v>162</v>
      </c>
      <c r="T27" s="24">
        <v>40</v>
      </c>
      <c r="U27" s="24">
        <v>0</v>
      </c>
    </row>
    <row r="28" spans="2:21">
      <c r="D28" s="18" t="s">
        <v>184</v>
      </c>
      <c r="F28" s="108"/>
      <c r="J28" s="103">
        <f>INDEX(Project_inputs!$I$11:$I$42, MATCH(D28, Project_inputs!$D$11:$D$42,0))</f>
        <v>100000</v>
      </c>
      <c r="K28" s="24">
        <v>3</v>
      </c>
      <c r="M28" s="95"/>
      <c r="O28" s="92"/>
      <c r="Q28" s="92"/>
      <c r="R28" s="24">
        <v>0</v>
      </c>
      <c r="S28" s="24">
        <v>0</v>
      </c>
      <c r="T28" s="24">
        <v>0</v>
      </c>
      <c r="U28" s="24">
        <v>0</v>
      </c>
    </row>
    <row r="29" spans="2:21">
      <c r="D29" t="s">
        <v>15</v>
      </c>
      <c r="F29" s="108"/>
      <c r="J29" s="103">
        <f>INDEX(Project_inputs!$I$11:$I$42, MATCH(D29, Project_inputs!$D$11:$D$42,0))</f>
        <v>250</v>
      </c>
      <c r="K29" s="24">
        <v>0</v>
      </c>
      <c r="M29" s="95"/>
      <c r="O29" s="92"/>
      <c r="Q29" s="92"/>
      <c r="R29" s="24">
        <v>0</v>
      </c>
      <c r="S29" s="24">
        <v>0</v>
      </c>
      <c r="T29" s="24">
        <v>0</v>
      </c>
      <c r="U29" s="24">
        <v>0</v>
      </c>
    </row>
    <row r="30" spans="2:21">
      <c r="D30" t="s">
        <v>39</v>
      </c>
      <c r="F30" s="108"/>
      <c r="J30" s="103">
        <f>INDEX(Project_inputs!$I$11:$I$42, MATCH(D30, Project_inputs!$D$11:$D$42,0))</f>
        <v>750</v>
      </c>
      <c r="K30" s="24">
        <v>1266</v>
      </c>
      <c r="M30" s="95"/>
      <c r="O30" s="92"/>
      <c r="Q30" s="92"/>
      <c r="R30" s="24">
        <v>0</v>
      </c>
      <c r="S30" s="24">
        <v>0</v>
      </c>
      <c r="T30" s="24">
        <v>0</v>
      </c>
      <c r="U30" s="24">
        <v>0</v>
      </c>
    </row>
    <row r="31" spans="2:21">
      <c r="D31" t="s">
        <v>158</v>
      </c>
      <c r="F31" s="108"/>
      <c r="J31" s="103">
        <f>INDEX(Project_inputs!$I$11:$I$42, MATCH(D31, Project_inputs!$D$11:$D$42,0))</f>
        <v>823000</v>
      </c>
      <c r="K31" s="24">
        <v>0</v>
      </c>
      <c r="M31" s="95"/>
      <c r="O31" s="92"/>
      <c r="Q31" s="92"/>
      <c r="R31" s="24">
        <v>0</v>
      </c>
      <c r="S31" s="24">
        <v>0</v>
      </c>
      <c r="T31" s="24">
        <v>0</v>
      </c>
      <c r="U31" s="24">
        <v>0</v>
      </c>
    </row>
    <row r="32" spans="2:21">
      <c r="D32" t="s">
        <v>159</v>
      </c>
      <c r="F32" s="108"/>
      <c r="J32" s="103">
        <f>INDEX(Project_inputs!$I$11:$I$42, MATCH(D32, Project_inputs!$D$11:$D$42,0))</f>
        <v>823000</v>
      </c>
      <c r="K32" s="24">
        <v>6</v>
      </c>
      <c r="M32" s="95"/>
      <c r="O32" s="92"/>
      <c r="Q32" s="92"/>
      <c r="R32" s="24">
        <v>0</v>
      </c>
      <c r="S32" s="24">
        <v>0</v>
      </c>
      <c r="T32" s="24">
        <v>0</v>
      </c>
      <c r="U32" s="24">
        <v>0</v>
      </c>
    </row>
    <row r="33" spans="1:21">
      <c r="D33" t="s">
        <v>160</v>
      </c>
      <c r="F33" s="108"/>
      <c r="J33" s="103">
        <f>INDEX(Project_inputs!$I$11:$I$42, MATCH(D33, Project_inputs!$D$11:$D$42,0))</f>
        <v>907000</v>
      </c>
      <c r="K33" s="24">
        <v>3</v>
      </c>
      <c r="M33" s="95"/>
      <c r="O33" s="92"/>
      <c r="Q33" s="92"/>
      <c r="R33" s="24">
        <v>0</v>
      </c>
      <c r="S33" s="24">
        <v>0</v>
      </c>
      <c r="T33" s="24">
        <v>0</v>
      </c>
      <c r="U33" s="24">
        <v>0</v>
      </c>
    </row>
    <row r="34" spans="1:21">
      <c r="D34" t="s">
        <v>161</v>
      </c>
      <c r="F34" s="108"/>
      <c r="J34" s="103">
        <f>INDEX(Project_inputs!$I$11:$I$42, MATCH(D34, Project_inputs!$D$11:$D$42,0))</f>
        <v>962000</v>
      </c>
      <c r="K34" s="24">
        <v>0</v>
      </c>
      <c r="M34" s="95"/>
      <c r="O34" s="92"/>
      <c r="Q34" s="92"/>
      <c r="R34" s="24">
        <v>0</v>
      </c>
      <c r="S34" s="24">
        <v>0</v>
      </c>
      <c r="T34" s="24">
        <v>0</v>
      </c>
      <c r="U34" s="24">
        <v>0</v>
      </c>
    </row>
    <row r="35" spans="1:21">
      <c r="M35" s="19"/>
      <c r="O35" s="19"/>
      <c r="Q35" s="19"/>
    </row>
    <row r="36" spans="1:21" ht="15">
      <c r="A36" s="19"/>
      <c r="B36" s="10" t="s">
        <v>16</v>
      </c>
      <c r="C36" s="19"/>
      <c r="D36" s="19"/>
      <c r="M36" s="19"/>
      <c r="O36" s="19"/>
      <c r="Q36" s="19"/>
    </row>
    <row r="37" spans="1:21">
      <c r="C37" s="11" t="s">
        <v>17</v>
      </c>
      <c r="M37" s="19"/>
      <c r="O37" s="19"/>
      <c r="Q37" s="19"/>
    </row>
    <row r="38" spans="1:21">
      <c r="D38" s="18" t="s">
        <v>18</v>
      </c>
      <c r="F38" s="157"/>
      <c r="J38" s="103">
        <f>INDEX(Project_inputs!$I$11:$I$42, MATCH(D38, Project_inputs!$D$11:$D$42,0))</f>
        <v>1110010</v>
      </c>
      <c r="K38" s="24">
        <v>2</v>
      </c>
      <c r="M38" s="95"/>
      <c r="O38" s="92"/>
      <c r="Q38" s="92"/>
      <c r="R38" s="24">
        <v>0</v>
      </c>
      <c r="S38" s="24">
        <v>0</v>
      </c>
      <c r="T38" s="24">
        <v>0</v>
      </c>
      <c r="U38" s="24">
        <v>2155</v>
      </c>
    </row>
    <row r="39" spans="1:21">
      <c r="D39" s="18" t="s">
        <v>19</v>
      </c>
      <c r="F39" s="108"/>
      <c r="J39" s="103">
        <f>INDEX(Project_inputs!$I$11:$I$42, MATCH(D39, Project_inputs!$D$11:$D$42,0))</f>
        <v>58300</v>
      </c>
      <c r="K39" s="24">
        <v>1</v>
      </c>
      <c r="M39" s="95"/>
      <c r="O39" s="92"/>
      <c r="Q39" s="92"/>
      <c r="R39" s="24">
        <v>0</v>
      </c>
      <c r="S39" s="24">
        <v>0</v>
      </c>
      <c r="T39" s="24">
        <v>0</v>
      </c>
      <c r="U39" s="24">
        <v>0</v>
      </c>
    </row>
    <row r="40" spans="1:21">
      <c r="D40" s="18" t="s">
        <v>74</v>
      </c>
      <c r="F40" s="108"/>
      <c r="J40" s="103">
        <f>INDEX(Project_inputs!$I$11:$I$42, MATCH(D40, Project_inputs!$D$11:$D$42,0))</f>
        <v>485000</v>
      </c>
      <c r="K40" s="24">
        <v>0</v>
      </c>
      <c r="M40" s="95"/>
      <c r="O40" s="92"/>
      <c r="Q40" s="92"/>
      <c r="R40" s="24">
        <v>0</v>
      </c>
      <c r="S40" s="24">
        <v>0</v>
      </c>
      <c r="T40" s="24">
        <v>0</v>
      </c>
      <c r="U40" s="24">
        <v>0</v>
      </c>
    </row>
    <row r="41" spans="1:21">
      <c r="D41" s="18" t="s">
        <v>20</v>
      </c>
      <c r="F41" s="108"/>
      <c r="J41" s="103">
        <f>INDEX(Project_inputs!$I$11:$I$42, MATCH(D41, Project_inputs!$D$11:$D$42,0))</f>
        <v>69150</v>
      </c>
      <c r="K41" s="24">
        <v>2</v>
      </c>
      <c r="M41" s="95"/>
      <c r="O41" s="92"/>
      <c r="Q41" s="92"/>
      <c r="R41" s="24">
        <v>0</v>
      </c>
      <c r="S41" s="24">
        <v>0</v>
      </c>
      <c r="T41" s="24">
        <v>0</v>
      </c>
      <c r="U41" s="24">
        <v>0</v>
      </c>
    </row>
    <row r="42" spans="1:21">
      <c r="D42" s="18" t="s">
        <v>30</v>
      </c>
      <c r="F42" s="108"/>
      <c r="J42" s="103">
        <f>INDEX(Project_inputs!$I$11:$I$42, MATCH(D42, Project_inputs!$D$11:$D$42,0))</f>
        <v>40280</v>
      </c>
      <c r="K42" s="24">
        <v>0</v>
      </c>
      <c r="M42" s="95"/>
      <c r="O42" s="92"/>
      <c r="Q42" s="92"/>
      <c r="R42" s="24">
        <v>0</v>
      </c>
      <c r="S42" s="24">
        <v>0</v>
      </c>
      <c r="T42" s="24">
        <v>0</v>
      </c>
      <c r="U42" s="24">
        <v>0</v>
      </c>
    </row>
    <row r="43" spans="1:21">
      <c r="D43" s="18" t="s">
        <v>31</v>
      </c>
      <c r="F43" s="108"/>
      <c r="J43" s="103">
        <f>INDEX(Project_inputs!$I$11:$I$42, MATCH(D43, Project_inputs!$D$11:$D$42,0))</f>
        <v>50350</v>
      </c>
      <c r="K43" s="24">
        <v>2</v>
      </c>
      <c r="M43" s="95"/>
      <c r="O43" s="92"/>
      <c r="Q43" s="92"/>
      <c r="R43" s="24">
        <v>0</v>
      </c>
      <c r="S43" s="24">
        <v>0</v>
      </c>
      <c r="T43" s="24">
        <v>0</v>
      </c>
      <c r="U43" s="24">
        <v>0</v>
      </c>
    </row>
    <row r="44" spans="1:21">
      <c r="D44" s="18" t="s">
        <v>21</v>
      </c>
      <c r="F44" s="108"/>
      <c r="J44" s="103">
        <f>INDEX(Project_inputs!$I$11:$I$42, MATCH(D44, Project_inputs!$D$11:$D$42,0))</f>
        <v>320013</v>
      </c>
      <c r="K44" s="24">
        <v>1</v>
      </c>
      <c r="M44" s="95"/>
      <c r="O44" s="92"/>
      <c r="Q44" s="92"/>
      <c r="R44" s="24">
        <v>0</v>
      </c>
      <c r="S44" s="24">
        <v>0</v>
      </c>
      <c r="T44" s="24">
        <v>0</v>
      </c>
      <c r="U44" s="24">
        <v>0</v>
      </c>
    </row>
    <row r="45" spans="1:21">
      <c r="D45" s="18" t="s">
        <v>22</v>
      </c>
      <c r="F45" s="108"/>
      <c r="J45" s="103">
        <f>INDEX(Project_inputs!$I$11:$I$42, MATCH(D45, Project_inputs!$D$11:$D$42,0))</f>
        <v>41340</v>
      </c>
      <c r="K45" s="24">
        <v>1</v>
      </c>
      <c r="M45" s="95"/>
      <c r="O45" s="92"/>
      <c r="Q45" s="92"/>
      <c r="R45" s="24">
        <v>0</v>
      </c>
      <c r="S45" s="24">
        <v>0</v>
      </c>
      <c r="T45" s="24">
        <v>0</v>
      </c>
      <c r="U45" s="24">
        <v>0</v>
      </c>
    </row>
    <row r="46" spans="1:21">
      <c r="D46" t="s">
        <v>118</v>
      </c>
      <c r="F46" s="108"/>
      <c r="J46" s="103">
        <f>INDEX(Project_inputs!$I$11:$I$42, MATCH(D46, Project_inputs!$D$11:$D$42,0))</f>
        <v>371000</v>
      </c>
      <c r="K46" s="24">
        <v>0</v>
      </c>
      <c r="M46" s="95"/>
      <c r="O46" s="92"/>
      <c r="Q46" s="92"/>
      <c r="R46" s="24">
        <v>0</v>
      </c>
      <c r="S46" s="24">
        <v>0</v>
      </c>
      <c r="T46" s="24">
        <v>0</v>
      </c>
      <c r="U46" s="24">
        <v>0</v>
      </c>
    </row>
    <row r="47" spans="1:21">
      <c r="D47" s="18" t="s">
        <v>75</v>
      </c>
      <c r="F47" s="108"/>
      <c r="J47" s="103">
        <f>INDEX(Project_inputs!$I$11:$I$42, MATCH(D47, Project_inputs!$D$11:$D$42,0))</f>
        <v>71020</v>
      </c>
      <c r="K47" s="24">
        <v>2</v>
      </c>
      <c r="M47" s="95"/>
      <c r="O47" s="92"/>
      <c r="Q47" s="92"/>
      <c r="R47" s="24">
        <v>0</v>
      </c>
      <c r="S47" s="24">
        <v>0</v>
      </c>
      <c r="T47" s="24">
        <v>0</v>
      </c>
      <c r="U47" s="24">
        <v>0</v>
      </c>
    </row>
    <row r="48" spans="1:21">
      <c r="D48" s="18" t="s">
        <v>23</v>
      </c>
      <c r="F48" s="108"/>
      <c r="J48" s="103">
        <f>INDEX(Project_inputs!$I$11:$I$42, MATCH(D48, Project_inputs!$D$11:$D$42,0))</f>
        <v>17100</v>
      </c>
      <c r="K48" s="24">
        <v>2</v>
      </c>
      <c r="M48" s="95"/>
      <c r="O48" s="92"/>
      <c r="Q48" s="92"/>
      <c r="R48" s="24">
        <v>0</v>
      </c>
      <c r="S48" s="24">
        <v>0</v>
      </c>
      <c r="T48" s="24">
        <v>0</v>
      </c>
      <c r="U48" s="24">
        <v>0</v>
      </c>
    </row>
    <row r="49" spans="1:31">
      <c r="D49" s="18" t="s">
        <v>9</v>
      </c>
      <c r="F49" s="108"/>
      <c r="J49" s="24">
        <v>226406</v>
      </c>
      <c r="K49" s="24">
        <v>1</v>
      </c>
      <c r="M49" s="95"/>
      <c r="O49" s="92"/>
      <c r="Q49" s="92"/>
      <c r="R49" s="24">
        <v>0</v>
      </c>
      <c r="S49" s="24">
        <v>0</v>
      </c>
      <c r="T49" s="24">
        <v>0</v>
      </c>
      <c r="U49" s="24">
        <v>0</v>
      </c>
    </row>
    <row r="50" spans="1:31">
      <c r="C50" s="11"/>
      <c r="O50" s="19"/>
      <c r="Q50" s="19"/>
    </row>
    <row r="51" spans="1:31">
      <c r="C51" s="5" t="s">
        <v>157</v>
      </c>
      <c r="D51" s="14"/>
      <c r="F51" s="157"/>
      <c r="J51" s="24">
        <v>195072</v>
      </c>
      <c r="K51" s="24">
        <v>1</v>
      </c>
      <c r="M51" s="95"/>
      <c r="O51" s="24">
        <v>20924</v>
      </c>
      <c r="Q51" s="92"/>
      <c r="R51" s="152">
        <v>0</v>
      </c>
      <c r="S51" s="24">
        <v>0</v>
      </c>
      <c r="T51" s="24">
        <v>2530</v>
      </c>
      <c r="U51" s="24">
        <v>1495</v>
      </c>
    </row>
    <row r="52" spans="1:31">
      <c r="C52" s="5" t="s">
        <v>27</v>
      </c>
      <c r="D52" s="14"/>
      <c r="F52" s="156"/>
      <c r="J52" s="92"/>
      <c r="K52" s="92"/>
      <c r="M52" s="92"/>
      <c r="O52" s="24">
        <v>741922</v>
      </c>
      <c r="Q52" s="92"/>
      <c r="R52" s="24">
        <v>0</v>
      </c>
      <c r="S52" s="24">
        <v>0</v>
      </c>
      <c r="T52" s="24">
        <v>0</v>
      </c>
      <c r="U52" s="24">
        <v>0</v>
      </c>
      <c r="V52" s="50"/>
      <c r="W52" s="50"/>
    </row>
    <row r="53" spans="1:31">
      <c r="C53" s="5" t="s">
        <v>98</v>
      </c>
      <c r="D53" s="14"/>
      <c r="F53" s="156"/>
      <c r="J53" s="92"/>
      <c r="K53" s="92"/>
      <c r="M53" s="92"/>
      <c r="O53" s="24">
        <v>985271</v>
      </c>
      <c r="Q53" s="92"/>
      <c r="R53" s="92"/>
      <c r="S53" s="92"/>
      <c r="T53" s="92"/>
      <c r="U53" s="92"/>
      <c r="V53" s="50"/>
      <c r="W53" s="50"/>
      <c r="X53" s="144"/>
    </row>
    <row r="54" spans="1:31">
      <c r="C54" s="11"/>
      <c r="D54" s="14"/>
      <c r="O54" s="146"/>
      <c r="Q54" s="50"/>
      <c r="R54" s="50"/>
      <c r="S54" s="50"/>
      <c r="T54" s="50"/>
      <c r="U54" s="50"/>
      <c r="V54" s="50"/>
      <c r="W54" s="50"/>
    </row>
    <row r="55" spans="1:31" ht="15">
      <c r="B55" s="10" t="s">
        <v>24</v>
      </c>
      <c r="C55" s="11"/>
      <c r="D55" s="14"/>
      <c r="M55" s="9"/>
      <c r="O55" s="50"/>
      <c r="Q55" s="50"/>
      <c r="R55" s="50"/>
      <c r="S55" s="50"/>
      <c r="T55" s="50"/>
      <c r="U55" s="50"/>
      <c r="V55" s="50"/>
      <c r="W55" s="50"/>
    </row>
    <row r="56" spans="1:31" ht="15">
      <c r="B56" s="10"/>
      <c r="C56" s="11"/>
      <c r="D56" s="20" t="s">
        <v>36</v>
      </c>
      <c r="F56" s="156"/>
      <c r="M56" s="24">
        <v>372370</v>
      </c>
      <c r="O56" s="50"/>
      <c r="Q56" s="50"/>
      <c r="R56" s="50"/>
      <c r="S56" s="50"/>
      <c r="T56" s="50"/>
      <c r="U56" s="50"/>
      <c r="V56" s="50"/>
      <c r="W56" s="50"/>
    </row>
    <row r="57" spans="1:31">
      <c r="C57" s="11"/>
      <c r="D57" s="20" t="s">
        <v>40</v>
      </c>
      <c r="F57" s="156"/>
      <c r="M57" s="24">
        <v>150000</v>
      </c>
      <c r="O57" s="50"/>
      <c r="Q57" s="50"/>
      <c r="R57" s="50"/>
      <c r="S57" s="50"/>
      <c r="T57" s="50"/>
      <c r="U57" s="50"/>
      <c r="V57" s="50"/>
      <c r="W57" s="50"/>
    </row>
    <row r="58" spans="1:31">
      <c r="C58" s="11"/>
      <c r="D58" s="20" t="s">
        <v>28</v>
      </c>
      <c r="M58" s="24">
        <v>591250</v>
      </c>
      <c r="O58" s="50"/>
      <c r="Q58" s="50"/>
      <c r="R58" s="50"/>
      <c r="S58" s="50"/>
      <c r="T58" s="50"/>
      <c r="U58" s="50"/>
      <c r="V58" s="50"/>
      <c r="W58" s="50"/>
    </row>
    <row r="59" spans="1:31">
      <c r="C59" s="11"/>
      <c r="D59" s="194" t="s">
        <v>37</v>
      </c>
      <c r="E59" s="144"/>
      <c r="F59" s="156"/>
      <c r="M59" s="24">
        <v>50000</v>
      </c>
      <c r="O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38"/>
      <c r="AE59" s="76"/>
    </row>
    <row r="60" spans="1:31" s="2" customFormat="1">
      <c r="A60"/>
      <c r="B60"/>
      <c r="C60"/>
      <c r="D60"/>
      <c r="E60"/>
      <c r="F60" s="21"/>
      <c r="G60" s="21"/>
    </row>
    <row r="61" spans="1:31" s="2" customFormat="1">
      <c r="A61"/>
      <c r="B61"/>
      <c r="C61"/>
      <c r="D61"/>
      <c r="E61"/>
      <c r="F61" s="21"/>
      <c r="G61" s="21"/>
    </row>
    <row r="62" spans="1:31" s="2" customFormat="1">
      <c r="A62"/>
      <c r="B62"/>
      <c r="C62"/>
      <c r="D62"/>
      <c r="E62"/>
      <c r="F62" s="21"/>
      <c r="G62" s="21"/>
    </row>
    <row r="63" spans="1:31" s="2" customFormat="1">
      <c r="A63"/>
      <c r="B63"/>
      <c r="C63"/>
      <c r="D63"/>
      <c r="E63"/>
      <c r="F63" s="21"/>
      <c r="G63" s="21"/>
    </row>
    <row r="64" spans="1:31" s="2" customFormat="1">
      <c r="A64"/>
      <c r="B64"/>
      <c r="C64"/>
      <c r="D64"/>
      <c r="E64"/>
      <c r="F64" s="21"/>
      <c r="G64" s="21"/>
    </row>
    <row r="65" spans="1:7" s="2" customFormat="1">
      <c r="A65"/>
      <c r="B65"/>
      <c r="C65"/>
      <c r="D65"/>
      <c r="E65"/>
      <c r="F65" s="21"/>
      <c r="G65" s="21"/>
    </row>
    <row r="66" spans="1:7" s="2" customFormat="1">
      <c r="A66"/>
      <c r="B66"/>
      <c r="C66"/>
      <c r="D66"/>
      <c r="E66"/>
      <c r="F66" s="21"/>
      <c r="G66" s="21"/>
    </row>
    <row r="67" spans="1:7" s="2" customFormat="1">
      <c r="A67"/>
      <c r="B67"/>
      <c r="C67"/>
      <c r="D67"/>
      <c r="E67"/>
      <c r="F67" s="21"/>
      <c r="G67" s="21"/>
    </row>
    <row r="68" spans="1:7" s="2" customFormat="1">
      <c r="A68"/>
      <c r="B68"/>
      <c r="C68"/>
      <c r="D68"/>
      <c r="E68"/>
      <c r="F68" s="21"/>
      <c r="G68" s="21"/>
    </row>
    <row r="69" spans="1:7" s="2" customFormat="1">
      <c r="A69"/>
      <c r="B69"/>
      <c r="C69"/>
      <c r="D69"/>
      <c r="E69"/>
      <c r="F69" s="21"/>
      <c r="G69" s="21"/>
    </row>
    <row r="70" spans="1:7" s="2" customFormat="1">
      <c r="A70"/>
      <c r="B70"/>
      <c r="C70"/>
      <c r="D70"/>
      <c r="E70"/>
      <c r="F70" s="21"/>
      <c r="G70" s="21"/>
    </row>
    <row r="71" spans="1:7" s="2" customFormat="1">
      <c r="A71"/>
      <c r="B71"/>
      <c r="C71"/>
      <c r="D71"/>
      <c r="E71"/>
      <c r="F71" s="21"/>
      <c r="G71" s="21"/>
    </row>
    <row r="72" spans="1:7" s="2" customFormat="1">
      <c r="A72"/>
      <c r="B72"/>
      <c r="C72"/>
      <c r="D72"/>
      <c r="E72"/>
      <c r="F72" s="21"/>
      <c r="G72" s="21"/>
    </row>
    <row r="73" spans="1:7" s="2" customFormat="1">
      <c r="A73"/>
      <c r="B73"/>
      <c r="C73"/>
      <c r="D73"/>
      <c r="E73"/>
      <c r="F73" s="21"/>
      <c r="G73" s="21"/>
    </row>
    <row r="74" spans="1:7" s="2" customFormat="1">
      <c r="A74"/>
      <c r="B74"/>
      <c r="C74"/>
      <c r="D74"/>
      <c r="E74"/>
      <c r="F74" s="21"/>
      <c r="G74" s="21"/>
    </row>
    <row r="75" spans="1:7" s="2" customFormat="1">
      <c r="A75"/>
      <c r="B75"/>
      <c r="C75"/>
      <c r="D75"/>
      <c r="E75"/>
      <c r="F75" s="21"/>
      <c r="G75" s="21"/>
    </row>
    <row r="76" spans="1:7" s="2" customFormat="1">
      <c r="A76"/>
      <c r="B76"/>
      <c r="C76"/>
      <c r="D76"/>
      <c r="E76"/>
      <c r="F76" s="21"/>
      <c r="G76" s="21"/>
    </row>
    <row r="77" spans="1:7" s="2" customFormat="1">
      <c r="A77"/>
      <c r="B77"/>
      <c r="C77"/>
      <c r="D77"/>
      <c r="E77"/>
      <c r="F77" s="21"/>
      <c r="G77" s="21"/>
    </row>
    <row r="78" spans="1:7" s="2" customFormat="1">
      <c r="A78"/>
      <c r="B78"/>
      <c r="C78"/>
      <c r="D78"/>
      <c r="E78"/>
      <c r="F78" s="21"/>
      <c r="G78" s="21"/>
    </row>
    <row r="79" spans="1:7" s="2" customFormat="1">
      <c r="A79"/>
      <c r="B79"/>
      <c r="C79"/>
      <c r="D79"/>
      <c r="E79"/>
      <c r="F79" s="21"/>
      <c r="G79" s="21"/>
    </row>
    <row r="80" spans="1:7" s="2" customFormat="1">
      <c r="A80"/>
      <c r="B80"/>
      <c r="C80"/>
      <c r="D80"/>
      <c r="E80"/>
      <c r="F80" s="21"/>
      <c r="G80" s="21"/>
    </row>
    <row r="81" spans="1:7" s="2" customFormat="1">
      <c r="A81"/>
      <c r="B81"/>
      <c r="C81"/>
      <c r="D81"/>
      <c r="E81"/>
      <c r="F81" s="21"/>
      <c r="G81" s="21"/>
    </row>
    <row r="82" spans="1:7" s="2" customFormat="1">
      <c r="A82"/>
      <c r="B82"/>
      <c r="C82"/>
      <c r="D82"/>
      <c r="E82"/>
      <c r="F82" s="21"/>
      <c r="G82" s="21"/>
    </row>
    <row r="83" spans="1:7" s="2" customFormat="1">
      <c r="A83"/>
      <c r="B83"/>
      <c r="C83"/>
      <c r="D83"/>
      <c r="E83"/>
      <c r="F83" s="21"/>
      <c r="G83" s="21"/>
    </row>
    <row r="84" spans="1:7" s="2" customFormat="1">
      <c r="A84"/>
      <c r="B84"/>
      <c r="C84"/>
      <c r="D84"/>
      <c r="E84"/>
      <c r="F84" s="21"/>
      <c r="G84" s="21"/>
    </row>
    <row r="85" spans="1:7" s="2" customFormat="1">
      <c r="A85"/>
      <c r="B85"/>
      <c r="C85"/>
      <c r="D85"/>
      <c r="E85"/>
      <c r="F85" s="21"/>
      <c r="G85" s="21"/>
    </row>
    <row r="86" spans="1:7" s="2" customFormat="1">
      <c r="A86"/>
      <c r="B86"/>
      <c r="C86"/>
      <c r="D86"/>
      <c r="E86"/>
      <c r="F86" s="21"/>
      <c r="G86" s="21"/>
    </row>
    <row r="87" spans="1:7" s="2" customFormat="1">
      <c r="A87"/>
      <c r="B87"/>
      <c r="C87"/>
      <c r="D87"/>
      <c r="E87"/>
      <c r="F87" s="21"/>
      <c r="G87" s="21"/>
    </row>
    <row r="88" spans="1:7" s="2" customFormat="1">
      <c r="A88"/>
      <c r="B88"/>
      <c r="C88"/>
      <c r="D88"/>
      <c r="E88"/>
      <c r="F88" s="21"/>
      <c r="G88" s="21"/>
    </row>
    <row r="89" spans="1:7" s="2" customFormat="1">
      <c r="A89"/>
      <c r="B89"/>
      <c r="C89"/>
      <c r="D89"/>
      <c r="E89"/>
      <c r="F89" s="21"/>
      <c r="G89" s="21"/>
    </row>
    <row r="90" spans="1:7" s="2" customFormat="1">
      <c r="A90"/>
      <c r="B90"/>
      <c r="C90"/>
      <c r="D90"/>
      <c r="E90"/>
      <c r="F90" s="21"/>
      <c r="G90" s="21"/>
    </row>
    <row r="91" spans="1:7" s="2" customFormat="1">
      <c r="A91"/>
      <c r="B91"/>
      <c r="C91"/>
      <c r="D91"/>
      <c r="E91"/>
      <c r="F91" s="21"/>
      <c r="G91" s="21"/>
    </row>
    <row r="92" spans="1:7" s="2" customFormat="1">
      <c r="A92"/>
      <c r="B92"/>
      <c r="C92"/>
      <c r="D92"/>
      <c r="E92"/>
      <c r="F92" s="21"/>
      <c r="G92" s="21"/>
    </row>
    <row r="93" spans="1:7" s="2" customFormat="1">
      <c r="A93"/>
      <c r="B93"/>
      <c r="C93"/>
      <c r="D93"/>
      <c r="E93"/>
      <c r="F93" s="21"/>
      <c r="G93" s="21"/>
    </row>
    <row r="94" spans="1:7" s="2" customFormat="1">
      <c r="A94"/>
      <c r="B94"/>
      <c r="C94"/>
      <c r="D94"/>
      <c r="E94"/>
      <c r="F94" s="21"/>
      <c r="G94" s="21"/>
    </row>
    <row r="95" spans="1:7" s="2" customFormat="1">
      <c r="A95"/>
      <c r="B95"/>
      <c r="C95"/>
      <c r="D95"/>
      <c r="E95"/>
      <c r="F95" s="21"/>
      <c r="G95" s="21"/>
    </row>
    <row r="96" spans="1:7" s="2" customFormat="1">
      <c r="A96"/>
      <c r="B96"/>
      <c r="C96"/>
      <c r="D96"/>
      <c r="E96"/>
      <c r="F96" s="21"/>
      <c r="G96" s="21"/>
    </row>
    <row r="97" spans="1:7" s="2" customFormat="1">
      <c r="A97"/>
      <c r="B97"/>
      <c r="C97"/>
      <c r="D97"/>
      <c r="E97"/>
      <c r="F97" s="21"/>
      <c r="G97" s="21"/>
    </row>
    <row r="98" spans="1:7" s="2" customFormat="1">
      <c r="A98"/>
      <c r="B98"/>
      <c r="C98"/>
      <c r="D98"/>
      <c r="E98"/>
      <c r="F98" s="21"/>
      <c r="G98" s="21"/>
    </row>
    <row r="99" spans="1:7" s="2" customFormat="1">
      <c r="A99"/>
      <c r="B99"/>
      <c r="C99"/>
      <c r="D99"/>
      <c r="E99"/>
      <c r="F99" s="21"/>
      <c r="G99" s="21"/>
    </row>
    <row r="100" spans="1:7" s="2" customFormat="1">
      <c r="A100"/>
      <c r="B100"/>
      <c r="C100"/>
      <c r="D100"/>
      <c r="E100"/>
      <c r="F100" s="21"/>
      <c r="G100" s="21"/>
    </row>
    <row r="101" spans="1:7" s="2" customFormat="1">
      <c r="A101"/>
      <c r="B101"/>
      <c r="C101"/>
      <c r="D101"/>
      <c r="E101"/>
      <c r="F101" s="21"/>
      <c r="G101" s="21"/>
    </row>
    <row r="102" spans="1:7" s="2" customFormat="1">
      <c r="A102"/>
      <c r="B102"/>
      <c r="C102"/>
      <c r="D102"/>
      <c r="E102"/>
      <c r="F102" s="21"/>
      <c r="G102" s="21"/>
    </row>
    <row r="103" spans="1:7" s="2" customFormat="1">
      <c r="A103"/>
      <c r="B103"/>
      <c r="C103"/>
      <c r="D103"/>
      <c r="E103"/>
      <c r="F103" s="21"/>
      <c r="G103" s="21"/>
    </row>
    <row r="104" spans="1:7" s="2" customFormat="1">
      <c r="A104"/>
      <c r="B104"/>
      <c r="C104"/>
      <c r="D104"/>
      <c r="E104"/>
      <c r="F104" s="21"/>
      <c r="G104" s="21"/>
    </row>
    <row r="105" spans="1:7" s="2" customFormat="1">
      <c r="A105"/>
      <c r="B105"/>
      <c r="C105"/>
      <c r="D105"/>
      <c r="E105"/>
      <c r="F105" s="21"/>
      <c r="G105" s="21"/>
    </row>
    <row r="106" spans="1:7" s="2" customFormat="1">
      <c r="A106"/>
      <c r="B106"/>
      <c r="C106"/>
      <c r="D106"/>
      <c r="E106"/>
      <c r="F106" s="21"/>
      <c r="G106" s="21"/>
    </row>
    <row r="107" spans="1:7" s="2" customFormat="1">
      <c r="A107"/>
      <c r="B107"/>
      <c r="C107"/>
      <c r="D107"/>
      <c r="E107"/>
      <c r="F107" s="21"/>
      <c r="G107" s="21"/>
    </row>
    <row r="108" spans="1:7" s="2" customFormat="1">
      <c r="A108"/>
      <c r="B108"/>
      <c r="C108"/>
      <c r="D108"/>
      <c r="E108"/>
      <c r="F108" s="21"/>
      <c r="G108" s="21"/>
    </row>
    <row r="109" spans="1:7" s="2" customFormat="1">
      <c r="A109"/>
      <c r="B109"/>
      <c r="C109"/>
      <c r="D109"/>
      <c r="E109"/>
      <c r="F109" s="21"/>
      <c r="G109" s="21"/>
    </row>
    <row r="110" spans="1:7" s="2" customFormat="1">
      <c r="A110"/>
      <c r="B110"/>
      <c r="C110"/>
      <c r="D110"/>
      <c r="E110"/>
      <c r="F110" s="21"/>
      <c r="G110" s="21"/>
    </row>
    <row r="111" spans="1:7" s="2" customFormat="1">
      <c r="A111"/>
      <c r="B111"/>
      <c r="C111"/>
      <c r="D111"/>
      <c r="E111"/>
      <c r="F111" s="21"/>
      <c r="G111" s="21"/>
    </row>
    <row r="112" spans="1:7" s="2" customFormat="1">
      <c r="A112"/>
      <c r="B112"/>
      <c r="C112"/>
      <c r="D112"/>
      <c r="E112"/>
      <c r="F112" s="21"/>
      <c r="G112" s="21"/>
    </row>
    <row r="113" spans="1:7" s="2" customFormat="1">
      <c r="A113"/>
      <c r="B113"/>
      <c r="C113"/>
      <c r="D113"/>
      <c r="E113"/>
      <c r="F113" s="21"/>
      <c r="G113" s="21"/>
    </row>
    <row r="114" spans="1:7" s="2" customFormat="1">
      <c r="A114"/>
      <c r="B114"/>
      <c r="C114"/>
      <c r="D114"/>
      <c r="E114"/>
      <c r="F114" s="21"/>
      <c r="G114" s="21"/>
    </row>
    <row r="115" spans="1:7" s="2" customFormat="1">
      <c r="A115"/>
      <c r="B115"/>
      <c r="C115"/>
      <c r="D115"/>
      <c r="E115"/>
      <c r="F115" s="21"/>
      <c r="G115" s="21"/>
    </row>
    <row r="116" spans="1:7" s="2" customFormat="1">
      <c r="A116"/>
      <c r="B116"/>
      <c r="C116"/>
      <c r="D116"/>
      <c r="E116"/>
      <c r="F116" s="21"/>
      <c r="G116" s="21"/>
    </row>
    <row r="117" spans="1:7" s="2" customFormat="1">
      <c r="A117"/>
      <c r="B117"/>
      <c r="C117"/>
      <c r="D117"/>
      <c r="E117"/>
      <c r="F117" s="21"/>
      <c r="G117" s="21"/>
    </row>
    <row r="118" spans="1:7" s="2" customFormat="1">
      <c r="A118"/>
      <c r="B118"/>
      <c r="C118"/>
      <c r="D118"/>
      <c r="E118"/>
      <c r="F118" s="21"/>
      <c r="G118" s="21"/>
    </row>
    <row r="119" spans="1:7" s="2" customFormat="1">
      <c r="A119"/>
      <c r="B119"/>
      <c r="C119"/>
      <c r="D119"/>
      <c r="E119"/>
      <c r="F119" s="21"/>
      <c r="G119" s="21"/>
    </row>
    <row r="120" spans="1:7" s="2" customFormat="1">
      <c r="A120"/>
      <c r="B120"/>
      <c r="C120"/>
      <c r="D120"/>
      <c r="E120"/>
      <c r="F120" s="21"/>
      <c r="G120" s="21"/>
    </row>
    <row r="121" spans="1:7" s="2" customFormat="1">
      <c r="A121"/>
      <c r="B121"/>
      <c r="C121"/>
      <c r="D121"/>
      <c r="E121"/>
      <c r="F121" s="21"/>
      <c r="G121" s="21"/>
    </row>
    <row r="122" spans="1:7" s="2" customFormat="1">
      <c r="A122"/>
      <c r="B122"/>
      <c r="C122"/>
      <c r="D122"/>
      <c r="E122"/>
      <c r="F122" s="21"/>
      <c r="G122" s="21"/>
    </row>
    <row r="123" spans="1:7" s="2" customFormat="1">
      <c r="A123"/>
      <c r="B123"/>
      <c r="C123"/>
      <c r="D123"/>
      <c r="E123"/>
      <c r="F123" s="21"/>
      <c r="G123" s="21"/>
    </row>
    <row r="124" spans="1:7" s="2" customFormat="1">
      <c r="A124"/>
      <c r="B124"/>
      <c r="C124"/>
      <c r="D124"/>
      <c r="E124"/>
      <c r="F124" s="21"/>
      <c r="G124" s="21"/>
    </row>
    <row r="125" spans="1:7" s="2" customFormat="1">
      <c r="A125"/>
      <c r="B125"/>
      <c r="C125"/>
      <c r="D125"/>
      <c r="E125"/>
      <c r="F125" s="21"/>
      <c r="G125" s="21"/>
    </row>
    <row r="126" spans="1:7" s="2" customFormat="1">
      <c r="A126"/>
      <c r="B126"/>
      <c r="C126"/>
      <c r="D126"/>
      <c r="E126"/>
      <c r="F126" s="21"/>
      <c r="G126" s="21"/>
    </row>
    <row r="127" spans="1:7" s="2" customFormat="1">
      <c r="A127"/>
      <c r="B127"/>
      <c r="C127"/>
      <c r="D127"/>
      <c r="E127"/>
      <c r="F127" s="21"/>
      <c r="G127" s="21"/>
    </row>
    <row r="128" spans="1:7" s="2" customFormat="1">
      <c r="A128"/>
      <c r="B128"/>
      <c r="C128"/>
      <c r="D128"/>
      <c r="E128"/>
      <c r="F128" s="21"/>
      <c r="G128" s="21"/>
    </row>
    <row r="129" spans="1:13" s="2" customFormat="1">
      <c r="A129"/>
      <c r="B129"/>
      <c r="C129"/>
      <c r="D129"/>
      <c r="E129"/>
      <c r="F129" s="21"/>
      <c r="G129" s="21"/>
    </row>
    <row r="130" spans="1:13" s="2" customFormat="1">
      <c r="A130"/>
      <c r="B130"/>
      <c r="C130"/>
      <c r="D130"/>
      <c r="E130"/>
      <c r="F130" s="21"/>
      <c r="G130" s="21"/>
    </row>
    <row r="131" spans="1:13" s="2" customFormat="1">
      <c r="A131"/>
      <c r="B131"/>
      <c r="C131"/>
      <c r="D131"/>
      <c r="E131"/>
      <c r="F131" s="21"/>
      <c r="G131" s="21"/>
    </row>
    <row r="132" spans="1:13" s="2" customFormat="1">
      <c r="A132"/>
      <c r="B132"/>
      <c r="C132"/>
      <c r="D132"/>
      <c r="E132"/>
      <c r="F132" s="21"/>
      <c r="G132" s="21"/>
    </row>
    <row r="133" spans="1:13" s="2" customFormat="1">
      <c r="A133"/>
      <c r="B133"/>
      <c r="C133"/>
      <c r="D133"/>
      <c r="E133"/>
      <c r="F133" s="21"/>
      <c r="G133" s="21"/>
    </row>
    <row r="134" spans="1:13" s="2" customFormat="1">
      <c r="A134"/>
      <c r="B134"/>
      <c r="C134"/>
      <c r="D134"/>
      <c r="E134"/>
      <c r="F134" s="21"/>
      <c r="G134" s="21"/>
    </row>
    <row r="135" spans="1:13" s="2" customFormat="1">
      <c r="A135"/>
      <c r="B135"/>
      <c r="C135"/>
      <c r="D135"/>
      <c r="E135"/>
      <c r="F135" s="21"/>
      <c r="G135" s="21"/>
    </row>
    <row r="136" spans="1:13" s="2" customFormat="1">
      <c r="A136"/>
      <c r="B136"/>
      <c r="C136"/>
      <c r="D136"/>
      <c r="E136"/>
      <c r="F136" s="21"/>
      <c r="G136" s="21"/>
      <c r="M136"/>
    </row>
    <row r="137" spans="1:13" s="2" customFormat="1">
      <c r="A137"/>
      <c r="B137"/>
      <c r="C137"/>
      <c r="D137"/>
      <c r="E137"/>
      <c r="F137" s="21"/>
      <c r="G137" s="21"/>
      <c r="M137"/>
    </row>
    <row r="138" spans="1:13" s="2" customFormat="1">
      <c r="A138"/>
      <c r="B138"/>
      <c r="C138"/>
      <c r="D138"/>
      <c r="E138"/>
      <c r="F138" s="21"/>
      <c r="G138" s="21"/>
      <c r="M138"/>
    </row>
  </sheetData>
  <conditionalFormatting sqref="H2">
    <cfRule type="containsText" dxfId="7" priority="1" operator="containsText" text="TRUE">
      <formula>NOT(ISERROR(SEARCH("TRUE",H2)))</formula>
    </cfRule>
  </conditionalFormatting>
  <printOptions horizontalCentered="1"/>
  <pageMargins left="0.62992125984251968" right="0.62992125984251968" top="0.55118110236220474" bottom="0.55118110236220474" header="0.31496062992125984" footer="0.31496062992125984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  <col min="28" max="28" width="10.5703125" bestFit="1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0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4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4">
        <f>INDEX(Project_inputs!$J$94:$M$99, MATCH($D$2, Project_inputs!$C$94:$C$99, 0), MATCH($A6, Project_inputs!$J$93:$M$93,0))</f>
        <v>2017</v>
      </c>
    </row>
    <row r="7" spans="1:28" ht="15">
      <c r="A7" s="5"/>
      <c r="B7" s="4"/>
      <c r="C7" s="4"/>
      <c r="D7" s="34"/>
    </row>
    <row r="8" spans="1:28" ht="15">
      <c r="A8" s="5"/>
      <c r="B8" s="4"/>
      <c r="C8" s="4"/>
      <c r="D8" s="34"/>
    </row>
    <row r="9" spans="1:28" ht="15">
      <c r="A9" s="5"/>
      <c r="B9" s="4"/>
      <c r="C9" s="4"/>
      <c r="D9" s="34"/>
    </row>
    <row r="10" spans="1:28" ht="15">
      <c r="A10" s="32"/>
      <c r="B10" s="139" t="str">
        <f>"Conversion to nominal from: "&amp;Project_inputs!I76</f>
        <v>Conversion to nominal from: 2017</v>
      </c>
      <c r="C10" s="139"/>
      <c r="D10" s="139"/>
      <c r="E10" s="32"/>
      <c r="F10" s="32"/>
      <c r="G10" s="32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CDN_volumes!$J15*CDN_volumes!$K15,0)*H$10</f>
        <v>0</v>
      </c>
      <c r="I15" s="93">
        <f ca="1">IF(I$11=IF($D15="design", $D$5, $D$6), SUMPRODUCT(CDN_volumes!$Q15:$U15,CDN_volumes!$Q$13:$U$13)+CDN_volumes!$O15,0)*I$10</f>
        <v>522374.99999999994</v>
      </c>
      <c r="J15" s="113">
        <f>IF(J$11=$D$6, CDN_volumes!$M15,0)*J$10</f>
        <v>0</v>
      </c>
      <c r="K15" s="93">
        <f>IF(K$11=$D$6, CDN_volumes!$J15*CDN_volumes!$K15,0)*K$10</f>
        <v>0</v>
      </c>
      <c r="L15" s="93">
        <f>IF(L$11=IF($D15="design", $D$5, $D$6), SUMPRODUCT(CDN_volumes!$Q15:$U15,CDN_volumes!$Q$13:$U$13)+CDN_volumes!$O15,0)*L$10</f>
        <v>0</v>
      </c>
      <c r="M15" s="113">
        <f>IF(M$11=$D$6, CDN_volumes!$M15,0)*M$10</f>
        <v>0</v>
      </c>
      <c r="N15" s="93">
        <f>IF(N$11=$D$6, CDN_volumes!$J15*CDN_volumes!$K15,0)*N$10</f>
        <v>0</v>
      </c>
      <c r="O15" s="93">
        <f>IF(O$11=IF($D15="design", $D$5, $D$6), SUMPRODUCT(CDN_volumes!$Q15:$U15,CDN_volumes!$Q$13:$U$13)+CDN_volumes!$O15,0)*O$10</f>
        <v>0</v>
      </c>
      <c r="P15" s="113">
        <f>IF(P$11=$D$6, CDN_volumes!$M15,0)*P$10</f>
        <v>0</v>
      </c>
      <c r="Q15" s="93">
        <f>IF(Q$11=$D$6, CDN_volumes!$J15*CDN_volumes!$K15,0)*Q$10</f>
        <v>0</v>
      </c>
      <c r="R15" s="93">
        <f>IF(R$11=IF($D15="design", $D$5, $D$6), SUMPRODUCT(CDN_volumes!$Q15:$U15,CDN_volumes!$Q$13:$U$13)+CDN_volumes!$O15,0)*R$10</f>
        <v>0</v>
      </c>
      <c r="S15" s="113">
        <f>IF(S$11=$D$6, CDN_volumes!$M15,0)*S$10</f>
        <v>0</v>
      </c>
      <c r="U15" s="121">
        <f ca="1">SUMIF($H$11:$S$11,U$11, $H15:$S15)</f>
        <v>522374.99999999994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522374.99999999994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L17" s="19"/>
      <c r="M17" s="114"/>
      <c r="N17" s="19"/>
      <c r="O17" s="19"/>
      <c r="P17" s="114"/>
      <c r="Q17" s="19"/>
      <c r="R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CDN_volumes!$J18*CDN_volumes!$K18,0)*H$10</f>
        <v>144300</v>
      </c>
      <c r="I18" s="93">
        <f ca="1">IF(I$11=IF($D18="design", $D$5, $D$6), SUMPRODUCT(CDN_volumes!$Q18:$U18,CDN_volumes!$Q$13:$U$13)+CDN_volumes!$O18,0)*I$10</f>
        <v>343659.47199999995</v>
      </c>
      <c r="J18" s="113">
        <f>IF(J$11=$D$6, CDN_volumes!$M18,0)*J$10</f>
        <v>0</v>
      </c>
      <c r="K18" s="93">
        <f>IF(K$11=$D$6, CDN_volumes!$J18*CDN_volumes!$K18,0)*K$10</f>
        <v>0</v>
      </c>
      <c r="L18" s="93">
        <f>IF(L$11=IF($D18="design", $D$5, $D$6), SUMPRODUCT(CDN_volumes!$Q18:$U18,CDN_volumes!$Q$13:$U$13)+CDN_volumes!$O18,0)*L$10</f>
        <v>0</v>
      </c>
      <c r="M18" s="113">
        <f>IF(M$11=$D$6, CDN_volumes!$M18,0)*M$10</f>
        <v>0</v>
      </c>
      <c r="N18" s="93">
        <f>IF(N$11=$D$6, CDN_volumes!$J18*CDN_volumes!$K18,0)*N$10</f>
        <v>0</v>
      </c>
      <c r="O18" s="93">
        <f>IF(O$11=IF($D18="design", $D$5, $D$6), SUMPRODUCT(CDN_volumes!$Q18:$U18,CDN_volumes!$Q$13:$U$13)+CDN_volumes!$O18,0)*O$10</f>
        <v>0</v>
      </c>
      <c r="P18" s="113">
        <f>IF(P$11=$D$6, CDN_volumes!$M18,0)*P$10</f>
        <v>0</v>
      </c>
      <c r="Q18" s="93">
        <f>IF(Q$11=$D$6, CDN_volumes!$J18*CDN_volumes!$K18,0)*Q$10</f>
        <v>0</v>
      </c>
      <c r="R18" s="93">
        <f>IF(R$11=IF($D18="design", $D$5, $D$6), SUMPRODUCT(CDN_volumes!$Q18:$U18,CDN_volumes!$Q$13:$U$13)+CDN_volumes!$O18,0)*R$10</f>
        <v>0</v>
      </c>
      <c r="S18" s="113">
        <f>IF(S$11=$D$6, CDN_volumes!$M18,0)*S$10</f>
        <v>0</v>
      </c>
      <c r="U18" s="121">
        <f t="shared" ref="U18:X34" ca="1" si="0">SUMIF($H$11:$S$11,U$11, $H18:$S18)</f>
        <v>487959.47199999995</v>
      </c>
      <c r="V18" s="121">
        <f t="shared" si="0"/>
        <v>0</v>
      </c>
      <c r="W18" s="121">
        <f t="shared" si="0"/>
        <v>0</v>
      </c>
      <c r="X18" s="121">
        <f t="shared" si="0"/>
        <v>0</v>
      </c>
      <c r="Z18" s="121">
        <f t="shared" ref="Z18:Z34" ca="1" si="1">SUM(U18:X18)</f>
        <v>487959.47199999995</v>
      </c>
    </row>
    <row r="19" spans="2:26">
      <c r="D19" s="18" t="s">
        <v>163</v>
      </c>
      <c r="F19" s="13"/>
      <c r="G19" s="118"/>
      <c r="H19" s="93">
        <f>IF(H$11=$D$6, CDN_volumes!$J19*CDN_volumes!$K19,0)*H$10</f>
        <v>190300</v>
      </c>
      <c r="I19" s="93">
        <f ca="1">IF(I$11=IF($D19="design", $D$5, $D$6), SUMPRODUCT(CDN_volumes!$Q19:$U19,CDN_volumes!$Q$13:$U$13)+CDN_volumes!$O19,0)*I$10</f>
        <v>368442.60699999996</v>
      </c>
      <c r="J19" s="113">
        <f>IF(J$11=$D$6, CDN_volumes!$M19,0)*J$10</f>
        <v>0</v>
      </c>
      <c r="K19" s="93">
        <f>IF(K$11=$D$6, CDN_volumes!$J19*CDN_volumes!$K19,0)*K$10</f>
        <v>0</v>
      </c>
      <c r="L19" s="93">
        <f>IF(L$11=IF($D19="design", $D$5, $D$6), SUMPRODUCT(CDN_volumes!$Q19:$U19,CDN_volumes!$Q$13:$U$13)+CDN_volumes!$O19,0)*L$10</f>
        <v>0</v>
      </c>
      <c r="M19" s="113">
        <f>IF(M$11=$D$6, CDN_volumes!$M19,0)*M$10</f>
        <v>0</v>
      </c>
      <c r="N19" s="93">
        <f>IF(N$11=$D$6, CDN_volumes!$J19*CDN_volumes!$K19,0)*N$10</f>
        <v>0</v>
      </c>
      <c r="O19" s="93">
        <f>IF(O$11=IF($D19="design", $D$5, $D$6), SUMPRODUCT(CDN_volumes!$Q19:$U19,CDN_volumes!$Q$13:$U$13)+CDN_volumes!$O19,0)*O$10</f>
        <v>0</v>
      </c>
      <c r="P19" s="113">
        <f>IF(P$11=$D$6, CDN_volumes!$M19,0)*P$10</f>
        <v>0</v>
      </c>
      <c r="Q19" s="93">
        <f>IF(Q$11=$D$6, CDN_volumes!$J19*CDN_volumes!$K19,0)*Q$10</f>
        <v>0</v>
      </c>
      <c r="R19" s="93">
        <f>IF(R$11=IF($D19="design", $D$5, $D$6), SUMPRODUCT(CDN_volumes!$Q19:$U19,CDN_volumes!$Q$13:$U$13)+CDN_volumes!$O19,0)*R$10</f>
        <v>0</v>
      </c>
      <c r="S19" s="113">
        <f>IF(S$11=$D$6, CDN_volumes!$M19,0)*S$10</f>
        <v>0</v>
      </c>
      <c r="U19" s="121">
        <f t="shared" ca="1" si="0"/>
        <v>558742.60699999996</v>
      </c>
      <c r="V19" s="121">
        <f t="shared" si="0"/>
        <v>0</v>
      </c>
      <c r="W19" s="121">
        <f t="shared" si="0"/>
        <v>0</v>
      </c>
      <c r="X19" s="121">
        <f t="shared" si="0"/>
        <v>0</v>
      </c>
      <c r="Z19" s="121">
        <f t="shared" ca="1" si="1"/>
        <v>558742.60699999996</v>
      </c>
    </row>
    <row r="20" spans="2:26">
      <c r="D20" t="s">
        <v>110</v>
      </c>
      <c r="F20" s="13"/>
      <c r="G20" s="114"/>
      <c r="H20" s="93">
        <f>IF(H$11=$D$6, CDN_volumes!$J20*CDN_volumes!$K20,0)*H$10</f>
        <v>100800</v>
      </c>
      <c r="I20" s="93">
        <f ca="1">IF(I$11=IF($D20="design", $D$5, $D$6), SUMPRODUCT(CDN_volumes!$Q20:$U20,CDN_volumes!$Q$13:$U$13)+CDN_volumes!$O20,0)*I$10</f>
        <v>110361.55733333333</v>
      </c>
      <c r="J20" s="113">
        <f>IF(J$11=$D$6, CDN_volumes!$M20,0)*J$10</f>
        <v>0</v>
      </c>
      <c r="K20" s="93">
        <f>IF(K$11=$D$6, CDN_volumes!$J20*CDN_volumes!$K20,0)*K$10</f>
        <v>0</v>
      </c>
      <c r="L20" s="93">
        <f>IF(L$11=IF($D20="design", $D$5, $D$6), SUMPRODUCT(CDN_volumes!$Q20:$U20,CDN_volumes!$Q$13:$U$13)+CDN_volumes!$O20,0)*L$10</f>
        <v>0</v>
      </c>
      <c r="M20" s="113">
        <f>IF(M$11=$D$6, CDN_volumes!$M20,0)*M$10</f>
        <v>0</v>
      </c>
      <c r="N20" s="93">
        <f>IF(N$11=$D$6, CDN_volumes!$J20*CDN_volumes!$K20,0)*N$10</f>
        <v>0</v>
      </c>
      <c r="O20" s="93">
        <f>IF(O$11=IF($D20="design", $D$5, $D$6), SUMPRODUCT(CDN_volumes!$Q20:$U20,CDN_volumes!$Q$13:$U$13)+CDN_volumes!$O20,0)*O$10</f>
        <v>0</v>
      </c>
      <c r="P20" s="113">
        <f>IF(P$11=$D$6, CDN_volumes!$M20,0)*P$10</f>
        <v>0</v>
      </c>
      <c r="Q20" s="93">
        <f>IF(Q$11=$D$6, CDN_volumes!$J20*CDN_volumes!$K20,0)*Q$10</f>
        <v>0</v>
      </c>
      <c r="R20" s="93">
        <f>IF(R$11=IF($D20="design", $D$5, $D$6), SUMPRODUCT(CDN_volumes!$Q20:$U20,CDN_volumes!$Q$13:$U$13)+CDN_volumes!$O20,0)*R$10</f>
        <v>0</v>
      </c>
      <c r="S20" s="113">
        <f>IF(S$11=$D$6, CDN_volumes!$M20,0)*S$10</f>
        <v>0</v>
      </c>
      <c r="U20" s="121">
        <f t="shared" ca="1" si="0"/>
        <v>211161.55733333333</v>
      </c>
      <c r="V20" s="121">
        <f t="shared" si="0"/>
        <v>0</v>
      </c>
      <c r="W20" s="121">
        <f t="shared" si="0"/>
        <v>0</v>
      </c>
      <c r="X20" s="121">
        <f t="shared" si="0"/>
        <v>0</v>
      </c>
      <c r="Z20" s="121">
        <f t="shared" ca="1" si="1"/>
        <v>211161.55733333333</v>
      </c>
    </row>
    <row r="21" spans="2:26">
      <c r="D21" s="18" t="s">
        <v>101</v>
      </c>
      <c r="F21" s="13"/>
      <c r="G21" s="114"/>
      <c r="H21" s="93">
        <f>IF(H$11=$D$6, CDN_volumes!$J21*CDN_volumes!$K21,0)*H$10</f>
        <v>12370</v>
      </c>
      <c r="I21" s="93">
        <f ca="1">IF(I$11=IF($D21="design", $D$5, $D$6), SUMPRODUCT(CDN_volumes!$Q21:$U21,CDN_volumes!$Q$13:$U$13)+CDN_volumes!$O21,0)*I$10</f>
        <v>14372.717333333334</v>
      </c>
      <c r="J21" s="113">
        <f>IF(J$11=$D$6, CDN_volumes!$M21,0)*J$10</f>
        <v>0</v>
      </c>
      <c r="K21" s="93">
        <f>IF(K$11=$D$6, CDN_volumes!$J21*CDN_volumes!$K21,0)*K$10</f>
        <v>0</v>
      </c>
      <c r="L21" s="93">
        <f>IF(L$11=IF($D21="design", $D$5, $D$6), SUMPRODUCT(CDN_volumes!$Q21:$U21,CDN_volumes!$Q$13:$U$13)+CDN_volumes!$O21,0)*L$10</f>
        <v>0</v>
      </c>
      <c r="M21" s="113">
        <f>IF(M$11=$D$6, CDN_volumes!$M21,0)*M$10</f>
        <v>0</v>
      </c>
      <c r="N21" s="93">
        <f>IF(N$11=$D$6, CDN_volumes!$J21*CDN_volumes!$K21,0)*N$10</f>
        <v>0</v>
      </c>
      <c r="O21" s="93">
        <f>IF(O$11=IF($D21="design", $D$5, $D$6), SUMPRODUCT(CDN_volumes!$Q21:$U21,CDN_volumes!$Q$13:$U$13)+CDN_volumes!$O21,0)*O$10</f>
        <v>0</v>
      </c>
      <c r="P21" s="113">
        <f>IF(P$11=$D$6, CDN_volumes!$M21,0)*P$10</f>
        <v>0</v>
      </c>
      <c r="Q21" s="93">
        <f>IF(Q$11=$D$6, CDN_volumes!$J21*CDN_volumes!$K21,0)*Q$10</f>
        <v>0</v>
      </c>
      <c r="R21" s="93">
        <f>IF(R$11=IF($D21="design", $D$5, $D$6), SUMPRODUCT(CDN_volumes!$Q21:$U21,CDN_volumes!$Q$13:$U$13)+CDN_volumes!$O21,0)*R$10</f>
        <v>0</v>
      </c>
      <c r="S21" s="113">
        <f>IF(S$11=$D$6, CDN_volumes!$M21,0)*S$10</f>
        <v>0</v>
      </c>
      <c r="U21" s="121">
        <f t="shared" ca="1" si="0"/>
        <v>26742.717333333334</v>
      </c>
      <c r="V21" s="121">
        <f t="shared" si="0"/>
        <v>0</v>
      </c>
      <c r="W21" s="121">
        <f t="shared" si="0"/>
        <v>0</v>
      </c>
      <c r="X21" s="121">
        <f t="shared" si="0"/>
        <v>0</v>
      </c>
      <c r="Z21" s="121">
        <f t="shared" ca="1" si="1"/>
        <v>26742.717333333334</v>
      </c>
    </row>
    <row r="22" spans="2:26">
      <c r="D22" t="s">
        <v>13</v>
      </c>
      <c r="F22" s="13"/>
      <c r="G22" s="114"/>
      <c r="H22" s="93">
        <f>IF(H$11=$D$6, CDN_volumes!$J22*CDN_volumes!$K22,0)*H$10</f>
        <v>29700</v>
      </c>
      <c r="I22" s="93">
        <f ca="1">IF(I$11=IF($D22="design", $D$5, $D$6), SUMPRODUCT(CDN_volumes!$Q22:$U22,CDN_volumes!$Q$13:$U$13)+CDN_volumes!$O22,0)*I$10</f>
        <v>23774.001333333334</v>
      </c>
      <c r="J22" s="113">
        <f>IF(J$11=$D$6, CDN_volumes!$M22,0)*J$10</f>
        <v>0</v>
      </c>
      <c r="K22" s="93">
        <f>IF(K$11=$D$6, CDN_volumes!$J22*CDN_volumes!$K22,0)*K$10</f>
        <v>0</v>
      </c>
      <c r="L22" s="93">
        <f>IF(L$11=IF($D22="design", $D$5, $D$6), SUMPRODUCT(CDN_volumes!$Q22:$U22,CDN_volumes!$Q$13:$U$13)+CDN_volumes!$O22,0)*L$10</f>
        <v>0</v>
      </c>
      <c r="M22" s="113">
        <f>IF(M$11=$D$6, CDN_volumes!$M22,0)*M$10</f>
        <v>0</v>
      </c>
      <c r="N22" s="93">
        <f>IF(N$11=$D$6, CDN_volumes!$J22*CDN_volumes!$K22,0)*N$10</f>
        <v>0</v>
      </c>
      <c r="O22" s="93">
        <f>IF(O$11=IF($D22="design", $D$5, $D$6), SUMPRODUCT(CDN_volumes!$Q22:$U22,CDN_volumes!$Q$13:$U$13)+CDN_volumes!$O22,0)*O$10</f>
        <v>0</v>
      </c>
      <c r="P22" s="113">
        <f>IF(P$11=$D$6, CDN_volumes!$M22,0)*P$10</f>
        <v>0</v>
      </c>
      <c r="Q22" s="93">
        <f>IF(Q$11=$D$6, CDN_volumes!$J22*CDN_volumes!$K22,0)*Q$10</f>
        <v>0</v>
      </c>
      <c r="R22" s="93">
        <f>IF(R$11=IF($D22="design", $D$5, $D$6), SUMPRODUCT(CDN_volumes!$Q22:$U22,CDN_volumes!$Q$13:$U$13)+CDN_volumes!$O22,0)*R$10</f>
        <v>0</v>
      </c>
      <c r="S22" s="113">
        <f>IF(S$11=$D$6, CDN_volumes!$M22,0)*S$10</f>
        <v>0</v>
      </c>
      <c r="U22" s="121">
        <f t="shared" ca="1" si="0"/>
        <v>53474.001333333334</v>
      </c>
      <c r="V22" s="121">
        <f t="shared" si="0"/>
        <v>0</v>
      </c>
      <c r="W22" s="121">
        <f t="shared" si="0"/>
        <v>0</v>
      </c>
      <c r="X22" s="121">
        <f t="shared" si="0"/>
        <v>0</v>
      </c>
      <c r="Z22" s="121">
        <f t="shared" ca="1" si="1"/>
        <v>53474.001333333334</v>
      </c>
    </row>
    <row r="23" spans="2:26">
      <c r="D23" t="s">
        <v>14</v>
      </c>
      <c r="F23" s="13"/>
      <c r="G23" s="114"/>
      <c r="H23" s="93">
        <f>IF(H$11=$D$6, CDN_volumes!$J23*CDN_volumes!$K23,0)*H$10</f>
        <v>926600</v>
      </c>
      <c r="I23" s="93">
        <f ca="1">IF(I$11=IF($D23="design", $D$5, $D$6), SUMPRODUCT(CDN_volumes!$Q23:$U23,CDN_volumes!$Q$13:$U$13)+CDN_volumes!$O23,0)*I$10</f>
        <v>537034.60955555562</v>
      </c>
      <c r="J23" s="113">
        <f>IF(J$11=$D$6, CDN_volumes!$M23,0)*J$10</f>
        <v>0</v>
      </c>
      <c r="K23" s="93">
        <f>IF(K$11=$D$6, CDN_volumes!$J23*CDN_volumes!$K23,0)*K$10</f>
        <v>0</v>
      </c>
      <c r="L23" s="93">
        <f>IF(L$11=IF($D23="design", $D$5, $D$6), SUMPRODUCT(CDN_volumes!$Q23:$U23,CDN_volumes!$Q$13:$U$13)+CDN_volumes!$O23,0)*L$10</f>
        <v>0</v>
      </c>
      <c r="M23" s="113">
        <f>IF(M$11=$D$6, CDN_volumes!$M23,0)*M$10</f>
        <v>0</v>
      </c>
      <c r="N23" s="93">
        <f>IF(N$11=$D$6, CDN_volumes!$J23*CDN_volumes!$K23,0)*N$10</f>
        <v>0</v>
      </c>
      <c r="O23" s="93">
        <f>IF(O$11=IF($D23="design", $D$5, $D$6), SUMPRODUCT(CDN_volumes!$Q23:$U23,CDN_volumes!$Q$13:$U$13)+CDN_volumes!$O23,0)*O$10</f>
        <v>0</v>
      </c>
      <c r="P23" s="113">
        <f>IF(P$11=$D$6, CDN_volumes!$M23,0)*P$10</f>
        <v>0</v>
      </c>
      <c r="Q23" s="93">
        <f>IF(Q$11=$D$6, CDN_volumes!$J23*CDN_volumes!$K23,0)*Q$10</f>
        <v>0</v>
      </c>
      <c r="R23" s="93">
        <f>IF(R$11=IF($D23="design", $D$5, $D$6), SUMPRODUCT(CDN_volumes!$Q23:$U23,CDN_volumes!$Q$13:$U$13)+CDN_volumes!$O23,0)*R$10</f>
        <v>0</v>
      </c>
      <c r="S23" s="113">
        <f>IF(S$11=$D$6, CDN_volumes!$M23,0)*S$10</f>
        <v>0</v>
      </c>
      <c r="U23" s="121">
        <f t="shared" ca="1" si="0"/>
        <v>1463634.6095555555</v>
      </c>
      <c r="V23" s="121">
        <f t="shared" si="0"/>
        <v>0</v>
      </c>
      <c r="W23" s="121">
        <f t="shared" si="0"/>
        <v>0</v>
      </c>
      <c r="X23" s="121">
        <f t="shared" si="0"/>
        <v>0</v>
      </c>
      <c r="Z23" s="121">
        <f t="shared" ca="1" si="1"/>
        <v>1463634.6095555555</v>
      </c>
    </row>
    <row r="24" spans="2:26">
      <c r="D24" t="s">
        <v>29</v>
      </c>
      <c r="F24" s="13"/>
      <c r="G24" s="114"/>
      <c r="H24" s="93">
        <f>IF(H$11=$D$6, CDN_volumes!$J24*CDN_volumes!$K24,0)*H$10</f>
        <v>8904</v>
      </c>
      <c r="I24" s="93">
        <f ca="1">IF(I$11=IF($D24="design", $D$5, $D$6), SUMPRODUCT(CDN_volumes!$Q24:$U24,CDN_volumes!$Q$13:$U$13)+CDN_volumes!$O24,0)*I$10</f>
        <v>90687.916222222208</v>
      </c>
      <c r="J24" s="113">
        <f>IF(J$11=$D$6, CDN_volumes!$M24,0)*J$10</f>
        <v>0</v>
      </c>
      <c r="K24" s="93">
        <f>IF(K$11=$D$6, CDN_volumes!$J24*CDN_volumes!$K24,0)*K$10</f>
        <v>0</v>
      </c>
      <c r="L24" s="93">
        <f>IF(L$11=IF($D24="design", $D$5, $D$6), SUMPRODUCT(CDN_volumes!$Q24:$U24,CDN_volumes!$Q$13:$U$13)+CDN_volumes!$O24,0)*L$10</f>
        <v>0</v>
      </c>
      <c r="M24" s="113">
        <f>IF(M$11=$D$6, CDN_volumes!$M24,0)*M$10</f>
        <v>0</v>
      </c>
      <c r="N24" s="93">
        <f>IF(N$11=$D$6, CDN_volumes!$J24*CDN_volumes!$K24,0)*N$10</f>
        <v>0</v>
      </c>
      <c r="O24" s="93">
        <f>IF(O$11=IF($D24="design", $D$5, $D$6), SUMPRODUCT(CDN_volumes!$Q24:$U24,CDN_volumes!$Q$13:$U$13)+CDN_volumes!$O24,0)*O$10</f>
        <v>0</v>
      </c>
      <c r="P24" s="113">
        <f>IF(P$11=$D$6, CDN_volumes!$M24,0)*P$10</f>
        <v>0</v>
      </c>
      <c r="Q24" s="93">
        <f>IF(Q$11=$D$6, CDN_volumes!$J24*CDN_volumes!$K24,0)*Q$10</f>
        <v>0</v>
      </c>
      <c r="R24" s="93">
        <f>IF(R$11=IF($D24="design", $D$5, $D$6), SUMPRODUCT(CDN_volumes!$Q24:$U24,CDN_volumes!$Q$13:$U$13)+CDN_volumes!$O24,0)*R$10</f>
        <v>0</v>
      </c>
      <c r="S24" s="113">
        <f>IF(S$11=$D$6, CDN_volumes!$M24,0)*S$10</f>
        <v>0</v>
      </c>
      <c r="U24" s="121">
        <f t="shared" ca="1" si="0"/>
        <v>99591.916222222208</v>
      </c>
      <c r="V24" s="121">
        <f t="shared" si="0"/>
        <v>0</v>
      </c>
      <c r="W24" s="121">
        <f t="shared" si="0"/>
        <v>0</v>
      </c>
      <c r="X24" s="121">
        <f t="shared" si="0"/>
        <v>0</v>
      </c>
      <c r="Z24" s="121">
        <f t="shared" ca="1" si="1"/>
        <v>99591.916222222208</v>
      </c>
    </row>
    <row r="25" spans="2:26">
      <c r="D25" t="s">
        <v>145</v>
      </c>
      <c r="F25" s="13"/>
      <c r="G25" s="114"/>
      <c r="H25" s="93">
        <f>IF(H$11=$D$6, CDN_volumes!$J25*CDN_volumes!$K25,0)*H$10</f>
        <v>559680</v>
      </c>
      <c r="I25" s="93">
        <f ca="1">IF(I$11=IF($D25="design", $D$5, $D$6), SUMPRODUCT(CDN_volumes!$Q25:$U25,CDN_volumes!$Q$13:$U$13)+CDN_volumes!$O25,0)*I$10</f>
        <v>90320.758666666661</v>
      </c>
      <c r="J25" s="113">
        <f>IF(J$11=$D$6, CDN_volumes!$M25,0)*J$10</f>
        <v>0</v>
      </c>
      <c r="K25" s="93">
        <f>IF(K$11=$D$6, CDN_volumes!$J25*CDN_volumes!$K25,0)*K$10</f>
        <v>0</v>
      </c>
      <c r="L25" s="93">
        <f>IF(L$11=IF($D25="design", $D$5, $D$6), SUMPRODUCT(CDN_volumes!$Q25:$U25,CDN_volumes!$Q$13:$U$13)+CDN_volumes!$O25,0)*L$10</f>
        <v>0</v>
      </c>
      <c r="M25" s="113">
        <f>IF(M$11=$D$6, CDN_volumes!$M25,0)*M$10</f>
        <v>0</v>
      </c>
      <c r="N25" s="93">
        <f>IF(N$11=$D$6, CDN_volumes!$J25*CDN_volumes!$K25,0)*N$10</f>
        <v>0</v>
      </c>
      <c r="O25" s="93">
        <f>IF(O$11=IF($D25="design", $D$5, $D$6), SUMPRODUCT(CDN_volumes!$Q25:$U25,CDN_volumes!$Q$13:$U$13)+CDN_volumes!$O25,0)*O$10</f>
        <v>0</v>
      </c>
      <c r="P25" s="113">
        <f>IF(P$11=$D$6, CDN_volumes!$M25,0)*P$10</f>
        <v>0</v>
      </c>
      <c r="Q25" s="93">
        <f>IF(Q$11=$D$6, CDN_volumes!$J25*CDN_volumes!$K25,0)*Q$10</f>
        <v>0</v>
      </c>
      <c r="R25" s="93">
        <f>IF(R$11=IF($D25="design", $D$5, $D$6), SUMPRODUCT(CDN_volumes!$Q25:$U25,CDN_volumes!$Q$13:$U$13)+CDN_volumes!$O25,0)*R$10</f>
        <v>0</v>
      </c>
      <c r="S25" s="113">
        <f>IF(S$11=$D$6, CDN_volumes!$M25,0)*S$10</f>
        <v>0</v>
      </c>
      <c r="U25" s="121">
        <f t="shared" ca="1" si="0"/>
        <v>650000.75866666669</v>
      </c>
      <c r="V25" s="121">
        <f t="shared" si="0"/>
        <v>0</v>
      </c>
      <c r="W25" s="121">
        <f t="shared" si="0"/>
        <v>0</v>
      </c>
      <c r="X25" s="121">
        <f t="shared" si="0"/>
        <v>0</v>
      </c>
      <c r="Z25" s="121">
        <f t="shared" ca="1" si="1"/>
        <v>650000.75866666669</v>
      </c>
    </row>
    <row r="26" spans="2:26">
      <c r="D26" t="s">
        <v>146</v>
      </c>
      <c r="F26" s="13"/>
      <c r="G26" s="114"/>
      <c r="H26" s="93">
        <f>IF(H$11=$D$6, CDN_volumes!$J26*CDN_volumes!$K26,0)*H$10</f>
        <v>26200</v>
      </c>
      <c r="I26" s="93">
        <f ca="1">IF(I$11=IF($D26="design", $D$5, $D$6), SUMPRODUCT(CDN_volumes!$Q26:$U26,CDN_volumes!$Q$13:$U$13)+CDN_volumes!$O26,0)*I$10</f>
        <v>18715.847111111114</v>
      </c>
      <c r="J26" s="113">
        <f>IF(J$11=$D$6, CDN_volumes!$M26,0)*J$10</f>
        <v>0</v>
      </c>
      <c r="K26" s="93">
        <f>IF(K$11=$D$6, CDN_volumes!$J26*CDN_volumes!$K26,0)*K$10</f>
        <v>0</v>
      </c>
      <c r="L26" s="93">
        <f>IF(L$11=IF($D26="design", $D$5, $D$6), SUMPRODUCT(CDN_volumes!$Q26:$U26,CDN_volumes!$Q$13:$U$13)+CDN_volumes!$O26,0)*L$10</f>
        <v>0</v>
      </c>
      <c r="M26" s="113">
        <f>IF(M$11=$D$6, CDN_volumes!$M26,0)*M$10</f>
        <v>0</v>
      </c>
      <c r="N26" s="93">
        <f>IF(N$11=$D$6, CDN_volumes!$J26*CDN_volumes!$K26,0)*N$10</f>
        <v>0</v>
      </c>
      <c r="O26" s="93">
        <f>IF(O$11=IF($D26="design", $D$5, $D$6), SUMPRODUCT(CDN_volumes!$Q26:$U26,CDN_volumes!$Q$13:$U$13)+CDN_volumes!$O26,0)*O$10</f>
        <v>0</v>
      </c>
      <c r="P26" s="113">
        <f>IF(P$11=$D$6, CDN_volumes!$M26,0)*P$10</f>
        <v>0</v>
      </c>
      <c r="Q26" s="93">
        <f>IF(Q$11=$D$6, CDN_volumes!$J26*CDN_volumes!$K26,0)*Q$10</f>
        <v>0</v>
      </c>
      <c r="R26" s="93">
        <f>IF(R$11=IF($D26="design", $D$5, $D$6), SUMPRODUCT(CDN_volumes!$Q26:$U26,CDN_volumes!$Q$13:$U$13)+CDN_volumes!$O26,0)*R$10</f>
        <v>0</v>
      </c>
      <c r="S26" s="113">
        <f>IF(S$11=$D$6, CDN_volumes!$M26,0)*S$10</f>
        <v>0</v>
      </c>
      <c r="U26" s="121">
        <f t="shared" ca="1" si="0"/>
        <v>44915.847111111114</v>
      </c>
      <c r="V26" s="121">
        <f t="shared" si="0"/>
        <v>0</v>
      </c>
      <c r="W26" s="121">
        <f t="shared" si="0"/>
        <v>0</v>
      </c>
      <c r="X26" s="121">
        <f t="shared" si="0"/>
        <v>0</v>
      </c>
      <c r="Z26" s="121">
        <f t="shared" ca="1" si="1"/>
        <v>44915.847111111114</v>
      </c>
    </row>
    <row r="27" spans="2:26">
      <c r="D27" t="s">
        <v>147</v>
      </c>
      <c r="F27" s="13"/>
      <c r="G27" s="114"/>
      <c r="H27" s="93">
        <f>IF(H$11=$D$6, CDN_volumes!$J27*CDN_volumes!$K27,0)*H$10</f>
        <v>0</v>
      </c>
      <c r="I27" s="93">
        <f ca="1">IF(I$11=IF($D27="design", $D$5, $D$6), SUMPRODUCT(CDN_volumes!$Q27:$U27,CDN_volumes!$Q$13:$U$13)+CDN_volumes!$O27,0)*I$10</f>
        <v>0</v>
      </c>
      <c r="J27" s="113">
        <f>IF(J$11=$D$6, CDN_volumes!$M27,0)*J$10</f>
        <v>0</v>
      </c>
      <c r="K27" s="93">
        <f>IF(K$11=$D$6, CDN_volumes!$J27*CDN_volumes!$K27,0)*K$10</f>
        <v>0</v>
      </c>
      <c r="L27" s="93">
        <f>IF(L$11=IF($D27="design", $D$5, $D$6), SUMPRODUCT(CDN_volumes!$Q27:$U27,CDN_volumes!$Q$13:$U$13)+CDN_volumes!$O27,0)*L$10</f>
        <v>0</v>
      </c>
      <c r="M27" s="113">
        <f>IF(M$11=$D$6, CDN_volumes!$M27,0)*M$10</f>
        <v>0</v>
      </c>
      <c r="N27" s="93">
        <f>IF(N$11=$D$6, CDN_volumes!$J27*CDN_volumes!$K27,0)*N$10</f>
        <v>0</v>
      </c>
      <c r="O27" s="93">
        <f>IF(O$11=IF($D27="design", $D$5, $D$6), SUMPRODUCT(CDN_volumes!$Q27:$U27,CDN_volumes!$Q$13:$U$13)+CDN_volumes!$O27,0)*O$10</f>
        <v>0</v>
      </c>
      <c r="P27" s="113">
        <f>IF(P$11=$D$6, CDN_volumes!$M27,0)*P$10</f>
        <v>0</v>
      </c>
      <c r="Q27" s="93">
        <f>IF(Q$11=$D$6, CDN_volumes!$J27*CDN_volumes!$K27,0)*Q$10</f>
        <v>0</v>
      </c>
      <c r="R27" s="93">
        <f>IF(R$11=IF($D27="design", $D$5, $D$6), SUMPRODUCT(CDN_volumes!$Q27:$U27,CDN_volumes!$Q$13:$U$13)+CDN_volumes!$O27,0)*R$10</f>
        <v>0</v>
      </c>
      <c r="S27" s="113">
        <f>IF(S$11=$D$6, CDN_volumes!$M27,0)*S$10</f>
        <v>0</v>
      </c>
      <c r="U27" s="121">
        <f t="shared" ca="1" si="0"/>
        <v>0</v>
      </c>
      <c r="V27" s="121">
        <f t="shared" si="0"/>
        <v>0</v>
      </c>
      <c r="W27" s="121">
        <f t="shared" si="0"/>
        <v>0</v>
      </c>
      <c r="X27" s="121">
        <f t="shared" si="0"/>
        <v>0</v>
      </c>
      <c r="Z27" s="121">
        <f t="shared" ca="1" si="1"/>
        <v>0</v>
      </c>
    </row>
    <row r="28" spans="2:26">
      <c r="D28" s="18" t="s">
        <v>184</v>
      </c>
      <c r="F28" s="13"/>
      <c r="G28" s="114"/>
      <c r="H28" s="93">
        <f>IF(H$11=$D$6, CDN_volumes!$J28*CDN_volumes!$K28,0)*H$10</f>
        <v>0</v>
      </c>
      <c r="I28" s="93">
        <f ca="1">IF(I$11=IF($D28="design", $D$5, $D$6), SUMPRODUCT(CDN_volumes!$Q28:$U28,CDN_volumes!$Q$13:$U$13)+CDN_volumes!$O28,0)*I$10</f>
        <v>0</v>
      </c>
      <c r="J28" s="113">
        <f>IF(J$11=$D$6, CDN_volumes!$M28,0)*J$10</f>
        <v>0</v>
      </c>
      <c r="K28" s="93">
        <f>IF(K$11=$D$6, CDN_volumes!$J28*CDN_volumes!$K28,0)*K$10</f>
        <v>0</v>
      </c>
      <c r="L28" s="93">
        <f>IF(L$11=IF($D28="design", $D$5, $D$6), SUMPRODUCT(CDN_volumes!$Q28:$U28,CDN_volumes!$Q$13:$U$13)+CDN_volumes!$O28,0)*L$10</f>
        <v>0</v>
      </c>
      <c r="M28" s="113">
        <f>IF(M$11=$D$6, CDN_volumes!$M28,0)*M$10</f>
        <v>0</v>
      </c>
      <c r="N28" s="93">
        <f>IF(N$11=$D$6, CDN_volumes!$J28*CDN_volumes!$K28,0)*N$10</f>
        <v>0</v>
      </c>
      <c r="O28" s="93">
        <f>IF(O$11=IF($D28="design", $D$5, $D$6), SUMPRODUCT(CDN_volumes!$Q28:$U28,CDN_volumes!$Q$13:$U$13)+CDN_volumes!$O28,0)*O$10</f>
        <v>0</v>
      </c>
      <c r="P28" s="113">
        <f>IF(P$11=$D$6, CDN_volumes!$M28,0)*P$10</f>
        <v>0</v>
      </c>
      <c r="Q28" s="93">
        <f>IF(Q$11=$D$6, CDN_volumes!$J28*CDN_volumes!$K28,0)*Q$10</f>
        <v>0</v>
      </c>
      <c r="R28" s="93">
        <f>IF(R$11=IF($D28="design", $D$5, $D$6), SUMPRODUCT(CDN_volumes!$Q28:$U28,CDN_volumes!$Q$13:$U$13)+CDN_volumes!$O28,0)*R$10</f>
        <v>0</v>
      </c>
      <c r="S28" s="113">
        <f>IF(S$11=$D$6, CDN_volumes!$M28,0)*S$10</f>
        <v>0</v>
      </c>
      <c r="U28" s="121">
        <f t="shared" ca="1" si="0"/>
        <v>0</v>
      </c>
      <c r="V28" s="121">
        <f t="shared" si="0"/>
        <v>0</v>
      </c>
      <c r="W28" s="121">
        <f t="shared" si="0"/>
        <v>0</v>
      </c>
      <c r="X28" s="121">
        <f t="shared" si="0"/>
        <v>0</v>
      </c>
      <c r="Z28" s="121">
        <f t="shared" ca="1" si="1"/>
        <v>0</v>
      </c>
    </row>
    <row r="29" spans="2:26">
      <c r="D29" t="s">
        <v>15</v>
      </c>
      <c r="F29" s="13"/>
      <c r="G29" s="114"/>
      <c r="H29" s="93">
        <f>IF(H$11=$D$6, CDN_volumes!$J29*CDN_volumes!$K29,0)*H$10</f>
        <v>21500</v>
      </c>
      <c r="I29" s="93">
        <f ca="1">IF(I$11=IF($D29="design", $D$5, $D$6), SUMPRODUCT(CDN_volumes!$Q29:$U29,CDN_volumes!$Q$13:$U$13)+CDN_volumes!$O29,0)*I$10</f>
        <v>0</v>
      </c>
      <c r="J29" s="113">
        <f>IF(J$11=$D$6, CDN_volumes!$M29,0)*J$10</f>
        <v>0</v>
      </c>
      <c r="K29" s="93">
        <f>IF(K$11=$D$6, CDN_volumes!$J29*CDN_volumes!$K29,0)*K$10</f>
        <v>0</v>
      </c>
      <c r="L29" s="93">
        <f>IF(L$11=IF($D29="design", $D$5, $D$6), SUMPRODUCT(CDN_volumes!$Q29:$U29,CDN_volumes!$Q$13:$U$13)+CDN_volumes!$O29,0)*L$10</f>
        <v>0</v>
      </c>
      <c r="M29" s="113">
        <f>IF(M$11=$D$6, CDN_volumes!$M29,0)*M$10</f>
        <v>0</v>
      </c>
      <c r="N29" s="93">
        <f>IF(N$11=$D$6, CDN_volumes!$J29*CDN_volumes!$K29,0)*N$10</f>
        <v>0</v>
      </c>
      <c r="O29" s="93">
        <f>IF(O$11=IF($D29="design", $D$5, $D$6), SUMPRODUCT(CDN_volumes!$Q29:$U29,CDN_volumes!$Q$13:$U$13)+CDN_volumes!$O29,0)*O$10</f>
        <v>0</v>
      </c>
      <c r="P29" s="113">
        <f>IF(P$11=$D$6, CDN_volumes!$M29,0)*P$10</f>
        <v>0</v>
      </c>
      <c r="Q29" s="93">
        <f>IF(Q$11=$D$6, CDN_volumes!$J29*CDN_volumes!$K29,0)*Q$10</f>
        <v>0</v>
      </c>
      <c r="R29" s="93">
        <f>IF(R$11=IF($D29="design", $D$5, $D$6), SUMPRODUCT(CDN_volumes!$Q29:$U29,CDN_volumes!$Q$13:$U$13)+CDN_volumes!$O29,0)*R$10</f>
        <v>0</v>
      </c>
      <c r="S29" s="113">
        <f>IF(S$11=$D$6, CDN_volumes!$M29,0)*S$10</f>
        <v>0</v>
      </c>
      <c r="U29" s="121">
        <f t="shared" ca="1" si="0"/>
        <v>21500</v>
      </c>
      <c r="V29" s="121">
        <f t="shared" si="0"/>
        <v>0</v>
      </c>
      <c r="W29" s="121">
        <f t="shared" si="0"/>
        <v>0</v>
      </c>
      <c r="X29" s="121">
        <f t="shared" si="0"/>
        <v>0</v>
      </c>
      <c r="Z29" s="121">
        <f t="shared" ca="1" si="1"/>
        <v>21500</v>
      </c>
    </row>
    <row r="30" spans="2:26">
      <c r="D30" t="s">
        <v>39</v>
      </c>
      <c r="F30" s="13"/>
      <c r="G30" s="114"/>
      <c r="H30" s="93">
        <f>IF(H$11=$D$6, CDN_volumes!$J30*CDN_volumes!$K30,0)*H$10</f>
        <v>48750</v>
      </c>
      <c r="I30" s="93">
        <f ca="1">IF(I$11=IF($D30="design", $D$5, $D$6), SUMPRODUCT(CDN_volumes!$Q30:$U30,CDN_volumes!$Q$13:$U$13)+CDN_volumes!$O30,0)*I$10</f>
        <v>0</v>
      </c>
      <c r="J30" s="113">
        <f>IF(J$11=$D$6, CDN_volumes!$M30,0)*J$10</f>
        <v>0</v>
      </c>
      <c r="K30" s="93">
        <f>IF(K$11=$D$6, CDN_volumes!$J30*CDN_volumes!$K30,0)*K$10</f>
        <v>0</v>
      </c>
      <c r="L30" s="93">
        <f>IF(L$11=IF($D30="design", $D$5, $D$6), SUMPRODUCT(CDN_volumes!$Q30:$U30,CDN_volumes!$Q$13:$U$13)+CDN_volumes!$O30,0)*L$10</f>
        <v>0</v>
      </c>
      <c r="M30" s="113">
        <f>IF(M$11=$D$6, CDN_volumes!$M30,0)*M$10</f>
        <v>0</v>
      </c>
      <c r="N30" s="93">
        <f>IF(N$11=$D$6, CDN_volumes!$J30*CDN_volumes!$K30,0)*N$10</f>
        <v>0</v>
      </c>
      <c r="O30" s="93">
        <f>IF(O$11=IF($D30="design", $D$5, $D$6), SUMPRODUCT(CDN_volumes!$Q30:$U30,CDN_volumes!$Q$13:$U$13)+CDN_volumes!$O30,0)*O$10</f>
        <v>0</v>
      </c>
      <c r="P30" s="113">
        <f>IF(P$11=$D$6, CDN_volumes!$M30,0)*P$10</f>
        <v>0</v>
      </c>
      <c r="Q30" s="93">
        <f>IF(Q$11=$D$6, CDN_volumes!$J30*CDN_volumes!$K30,0)*Q$10</f>
        <v>0</v>
      </c>
      <c r="R30" s="93">
        <f>IF(R$11=IF($D30="design", $D$5, $D$6), SUMPRODUCT(CDN_volumes!$Q30:$U30,CDN_volumes!$Q$13:$U$13)+CDN_volumes!$O30,0)*R$10</f>
        <v>0</v>
      </c>
      <c r="S30" s="113">
        <f>IF(S$11=$D$6, CDN_volumes!$M30,0)*S$10</f>
        <v>0</v>
      </c>
      <c r="U30" s="121">
        <f t="shared" ca="1" si="0"/>
        <v>48750</v>
      </c>
      <c r="V30" s="121">
        <f t="shared" si="0"/>
        <v>0</v>
      </c>
      <c r="W30" s="121">
        <f t="shared" si="0"/>
        <v>0</v>
      </c>
      <c r="X30" s="121">
        <f t="shared" si="0"/>
        <v>0</v>
      </c>
      <c r="Z30" s="121">
        <f t="shared" ca="1" si="1"/>
        <v>48750</v>
      </c>
    </row>
    <row r="31" spans="2:26">
      <c r="D31" t="s">
        <v>158</v>
      </c>
      <c r="F31" s="13"/>
      <c r="G31" s="114"/>
      <c r="H31" s="93">
        <f>IF(H$11=$D$6, CDN_volumes!$J31*CDN_volumes!$K31,0)*H$10</f>
        <v>0</v>
      </c>
      <c r="I31" s="93">
        <f ca="1">IF(I$11=IF($D31="design", $D$5, $D$6), SUMPRODUCT(CDN_volumes!$Q31:$U31,CDN_volumes!$Q$13:$U$13)+CDN_volumes!$O31,0)*I$10</f>
        <v>0</v>
      </c>
      <c r="J31" s="113">
        <f>IF(J$11=$D$6, CDN_volumes!$M31,0)*J$10</f>
        <v>0</v>
      </c>
      <c r="K31" s="93">
        <f>IF(K$11=$D$6, CDN_volumes!$J31*CDN_volumes!$K31,0)*K$10</f>
        <v>0</v>
      </c>
      <c r="L31" s="93">
        <f>IF(L$11=IF($D31="design", $D$5, $D$6), SUMPRODUCT(CDN_volumes!$Q31:$U31,CDN_volumes!$Q$13:$U$13)+CDN_volumes!$O31,0)*L$10</f>
        <v>0</v>
      </c>
      <c r="M31" s="113">
        <f>IF(M$11=$D$6, CDN_volumes!$M31,0)*M$10</f>
        <v>0</v>
      </c>
      <c r="N31" s="93">
        <f>IF(N$11=$D$6, CDN_volumes!$J31*CDN_volumes!$K31,0)*N$10</f>
        <v>0</v>
      </c>
      <c r="O31" s="93">
        <f>IF(O$11=IF($D31="design", $D$5, $D$6), SUMPRODUCT(CDN_volumes!$Q31:$U31,CDN_volumes!$Q$13:$U$13)+CDN_volumes!$O31,0)*O$10</f>
        <v>0</v>
      </c>
      <c r="P31" s="113">
        <f>IF(P$11=$D$6, CDN_volumes!$M31,0)*P$10</f>
        <v>0</v>
      </c>
      <c r="Q31" s="93">
        <f>IF(Q$11=$D$6, CDN_volumes!$J31*CDN_volumes!$K31,0)*Q$10</f>
        <v>0</v>
      </c>
      <c r="R31" s="93">
        <f>IF(R$11=IF($D31="design", $D$5, $D$6), SUMPRODUCT(CDN_volumes!$Q31:$U31,CDN_volumes!$Q$13:$U$13)+CDN_volumes!$O31,0)*R$10</f>
        <v>0</v>
      </c>
      <c r="S31" s="113">
        <f>IF(S$11=$D$6, CDN_volumes!$M31,0)*S$10</f>
        <v>0</v>
      </c>
      <c r="U31" s="121">
        <f t="shared" ca="1" si="0"/>
        <v>0</v>
      </c>
      <c r="V31" s="121">
        <f t="shared" si="0"/>
        <v>0</v>
      </c>
      <c r="W31" s="121">
        <f t="shared" si="0"/>
        <v>0</v>
      </c>
      <c r="X31" s="121">
        <f t="shared" si="0"/>
        <v>0</v>
      </c>
      <c r="Z31" s="121">
        <f ca="1">SUM(U31:X31)</f>
        <v>0</v>
      </c>
    </row>
    <row r="32" spans="2:26">
      <c r="D32" t="s">
        <v>159</v>
      </c>
      <c r="F32" s="13"/>
      <c r="G32" s="114"/>
      <c r="H32" s="93">
        <f>IF(H$11=$D$6, CDN_volumes!$J32*CDN_volumes!$K32,0)*H$10</f>
        <v>823000</v>
      </c>
      <c r="I32" s="93">
        <f ca="1">IF(I$11=IF($D32="design", $D$5, $D$6), SUMPRODUCT(CDN_volumes!$Q32:$U32,CDN_volumes!$Q$13:$U$13)+CDN_volumes!$O32,0)*I$10</f>
        <v>0</v>
      </c>
      <c r="J32" s="113">
        <f>IF(J$11=$D$6, CDN_volumes!$M32,0)*J$10</f>
        <v>0</v>
      </c>
      <c r="K32" s="93">
        <f>IF(K$11=$D$6, CDN_volumes!$J32*CDN_volumes!$K32,0)*K$10</f>
        <v>0</v>
      </c>
      <c r="L32" s="93">
        <f>IF(L$11=IF($D32="design", $D$5, $D$6), SUMPRODUCT(CDN_volumes!$Q32:$U32,CDN_volumes!$Q$13:$U$13)+CDN_volumes!$O32,0)*L$10</f>
        <v>0</v>
      </c>
      <c r="M32" s="113">
        <f>IF(M$11=$D$6, CDN_volumes!$M32,0)*M$10</f>
        <v>0</v>
      </c>
      <c r="N32" s="93">
        <f>IF(N$11=$D$6, CDN_volumes!$J32*CDN_volumes!$K32,0)*N$10</f>
        <v>0</v>
      </c>
      <c r="O32" s="93">
        <f>IF(O$11=IF($D32="design", $D$5, $D$6), SUMPRODUCT(CDN_volumes!$Q32:$U32,CDN_volumes!$Q$13:$U$13)+CDN_volumes!$O32,0)*O$10</f>
        <v>0</v>
      </c>
      <c r="P32" s="113">
        <f>IF(P$11=$D$6, CDN_volumes!$M32,0)*P$10</f>
        <v>0</v>
      </c>
      <c r="Q32" s="93">
        <f>IF(Q$11=$D$6, CDN_volumes!$J32*CDN_volumes!$K32,0)*Q$10</f>
        <v>0</v>
      </c>
      <c r="R32" s="93">
        <f>IF(R$11=IF($D32="design", $D$5, $D$6), SUMPRODUCT(CDN_volumes!$Q32:$U32,CDN_volumes!$Q$13:$U$13)+CDN_volumes!$O32,0)*R$10</f>
        <v>0</v>
      </c>
      <c r="S32" s="113">
        <f>IF(S$11=$D$6, CDN_volumes!$M32,0)*S$10</f>
        <v>0</v>
      </c>
      <c r="U32" s="121">
        <f t="shared" ca="1" si="0"/>
        <v>823000</v>
      </c>
      <c r="V32" s="121">
        <f t="shared" si="0"/>
        <v>0</v>
      </c>
      <c r="W32" s="121">
        <f t="shared" si="0"/>
        <v>0</v>
      </c>
      <c r="X32" s="121">
        <f t="shared" si="0"/>
        <v>0</v>
      </c>
      <c r="Z32" s="121">
        <f ca="1">SUM(U32:X32)</f>
        <v>823000</v>
      </c>
    </row>
    <row r="33" spans="1:26">
      <c r="D33" t="s">
        <v>160</v>
      </c>
      <c r="F33" s="13"/>
      <c r="G33" s="114"/>
      <c r="H33" s="93">
        <f>IF(H$11=$D$6, CDN_volumes!$J33*CDN_volumes!$K33,0)*H$10</f>
        <v>0</v>
      </c>
      <c r="I33" s="93">
        <f ca="1">IF(I$11=IF($D33="design", $D$5, $D$6), SUMPRODUCT(CDN_volumes!$Q33:$U33,CDN_volumes!$Q$13:$U$13)+CDN_volumes!$O33,0)*I$10</f>
        <v>0</v>
      </c>
      <c r="J33" s="113">
        <f>IF(J$11=$D$6, CDN_volumes!$M33,0)*J$10</f>
        <v>0</v>
      </c>
      <c r="K33" s="93">
        <f>IF(K$11=$D$6, CDN_volumes!$J33*CDN_volumes!$K33,0)*K$10</f>
        <v>0</v>
      </c>
      <c r="L33" s="93">
        <f>IF(L$11=IF($D33="design", $D$5, $D$6), SUMPRODUCT(CDN_volumes!$Q33:$U33,CDN_volumes!$Q$13:$U$13)+CDN_volumes!$O33,0)*L$10</f>
        <v>0</v>
      </c>
      <c r="M33" s="113">
        <f>IF(M$11=$D$6, CDN_volumes!$M33,0)*M$10</f>
        <v>0</v>
      </c>
      <c r="N33" s="93">
        <f>IF(N$11=$D$6, CDN_volumes!$J33*CDN_volumes!$K33,0)*N$10</f>
        <v>0</v>
      </c>
      <c r="O33" s="93">
        <f>IF(O$11=IF($D33="design", $D$5, $D$6), SUMPRODUCT(CDN_volumes!$Q33:$U33,CDN_volumes!$Q$13:$U$13)+CDN_volumes!$O33,0)*O$10</f>
        <v>0</v>
      </c>
      <c r="P33" s="113">
        <f>IF(P$11=$D$6, CDN_volumes!$M33,0)*P$10</f>
        <v>0</v>
      </c>
      <c r="Q33" s="93">
        <f>IF(Q$11=$D$6, CDN_volumes!$J33*CDN_volumes!$K33,0)*Q$10</f>
        <v>0</v>
      </c>
      <c r="R33" s="93">
        <f>IF(R$11=IF($D33="design", $D$5, $D$6), SUMPRODUCT(CDN_volumes!$Q33:$U33,CDN_volumes!$Q$13:$U$13)+CDN_volumes!$O33,0)*R$10</f>
        <v>0</v>
      </c>
      <c r="S33" s="113">
        <f>IF(S$11=$D$6, CDN_volumes!$M33,0)*S$10</f>
        <v>0</v>
      </c>
      <c r="U33" s="121">
        <f t="shared" ca="1" si="0"/>
        <v>0</v>
      </c>
      <c r="V33" s="121">
        <f t="shared" si="0"/>
        <v>0</v>
      </c>
      <c r="W33" s="121">
        <f t="shared" si="0"/>
        <v>0</v>
      </c>
      <c r="X33" s="121">
        <f t="shared" si="0"/>
        <v>0</v>
      </c>
      <c r="Z33" s="121">
        <f ca="1">SUM(U33:X33)</f>
        <v>0</v>
      </c>
    </row>
    <row r="34" spans="1:26">
      <c r="D34" t="s">
        <v>161</v>
      </c>
      <c r="F34" s="13"/>
      <c r="G34" s="114"/>
      <c r="H34" s="93">
        <f>IF(H$11=$D$6, CDN_volumes!$J34*CDN_volumes!$K34,0)*H$10</f>
        <v>962000</v>
      </c>
      <c r="I34" s="93">
        <f ca="1">IF(I$11=IF($D34="design", $D$5, $D$6), SUMPRODUCT(CDN_volumes!$Q34:$U34,CDN_volumes!$Q$13:$U$13)+CDN_volumes!$O34,0)*I$10</f>
        <v>0</v>
      </c>
      <c r="J34" s="113">
        <f>IF(J$11=$D$6, CDN_volumes!$M34,0)*J$10</f>
        <v>0</v>
      </c>
      <c r="K34" s="93">
        <f>IF(K$11=$D$6, CDN_volumes!$J34*CDN_volumes!$K34,0)*K$10</f>
        <v>0</v>
      </c>
      <c r="L34" s="93">
        <f>IF(L$11=IF($D34="design", $D$5, $D$6), SUMPRODUCT(CDN_volumes!$Q34:$U34,CDN_volumes!$Q$13:$U$13)+CDN_volumes!$O34,0)*L$10</f>
        <v>0</v>
      </c>
      <c r="M34" s="113">
        <f>IF(M$11=$D$6, CDN_volumes!$M34,0)*M$10</f>
        <v>0</v>
      </c>
      <c r="N34" s="93">
        <f>IF(N$11=$D$6, CDN_volumes!$J34*CDN_volumes!$K34,0)*N$10</f>
        <v>0</v>
      </c>
      <c r="O34" s="93">
        <f>IF(O$11=IF($D34="design", $D$5, $D$6), SUMPRODUCT(CDN_volumes!$Q34:$U34,CDN_volumes!$Q$13:$U$13)+CDN_volumes!$O34,0)*O$10</f>
        <v>0</v>
      </c>
      <c r="P34" s="113">
        <f>IF(P$11=$D$6, CDN_volumes!$M34,0)*P$10</f>
        <v>0</v>
      </c>
      <c r="Q34" s="93">
        <f>IF(Q$11=$D$6, CDN_volumes!$J34*CDN_volumes!$K34,0)*Q$10</f>
        <v>0</v>
      </c>
      <c r="R34" s="93">
        <f>IF(R$11=IF($D34="design", $D$5, $D$6), SUMPRODUCT(CDN_volumes!$Q34:$U34,CDN_volumes!$Q$13:$U$13)+CDN_volumes!$O34,0)*R$10</f>
        <v>0</v>
      </c>
      <c r="S34" s="113">
        <f>IF(S$11=$D$6, CDN_volumes!$M34,0)*S$10</f>
        <v>0</v>
      </c>
      <c r="U34" s="121">
        <f t="shared" ca="1" si="0"/>
        <v>962000</v>
      </c>
      <c r="V34" s="121">
        <f t="shared" si="0"/>
        <v>0</v>
      </c>
      <c r="W34" s="121">
        <f t="shared" si="0"/>
        <v>0</v>
      </c>
      <c r="X34" s="121">
        <f t="shared" si="0"/>
        <v>0</v>
      </c>
      <c r="Z34" s="121">
        <f t="shared" ca="1" si="1"/>
        <v>962000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CDN_volumes!$J38*CDN_volumes!$K38,0)*H$10</f>
        <v>1110010</v>
      </c>
      <c r="I38" s="93">
        <f ca="1">IF(I$11=IF($D38="design", $D$5, $D$6), SUMPRODUCT(CDN_volumes!$Q38:$U38,CDN_volumes!$Q$13:$U$13)+CDN_volumes!$O38,0)*I$10</f>
        <v>282194.25733333331</v>
      </c>
      <c r="J38" s="113">
        <f>IF(J$11=$D$6, CDN_volumes!$M38,0)*J$10</f>
        <v>0</v>
      </c>
      <c r="K38" s="93">
        <f>IF(K$11=$D$6, CDN_volumes!$J38*CDN_volumes!$K38,0)*K$10</f>
        <v>0</v>
      </c>
      <c r="L38" s="93">
        <f>IF(L$11=IF($D38="design", $D$5, $D$6), SUMPRODUCT(CDN_volumes!$Q38:$U38,CDN_volumes!$Q$13:$U$13)+CDN_volumes!$O38,0)*L$10</f>
        <v>0</v>
      </c>
      <c r="M38" s="113">
        <f>IF(M$11=$D$6, CDN_volumes!$M38,0)*M$10</f>
        <v>0</v>
      </c>
      <c r="N38" s="93">
        <f>IF(N$11=$D$6, CDN_volumes!$J38*CDN_volumes!$K38,0)*N$10</f>
        <v>0</v>
      </c>
      <c r="O38" s="93">
        <f>IF(O$11=IF($D38="design", $D$5, $D$6), SUMPRODUCT(CDN_volumes!$Q38:$U38,CDN_volumes!$Q$13:$U$13)+CDN_volumes!$O38,0)*O$10</f>
        <v>0</v>
      </c>
      <c r="P38" s="113">
        <f>IF(P$11=$D$6, CDN_volumes!$M38,0)*P$10</f>
        <v>0</v>
      </c>
      <c r="Q38" s="93">
        <f>IF(Q$11=$D$6, CDN_volumes!$J38*CDN_volumes!$K38,0)*Q$10</f>
        <v>0</v>
      </c>
      <c r="R38" s="93">
        <f>IF(R$11=IF($D38="design", $D$5, $D$6), SUMPRODUCT(CDN_volumes!$Q38:$U38,CDN_volumes!$Q$13:$U$13)+CDN_volumes!$O38,0)*R$10</f>
        <v>0</v>
      </c>
      <c r="S38" s="113">
        <f>IF(S$11=$D$6, CDN_volumes!$M38,0)*S$10</f>
        <v>0</v>
      </c>
      <c r="U38" s="121">
        <f t="shared" ref="U38:U49" ca="1" si="2">SUMIF($H$11:$S$11,U$11, $H38:$S38)</f>
        <v>1392204.2573333334</v>
      </c>
      <c r="V38" s="121">
        <f t="shared" ref="V38:X49" si="3">SUMIF($H$11:$S$11,V$11, $H38:$S38)</f>
        <v>0</v>
      </c>
      <c r="W38" s="121">
        <f t="shared" si="3"/>
        <v>0</v>
      </c>
      <c r="X38" s="121">
        <f t="shared" si="3"/>
        <v>0</v>
      </c>
      <c r="Z38" s="121">
        <f t="shared" ref="Z38:Z53" ca="1" si="4">SUM(U38:X38)</f>
        <v>1392204.2573333334</v>
      </c>
    </row>
    <row r="39" spans="1:26">
      <c r="D39" s="18" t="s">
        <v>19</v>
      </c>
      <c r="F39" s="13"/>
      <c r="G39" s="114"/>
      <c r="H39" s="93">
        <f>IF(H$11=$D$6, CDN_volumes!$J39*CDN_volumes!$K39,0)*H$10</f>
        <v>58300</v>
      </c>
      <c r="I39" s="93">
        <f ca="1">IF(I$11=IF($D39="design", $D$5, $D$6), SUMPRODUCT(CDN_volumes!$Q39:$U39,CDN_volumes!$Q$13:$U$13)+CDN_volumes!$O39,0)*I$10</f>
        <v>0</v>
      </c>
      <c r="J39" s="113">
        <f>IF(J$11=$D$6, CDN_volumes!$M39,0)*J$10</f>
        <v>0</v>
      </c>
      <c r="K39" s="93">
        <f>IF(K$11=$D$6, CDN_volumes!$J39*CDN_volumes!$K39,0)*K$10</f>
        <v>0</v>
      </c>
      <c r="L39" s="93">
        <f>IF(L$11=IF($D39="design", $D$5, $D$6), SUMPRODUCT(CDN_volumes!$Q39:$U39,CDN_volumes!$Q$13:$U$13)+CDN_volumes!$O39,0)*L$10</f>
        <v>0</v>
      </c>
      <c r="M39" s="113">
        <f>IF(M$11=$D$6, CDN_volumes!$M39,0)*M$10</f>
        <v>0</v>
      </c>
      <c r="N39" s="93">
        <f>IF(N$11=$D$6, CDN_volumes!$J39*CDN_volumes!$K39,0)*N$10</f>
        <v>0</v>
      </c>
      <c r="O39" s="93">
        <f>IF(O$11=IF($D39="design", $D$5, $D$6), SUMPRODUCT(CDN_volumes!$Q39:$U39,CDN_volumes!$Q$13:$U$13)+CDN_volumes!$O39,0)*O$10</f>
        <v>0</v>
      </c>
      <c r="P39" s="113">
        <f>IF(P$11=$D$6, CDN_volumes!$M39,0)*P$10</f>
        <v>0</v>
      </c>
      <c r="Q39" s="93">
        <f>IF(Q$11=$D$6, CDN_volumes!$J39*CDN_volumes!$K39,0)*Q$10</f>
        <v>0</v>
      </c>
      <c r="R39" s="93">
        <f>IF(R$11=IF($D39="design", $D$5, $D$6), SUMPRODUCT(CDN_volumes!$Q39:$U39,CDN_volumes!$Q$13:$U$13)+CDN_volumes!$O39,0)*R$10</f>
        <v>0</v>
      </c>
      <c r="S39" s="113">
        <f>IF(S$11=$D$6, CDN_volumes!$M39,0)*S$10</f>
        <v>0</v>
      </c>
      <c r="U39" s="121">
        <f t="shared" ca="1" si="2"/>
        <v>58300</v>
      </c>
      <c r="V39" s="121">
        <f t="shared" si="3"/>
        <v>0</v>
      </c>
      <c r="W39" s="121">
        <f t="shared" si="3"/>
        <v>0</v>
      </c>
      <c r="X39" s="121">
        <f t="shared" si="3"/>
        <v>0</v>
      </c>
      <c r="Z39" s="121">
        <f t="shared" ca="1" si="4"/>
        <v>58300</v>
      </c>
    </row>
    <row r="40" spans="1:26">
      <c r="D40" s="18" t="s">
        <v>74</v>
      </c>
      <c r="F40" s="13"/>
      <c r="G40" s="114"/>
      <c r="H40" s="93">
        <f>IF(H$11=$D$6, CDN_volumes!$J40*CDN_volumes!$K40,0)*H$10</f>
        <v>0</v>
      </c>
      <c r="I40" s="93">
        <f ca="1">IF(I$11=IF($D40="design", $D$5, $D$6), SUMPRODUCT(CDN_volumes!$Q40:$U40,CDN_volumes!$Q$13:$U$13)+CDN_volumes!$O40,0)*I$10</f>
        <v>0</v>
      </c>
      <c r="J40" s="113">
        <f>IF(J$11=$D$6, CDN_volumes!$M40,0)*J$10</f>
        <v>0</v>
      </c>
      <c r="K40" s="93">
        <f>IF(K$11=$D$6, CDN_volumes!$J40*CDN_volumes!$K40,0)*K$10</f>
        <v>0</v>
      </c>
      <c r="L40" s="93">
        <f>IF(L$11=IF($D40="design", $D$5, $D$6), SUMPRODUCT(CDN_volumes!$Q40:$U40,CDN_volumes!$Q$13:$U$13)+CDN_volumes!$O40,0)*L$10</f>
        <v>0</v>
      </c>
      <c r="M40" s="113">
        <f>IF(M$11=$D$6, CDN_volumes!$M40,0)*M$10</f>
        <v>0</v>
      </c>
      <c r="N40" s="93">
        <f>IF(N$11=$D$6, CDN_volumes!$J40*CDN_volumes!$K40,0)*N$10</f>
        <v>0</v>
      </c>
      <c r="O40" s="93">
        <f>IF(O$11=IF($D40="design", $D$5, $D$6), SUMPRODUCT(CDN_volumes!$Q40:$U40,CDN_volumes!$Q$13:$U$13)+CDN_volumes!$O40,0)*O$10</f>
        <v>0</v>
      </c>
      <c r="P40" s="113">
        <f>IF(P$11=$D$6, CDN_volumes!$M40,0)*P$10</f>
        <v>0</v>
      </c>
      <c r="Q40" s="93">
        <f>IF(Q$11=$D$6, CDN_volumes!$J40*CDN_volumes!$K40,0)*Q$10</f>
        <v>0</v>
      </c>
      <c r="R40" s="93">
        <f>IF(R$11=IF($D40="design", $D$5, $D$6), SUMPRODUCT(CDN_volumes!$Q40:$U40,CDN_volumes!$Q$13:$U$13)+CDN_volumes!$O40,0)*R$10</f>
        <v>0</v>
      </c>
      <c r="S40" s="113">
        <f>IF(S$11=$D$6, CDN_volumes!$M40,0)*S$10</f>
        <v>0</v>
      </c>
      <c r="U40" s="121">
        <f t="shared" ca="1" si="2"/>
        <v>0</v>
      </c>
      <c r="V40" s="121">
        <f t="shared" si="3"/>
        <v>0</v>
      </c>
      <c r="W40" s="121">
        <f t="shared" si="3"/>
        <v>0</v>
      </c>
      <c r="X40" s="121">
        <f t="shared" si="3"/>
        <v>0</v>
      </c>
      <c r="Z40" s="121">
        <f t="shared" ca="1" si="4"/>
        <v>0</v>
      </c>
    </row>
    <row r="41" spans="1:26">
      <c r="D41" s="18" t="s">
        <v>20</v>
      </c>
      <c r="F41" s="13"/>
      <c r="G41" s="114"/>
      <c r="H41" s="93">
        <f>IF(H$11=$D$6, CDN_volumes!$J41*CDN_volumes!$K41,0)*H$10</f>
        <v>69150</v>
      </c>
      <c r="I41" s="93">
        <f ca="1">IF(I$11=IF($D41="design", $D$5, $D$6), SUMPRODUCT(CDN_volumes!$Q41:$U41,CDN_volumes!$Q$13:$U$13)+CDN_volumes!$O41,0)*I$10</f>
        <v>0</v>
      </c>
      <c r="J41" s="113">
        <f>IF(J$11=$D$6, CDN_volumes!$M41,0)*J$10</f>
        <v>0</v>
      </c>
      <c r="K41" s="93">
        <f>IF(K$11=$D$6, CDN_volumes!$J41*CDN_volumes!$K41,0)*K$10</f>
        <v>0</v>
      </c>
      <c r="L41" s="93">
        <f>IF(L$11=IF($D41="design", $D$5, $D$6), SUMPRODUCT(CDN_volumes!$Q41:$U41,CDN_volumes!$Q$13:$U$13)+CDN_volumes!$O41,0)*L$10</f>
        <v>0</v>
      </c>
      <c r="M41" s="113">
        <f>IF(M$11=$D$6, CDN_volumes!$M41,0)*M$10</f>
        <v>0</v>
      </c>
      <c r="N41" s="93">
        <f>IF(N$11=$D$6, CDN_volumes!$J41*CDN_volumes!$K41,0)*N$10</f>
        <v>0</v>
      </c>
      <c r="O41" s="93">
        <f>IF(O$11=IF($D41="design", $D$5, $D$6), SUMPRODUCT(CDN_volumes!$Q41:$U41,CDN_volumes!$Q$13:$U$13)+CDN_volumes!$O41,0)*O$10</f>
        <v>0</v>
      </c>
      <c r="P41" s="113">
        <f>IF(P$11=$D$6, CDN_volumes!$M41,0)*P$10</f>
        <v>0</v>
      </c>
      <c r="Q41" s="93">
        <f>IF(Q$11=$D$6, CDN_volumes!$J41*CDN_volumes!$K41,0)*Q$10</f>
        <v>0</v>
      </c>
      <c r="R41" s="93">
        <f>IF(R$11=IF($D41="design", $D$5, $D$6), SUMPRODUCT(CDN_volumes!$Q41:$U41,CDN_volumes!$Q$13:$U$13)+CDN_volumes!$O41,0)*R$10</f>
        <v>0</v>
      </c>
      <c r="S41" s="113">
        <f>IF(S$11=$D$6, CDN_volumes!$M41,0)*S$10</f>
        <v>0</v>
      </c>
      <c r="U41" s="121">
        <f t="shared" ca="1" si="2"/>
        <v>69150</v>
      </c>
      <c r="V41" s="121">
        <f t="shared" si="3"/>
        <v>0</v>
      </c>
      <c r="W41" s="121">
        <f t="shared" si="3"/>
        <v>0</v>
      </c>
      <c r="X41" s="121">
        <f t="shared" si="3"/>
        <v>0</v>
      </c>
      <c r="Z41" s="121">
        <f t="shared" ca="1" si="4"/>
        <v>69150</v>
      </c>
    </row>
    <row r="42" spans="1:26">
      <c r="D42" s="18" t="s">
        <v>30</v>
      </c>
      <c r="F42" s="13"/>
      <c r="G42" s="114"/>
      <c r="H42" s="93">
        <f>IF(H$11=$D$6, CDN_volumes!$J42*CDN_volumes!$K42,0)*H$10</f>
        <v>40280</v>
      </c>
      <c r="I42" s="93">
        <f ca="1">IF(I$11=IF($D42="design", $D$5, $D$6), SUMPRODUCT(CDN_volumes!$Q42:$U42,CDN_volumes!$Q$13:$U$13)+CDN_volumes!$O42,0)*I$10</f>
        <v>0</v>
      </c>
      <c r="J42" s="113">
        <f>IF(J$11=$D$6, CDN_volumes!$M42,0)*J$10</f>
        <v>0</v>
      </c>
      <c r="K42" s="93">
        <f>IF(K$11=$D$6, CDN_volumes!$J42*CDN_volumes!$K42,0)*K$10</f>
        <v>0</v>
      </c>
      <c r="L42" s="93">
        <f>IF(L$11=IF($D42="design", $D$5, $D$6), SUMPRODUCT(CDN_volumes!$Q42:$U42,CDN_volumes!$Q$13:$U$13)+CDN_volumes!$O42,0)*L$10</f>
        <v>0</v>
      </c>
      <c r="M42" s="113">
        <f>IF(M$11=$D$6, CDN_volumes!$M42,0)*M$10</f>
        <v>0</v>
      </c>
      <c r="N42" s="93">
        <f>IF(N$11=$D$6, CDN_volumes!$J42*CDN_volumes!$K42,0)*N$10</f>
        <v>0</v>
      </c>
      <c r="O42" s="93">
        <f>IF(O$11=IF($D42="design", $D$5, $D$6), SUMPRODUCT(CDN_volumes!$Q42:$U42,CDN_volumes!$Q$13:$U$13)+CDN_volumes!$O42,0)*O$10</f>
        <v>0</v>
      </c>
      <c r="P42" s="113">
        <f>IF(P$11=$D$6, CDN_volumes!$M42,0)*P$10</f>
        <v>0</v>
      </c>
      <c r="Q42" s="93">
        <f>IF(Q$11=$D$6, CDN_volumes!$J42*CDN_volumes!$K42,0)*Q$10</f>
        <v>0</v>
      </c>
      <c r="R42" s="93">
        <f>IF(R$11=IF($D42="design", $D$5, $D$6), SUMPRODUCT(CDN_volumes!$Q42:$U42,CDN_volumes!$Q$13:$U$13)+CDN_volumes!$O42,0)*R$10</f>
        <v>0</v>
      </c>
      <c r="S42" s="113">
        <f>IF(S$11=$D$6, CDN_volumes!$M42,0)*S$10</f>
        <v>0</v>
      </c>
      <c r="U42" s="121">
        <f t="shared" ca="1" si="2"/>
        <v>40280</v>
      </c>
      <c r="V42" s="121">
        <f t="shared" si="3"/>
        <v>0</v>
      </c>
      <c r="W42" s="121">
        <f t="shared" si="3"/>
        <v>0</v>
      </c>
      <c r="X42" s="121">
        <f t="shared" si="3"/>
        <v>0</v>
      </c>
      <c r="Z42" s="121">
        <f t="shared" ca="1" si="4"/>
        <v>40280</v>
      </c>
    </row>
    <row r="43" spans="1:26">
      <c r="D43" s="18" t="s">
        <v>31</v>
      </c>
      <c r="F43" s="13"/>
      <c r="G43" s="114"/>
      <c r="H43" s="93">
        <f>IF(H$11=$D$6, CDN_volumes!$J43*CDN_volumes!$K43,0)*H$10</f>
        <v>0</v>
      </c>
      <c r="I43" s="93">
        <f ca="1">IF(I$11=IF($D43="design", $D$5, $D$6), SUMPRODUCT(CDN_volumes!$Q43:$U43,CDN_volumes!$Q$13:$U$13)+CDN_volumes!$O43,0)*I$10</f>
        <v>0</v>
      </c>
      <c r="J43" s="113">
        <f>IF(J$11=$D$6, CDN_volumes!$M43,0)*J$10</f>
        <v>0</v>
      </c>
      <c r="K43" s="93">
        <f>IF(K$11=$D$6, CDN_volumes!$J43*CDN_volumes!$K43,0)*K$10</f>
        <v>0</v>
      </c>
      <c r="L43" s="93">
        <f>IF(L$11=IF($D43="design", $D$5, $D$6), SUMPRODUCT(CDN_volumes!$Q43:$U43,CDN_volumes!$Q$13:$U$13)+CDN_volumes!$O43,0)*L$10</f>
        <v>0</v>
      </c>
      <c r="M43" s="113">
        <f>IF(M$11=$D$6, CDN_volumes!$M43,0)*M$10</f>
        <v>0</v>
      </c>
      <c r="N43" s="93">
        <f>IF(N$11=$D$6, CDN_volumes!$J43*CDN_volumes!$K43,0)*N$10</f>
        <v>0</v>
      </c>
      <c r="O43" s="93">
        <f>IF(O$11=IF($D43="design", $D$5, $D$6), SUMPRODUCT(CDN_volumes!$Q43:$U43,CDN_volumes!$Q$13:$U$13)+CDN_volumes!$O43,0)*O$10</f>
        <v>0</v>
      </c>
      <c r="P43" s="113">
        <f>IF(P$11=$D$6, CDN_volumes!$M43,0)*P$10</f>
        <v>0</v>
      </c>
      <c r="Q43" s="93">
        <f>IF(Q$11=$D$6, CDN_volumes!$J43*CDN_volumes!$K43,0)*Q$10</f>
        <v>0</v>
      </c>
      <c r="R43" s="93">
        <f>IF(R$11=IF($D43="design", $D$5, $D$6), SUMPRODUCT(CDN_volumes!$Q43:$U43,CDN_volumes!$Q$13:$U$13)+CDN_volumes!$O43,0)*R$10</f>
        <v>0</v>
      </c>
      <c r="S43" s="113">
        <f>IF(S$11=$D$6, CDN_volumes!$M43,0)*S$10</f>
        <v>0</v>
      </c>
      <c r="U43" s="121">
        <f t="shared" ca="1" si="2"/>
        <v>0</v>
      </c>
      <c r="V43" s="121">
        <f t="shared" si="3"/>
        <v>0</v>
      </c>
      <c r="W43" s="121">
        <f t="shared" si="3"/>
        <v>0</v>
      </c>
      <c r="X43" s="121">
        <f t="shared" si="3"/>
        <v>0</v>
      </c>
      <c r="Z43" s="121">
        <f t="shared" ca="1" si="4"/>
        <v>0</v>
      </c>
    </row>
    <row r="44" spans="1:26">
      <c r="D44" s="18" t="s">
        <v>21</v>
      </c>
      <c r="F44" s="13"/>
      <c r="G44" s="114"/>
      <c r="H44" s="93">
        <f>IF(H$11=$D$6, CDN_volumes!$J44*CDN_volumes!$K44,0)*H$10</f>
        <v>320013</v>
      </c>
      <c r="I44" s="93">
        <f ca="1">IF(I$11=IF($D44="design", $D$5, $D$6), SUMPRODUCT(CDN_volumes!$Q44:$U44,CDN_volumes!$Q$13:$U$13)+CDN_volumes!$O44,0)*I$10</f>
        <v>0</v>
      </c>
      <c r="J44" s="113">
        <f>IF(J$11=$D$6, CDN_volumes!$M44,0)*J$10</f>
        <v>0</v>
      </c>
      <c r="K44" s="93">
        <f>IF(K$11=$D$6, CDN_volumes!$J44*CDN_volumes!$K44,0)*K$10</f>
        <v>0</v>
      </c>
      <c r="L44" s="93">
        <f>IF(L$11=IF($D44="design", $D$5, $D$6), SUMPRODUCT(CDN_volumes!$Q44:$U44,CDN_volumes!$Q$13:$U$13)+CDN_volumes!$O44,0)*L$10</f>
        <v>0</v>
      </c>
      <c r="M44" s="113">
        <f>IF(M$11=$D$6, CDN_volumes!$M44,0)*M$10</f>
        <v>0</v>
      </c>
      <c r="N44" s="93">
        <f>IF(N$11=$D$6, CDN_volumes!$J44*CDN_volumes!$K44,0)*N$10</f>
        <v>0</v>
      </c>
      <c r="O44" s="93">
        <f>IF(O$11=IF($D44="design", $D$5, $D$6), SUMPRODUCT(CDN_volumes!$Q44:$U44,CDN_volumes!$Q$13:$U$13)+CDN_volumes!$O44,0)*O$10</f>
        <v>0</v>
      </c>
      <c r="P44" s="113">
        <f>IF(P$11=$D$6, CDN_volumes!$M44,0)*P$10</f>
        <v>0</v>
      </c>
      <c r="Q44" s="93">
        <f>IF(Q$11=$D$6, CDN_volumes!$J44*CDN_volumes!$K44,0)*Q$10</f>
        <v>0</v>
      </c>
      <c r="R44" s="93">
        <f>IF(R$11=IF($D44="design", $D$5, $D$6), SUMPRODUCT(CDN_volumes!$Q44:$U44,CDN_volumes!$Q$13:$U$13)+CDN_volumes!$O44,0)*R$10</f>
        <v>0</v>
      </c>
      <c r="S44" s="113">
        <f>IF(S$11=$D$6, CDN_volumes!$M44,0)*S$10</f>
        <v>0</v>
      </c>
      <c r="U44" s="121">
        <f t="shared" ca="1" si="2"/>
        <v>320013</v>
      </c>
      <c r="V44" s="121">
        <f t="shared" si="3"/>
        <v>0</v>
      </c>
      <c r="W44" s="121">
        <f t="shared" si="3"/>
        <v>0</v>
      </c>
      <c r="X44" s="121">
        <f t="shared" si="3"/>
        <v>0</v>
      </c>
      <c r="Z44" s="121">
        <f t="shared" ca="1" si="4"/>
        <v>320013</v>
      </c>
    </row>
    <row r="45" spans="1:26">
      <c r="D45" s="18" t="s">
        <v>22</v>
      </c>
      <c r="F45" s="13"/>
      <c r="G45" s="114"/>
      <c r="H45" s="93">
        <f>IF(H$11=$D$6, CDN_volumes!$J45*CDN_volumes!$K45,0)*H$10</f>
        <v>41340</v>
      </c>
      <c r="I45" s="93">
        <f ca="1">IF(I$11=IF($D45="design", $D$5, $D$6), SUMPRODUCT(CDN_volumes!$Q45:$U45,CDN_volumes!$Q$13:$U$13)+CDN_volumes!$O45,0)*I$10</f>
        <v>0</v>
      </c>
      <c r="J45" s="113">
        <f>IF(J$11=$D$6, CDN_volumes!$M45,0)*J$10</f>
        <v>0</v>
      </c>
      <c r="K45" s="93">
        <f>IF(K$11=$D$6, CDN_volumes!$J45*CDN_volumes!$K45,0)*K$10</f>
        <v>0</v>
      </c>
      <c r="L45" s="93">
        <f>IF(L$11=IF($D45="design", $D$5, $D$6), SUMPRODUCT(CDN_volumes!$Q45:$U45,CDN_volumes!$Q$13:$U$13)+CDN_volumes!$O45,0)*L$10</f>
        <v>0</v>
      </c>
      <c r="M45" s="113">
        <f>IF(M$11=$D$6, CDN_volumes!$M45,0)*M$10</f>
        <v>0</v>
      </c>
      <c r="N45" s="93">
        <f>IF(N$11=$D$6, CDN_volumes!$J45*CDN_volumes!$K45,0)*N$10</f>
        <v>0</v>
      </c>
      <c r="O45" s="93">
        <f>IF(O$11=IF($D45="design", $D$5, $D$6), SUMPRODUCT(CDN_volumes!$Q45:$U45,CDN_volumes!$Q$13:$U$13)+CDN_volumes!$O45,0)*O$10</f>
        <v>0</v>
      </c>
      <c r="P45" s="113">
        <f>IF(P$11=$D$6, CDN_volumes!$M45,0)*P$10</f>
        <v>0</v>
      </c>
      <c r="Q45" s="93">
        <f>IF(Q$11=$D$6, CDN_volumes!$J45*CDN_volumes!$K45,0)*Q$10</f>
        <v>0</v>
      </c>
      <c r="R45" s="93">
        <f>IF(R$11=IF($D45="design", $D$5, $D$6), SUMPRODUCT(CDN_volumes!$Q45:$U45,CDN_volumes!$Q$13:$U$13)+CDN_volumes!$O45,0)*R$10</f>
        <v>0</v>
      </c>
      <c r="S45" s="113">
        <f>IF(S$11=$D$6, CDN_volumes!$M45,0)*S$10</f>
        <v>0</v>
      </c>
      <c r="U45" s="121">
        <f t="shared" ca="1" si="2"/>
        <v>41340</v>
      </c>
      <c r="V45" s="121">
        <f t="shared" si="3"/>
        <v>0</v>
      </c>
      <c r="W45" s="121">
        <f t="shared" si="3"/>
        <v>0</v>
      </c>
      <c r="X45" s="121">
        <f t="shared" si="3"/>
        <v>0</v>
      </c>
      <c r="Z45" s="121">
        <f t="shared" ca="1" si="4"/>
        <v>41340</v>
      </c>
    </row>
    <row r="46" spans="1:26">
      <c r="D46" t="s">
        <v>118</v>
      </c>
      <c r="F46" s="13"/>
      <c r="G46" s="114"/>
      <c r="H46" s="93">
        <f>IF(H$11=$D$6, CDN_volumes!$J46*CDN_volumes!$K46,0)*H$10</f>
        <v>0</v>
      </c>
      <c r="I46" s="93">
        <f ca="1">IF(I$11=IF($D46="design", $D$5, $D$6), SUMPRODUCT(CDN_volumes!$Q46:$U46,CDN_volumes!$Q$13:$U$13)+CDN_volumes!$O46,0)*I$10</f>
        <v>0</v>
      </c>
      <c r="J46" s="113">
        <f>IF(J$11=$D$6, CDN_volumes!$M46,0)*J$10</f>
        <v>0</v>
      </c>
      <c r="K46" s="93">
        <f>IF(K$11=$D$6, CDN_volumes!$J46*CDN_volumes!$K46,0)*K$10</f>
        <v>0</v>
      </c>
      <c r="L46" s="93">
        <f>IF(L$11=IF($D46="design", $D$5, $D$6), SUMPRODUCT(CDN_volumes!$Q46:$U46,CDN_volumes!$Q$13:$U$13)+CDN_volumes!$O46,0)*L$10</f>
        <v>0</v>
      </c>
      <c r="M46" s="113">
        <f>IF(M$11=$D$6, CDN_volumes!$M46,0)*M$10</f>
        <v>0</v>
      </c>
      <c r="N46" s="93">
        <f>IF(N$11=$D$6, CDN_volumes!$J46*CDN_volumes!$K46,0)*N$10</f>
        <v>0</v>
      </c>
      <c r="O46" s="93">
        <f>IF(O$11=IF($D46="design", $D$5, $D$6), SUMPRODUCT(CDN_volumes!$Q46:$U46,CDN_volumes!$Q$13:$U$13)+CDN_volumes!$O46,0)*O$10</f>
        <v>0</v>
      </c>
      <c r="P46" s="113">
        <f>IF(P$11=$D$6, CDN_volumes!$M46,0)*P$10</f>
        <v>0</v>
      </c>
      <c r="Q46" s="93">
        <f>IF(Q$11=$D$6, CDN_volumes!$J46*CDN_volumes!$K46,0)*Q$10</f>
        <v>0</v>
      </c>
      <c r="R46" s="93">
        <f>IF(R$11=IF($D46="design", $D$5, $D$6), SUMPRODUCT(CDN_volumes!$Q46:$U46,CDN_volumes!$Q$13:$U$13)+CDN_volumes!$O46,0)*R$10</f>
        <v>0</v>
      </c>
      <c r="S46" s="113">
        <f>IF(S$11=$D$6, CDN_volumes!$M46,0)*S$10</f>
        <v>0</v>
      </c>
      <c r="U46" s="121">
        <f ca="1">SUMIF($H$11:$S$11,U$11, $H46:$S46)</f>
        <v>0</v>
      </c>
      <c r="V46" s="121">
        <f>SUMIF($H$11:$S$11,V$11, $H46:$S46)</f>
        <v>0</v>
      </c>
      <c r="W46" s="121">
        <f>SUMIF($H$11:$S$11,W$11, $H46:$S46)</f>
        <v>0</v>
      </c>
      <c r="X46" s="121">
        <f>SUMIF($H$11:$S$11,X$11, $H46:$S46)</f>
        <v>0</v>
      </c>
      <c r="Z46" s="121">
        <f ca="1">SUM(U46:X46)</f>
        <v>0</v>
      </c>
    </row>
    <row r="47" spans="1:26">
      <c r="D47" s="18" t="s">
        <v>75</v>
      </c>
      <c r="F47" s="13"/>
      <c r="G47" s="114"/>
      <c r="H47" s="93">
        <f>IF(H$11=$D$6, CDN_volumes!$J47*CDN_volumes!$K47,0)*H$10</f>
        <v>71020</v>
      </c>
      <c r="I47" s="93">
        <f ca="1">IF(I$11=IF($D47="design", $D$5, $D$6), SUMPRODUCT(CDN_volumes!$Q47:$U47,CDN_volumes!$Q$13:$U$13)+CDN_volumes!$O47,0)*I$10</f>
        <v>0</v>
      </c>
      <c r="J47" s="113">
        <f>IF(J$11=$D$6, CDN_volumes!$M47,0)*J$10</f>
        <v>0</v>
      </c>
      <c r="K47" s="93">
        <f>IF(K$11=$D$6, CDN_volumes!$J47*CDN_volumes!$K47,0)*K$10</f>
        <v>0</v>
      </c>
      <c r="L47" s="93">
        <f>IF(L$11=IF($D47="design", $D$5, $D$6), SUMPRODUCT(CDN_volumes!$Q47:$U47,CDN_volumes!$Q$13:$U$13)+CDN_volumes!$O47,0)*L$10</f>
        <v>0</v>
      </c>
      <c r="M47" s="113">
        <f>IF(M$11=$D$6, CDN_volumes!$M47,0)*M$10</f>
        <v>0</v>
      </c>
      <c r="N47" s="93">
        <f>IF(N$11=$D$6, CDN_volumes!$J47*CDN_volumes!$K47,0)*N$10</f>
        <v>0</v>
      </c>
      <c r="O47" s="93">
        <f>IF(O$11=IF($D47="design", $D$5, $D$6), SUMPRODUCT(CDN_volumes!$Q47:$U47,CDN_volumes!$Q$13:$U$13)+CDN_volumes!$O47,0)*O$10</f>
        <v>0</v>
      </c>
      <c r="P47" s="113">
        <f>IF(P$11=$D$6, CDN_volumes!$M47,0)*P$10</f>
        <v>0</v>
      </c>
      <c r="Q47" s="93">
        <f>IF(Q$11=$D$6, CDN_volumes!$J47*CDN_volumes!$K47,0)*Q$10</f>
        <v>0</v>
      </c>
      <c r="R47" s="93">
        <f>IF(R$11=IF($D47="design", $D$5, $D$6), SUMPRODUCT(CDN_volumes!$Q47:$U47,CDN_volumes!$Q$13:$U$13)+CDN_volumes!$O47,0)*R$10</f>
        <v>0</v>
      </c>
      <c r="S47" s="113">
        <f>IF(S$11=$D$6, CDN_volumes!$M47,0)*S$10</f>
        <v>0</v>
      </c>
      <c r="U47" s="121">
        <f t="shared" ca="1" si="2"/>
        <v>71020</v>
      </c>
      <c r="V47" s="121">
        <f t="shared" si="3"/>
        <v>0</v>
      </c>
      <c r="W47" s="121">
        <f t="shared" si="3"/>
        <v>0</v>
      </c>
      <c r="X47" s="121">
        <f t="shared" si="3"/>
        <v>0</v>
      </c>
      <c r="Z47" s="121">
        <f t="shared" ca="1" si="4"/>
        <v>71020</v>
      </c>
    </row>
    <row r="48" spans="1:26">
      <c r="D48" s="18" t="s">
        <v>23</v>
      </c>
      <c r="F48" s="13"/>
      <c r="G48" s="114"/>
      <c r="H48" s="93">
        <f>IF(H$11=$D$6, CDN_volumes!$J48*CDN_volumes!$K48,0)*H$10</f>
        <v>17100</v>
      </c>
      <c r="I48" s="93">
        <f ca="1">IF(I$11=IF($D48="design", $D$5, $D$6), SUMPRODUCT(CDN_volumes!$Q48:$U48,CDN_volumes!$Q$13:$U$13)+CDN_volumes!$O48,0)*I$10</f>
        <v>0</v>
      </c>
      <c r="J48" s="113">
        <f>IF(J$11=$D$6, CDN_volumes!$M48,0)*J$10</f>
        <v>0</v>
      </c>
      <c r="K48" s="93">
        <f>IF(K$11=$D$6, CDN_volumes!$J48*CDN_volumes!$K48,0)*K$10</f>
        <v>0</v>
      </c>
      <c r="L48" s="93">
        <f>IF(L$11=IF($D48="design", $D$5, $D$6), SUMPRODUCT(CDN_volumes!$Q48:$U48,CDN_volumes!$Q$13:$U$13)+CDN_volumes!$O48,0)*L$10</f>
        <v>0</v>
      </c>
      <c r="M48" s="113">
        <f>IF(M$11=$D$6, CDN_volumes!$M48,0)*M$10</f>
        <v>0</v>
      </c>
      <c r="N48" s="93">
        <f>IF(N$11=$D$6, CDN_volumes!$J48*CDN_volumes!$K48,0)*N$10</f>
        <v>0</v>
      </c>
      <c r="O48" s="93">
        <f>IF(O$11=IF($D48="design", $D$5, $D$6), SUMPRODUCT(CDN_volumes!$Q48:$U48,CDN_volumes!$Q$13:$U$13)+CDN_volumes!$O48,0)*O$10</f>
        <v>0</v>
      </c>
      <c r="P48" s="113">
        <f>IF(P$11=$D$6, CDN_volumes!$M48,0)*P$10</f>
        <v>0</v>
      </c>
      <c r="Q48" s="93">
        <f>IF(Q$11=$D$6, CDN_volumes!$J48*CDN_volumes!$K48,0)*Q$10</f>
        <v>0</v>
      </c>
      <c r="R48" s="93">
        <f>IF(R$11=IF($D48="design", $D$5, $D$6), SUMPRODUCT(CDN_volumes!$Q48:$U48,CDN_volumes!$Q$13:$U$13)+CDN_volumes!$O48,0)*R$10</f>
        <v>0</v>
      </c>
      <c r="S48" s="113">
        <f>IF(S$11=$D$6, CDN_volumes!$M48,0)*S$10</f>
        <v>0</v>
      </c>
      <c r="U48" s="121">
        <f t="shared" ca="1" si="2"/>
        <v>17100</v>
      </c>
      <c r="V48" s="121">
        <f t="shared" si="3"/>
        <v>0</v>
      </c>
      <c r="W48" s="121">
        <f t="shared" si="3"/>
        <v>0</v>
      </c>
      <c r="X48" s="121">
        <f t="shared" si="3"/>
        <v>0</v>
      </c>
      <c r="Z48" s="121">
        <f t="shared" ca="1" si="4"/>
        <v>17100</v>
      </c>
    </row>
    <row r="49" spans="1:16361">
      <c r="D49" s="18" t="s">
        <v>9</v>
      </c>
      <c r="F49" s="13"/>
      <c r="G49" s="114"/>
      <c r="H49" s="93">
        <f>IF(H$11=$D$6, CDN_volumes!$J49*CDN_volumes!$K49,0)*H$10</f>
        <v>75616</v>
      </c>
      <c r="I49" s="93">
        <f ca="1">IF(I$11=IF($D49="design", $D$5, $D$6), SUMPRODUCT(CDN_volumes!$Q49:$U49,CDN_volumes!$Q$13:$U$13)+CDN_volumes!$O49,0)*I$10</f>
        <v>0</v>
      </c>
      <c r="J49" s="113">
        <f>IF(J$11=$D$6, CDN_volumes!$M49,0)*J$10</f>
        <v>0</v>
      </c>
      <c r="K49" s="93">
        <f>IF(K$11=$D$6, CDN_volumes!$J49*CDN_volumes!$K49,0)*K$10</f>
        <v>0</v>
      </c>
      <c r="L49" s="93">
        <f>IF(L$11=IF($D49="design", $D$5, $D$6), SUMPRODUCT(CDN_volumes!$Q49:$U49,CDN_volumes!$Q$13:$U$13)+CDN_volumes!$O49,0)*L$10</f>
        <v>0</v>
      </c>
      <c r="M49" s="113">
        <f>IF(M$11=$D$6, CDN_volumes!$M49,0)*M$10</f>
        <v>0</v>
      </c>
      <c r="N49" s="93">
        <f>IF(N$11=$D$6, CDN_volumes!$J49*CDN_volumes!$K49,0)*N$10</f>
        <v>0</v>
      </c>
      <c r="O49" s="93">
        <f>IF(O$11=IF($D49="design", $D$5, $D$6), SUMPRODUCT(CDN_volumes!$Q49:$U49,CDN_volumes!$Q$13:$U$13)+CDN_volumes!$O49,0)*O$10</f>
        <v>0</v>
      </c>
      <c r="P49" s="113">
        <f>IF(P$11=$D$6, CDN_volumes!$M49,0)*P$10</f>
        <v>0</v>
      </c>
      <c r="Q49" s="93">
        <f>IF(Q$11=$D$6, CDN_volumes!$J49*CDN_volumes!$K49,0)*Q$10</f>
        <v>0</v>
      </c>
      <c r="R49" s="93">
        <f>IF(R$11=IF($D49="design", $D$5, $D$6), SUMPRODUCT(CDN_volumes!$Q49:$U49,CDN_volumes!$Q$13:$U$13)+CDN_volumes!$O49,0)*R$10</f>
        <v>0</v>
      </c>
      <c r="S49" s="113">
        <f>IF(S$11=$D$6, CDN_volumes!$M49,0)*S$10</f>
        <v>0</v>
      </c>
      <c r="U49" s="121">
        <f t="shared" ca="1" si="2"/>
        <v>75616</v>
      </c>
      <c r="V49" s="121">
        <f t="shared" si="3"/>
        <v>0</v>
      </c>
      <c r="W49" s="121">
        <f t="shared" si="3"/>
        <v>0</v>
      </c>
      <c r="X49" s="121">
        <f t="shared" si="3"/>
        <v>0</v>
      </c>
      <c r="Z49" s="121">
        <f t="shared" ca="1" si="4"/>
        <v>75616</v>
      </c>
    </row>
    <row r="50" spans="1:16361">
      <c r="F50" s="13"/>
      <c r="G50" s="114"/>
      <c r="H50" s="19"/>
      <c r="I50" s="19"/>
      <c r="J50" s="114"/>
      <c r="K50" s="19"/>
      <c r="L50" s="19"/>
      <c r="M50" s="114"/>
      <c r="N50" s="19"/>
      <c r="O50" s="19"/>
      <c r="P50" s="114"/>
      <c r="Q50" s="19"/>
      <c r="R50" s="19"/>
      <c r="S50" s="114"/>
      <c r="U50" s="120"/>
      <c r="V50" s="120"/>
      <c r="W50" s="120"/>
      <c r="X50" s="122"/>
      <c r="Z50" s="122"/>
    </row>
    <row r="51" spans="1:16361">
      <c r="B51" s="11"/>
      <c r="C51" s="11"/>
      <c r="D51" s="5" t="s">
        <v>157</v>
      </c>
      <c r="F51" s="13"/>
      <c r="G51" s="114"/>
      <c r="H51" s="93">
        <f>IF(H$11=$D$6, CDN_volumes!$J51*CDN_volumes!$K51,0)*H$10</f>
        <v>196492</v>
      </c>
      <c r="I51" s="93">
        <f ca="1">IF(I$11=IF($D51="design", $D$5, $D$6), SUMPRODUCT(CDN_volumes!$Q51:$U51,CDN_volumes!$Q$13:$U$13)+CDN_volumes!$O51,0)*I$10</f>
        <v>700871.17111111106</v>
      </c>
      <c r="J51" s="113">
        <f>IF(J$11=$D$6, CDN_volumes!$M51,0)*J$10</f>
        <v>0</v>
      </c>
      <c r="K51" s="93">
        <f>IF(K$11=$D$6, CDN_volumes!$J51*CDN_volumes!$K51,0)*K$10</f>
        <v>0</v>
      </c>
      <c r="L51" s="93">
        <f>IF(L$11=IF($D51="design", $D$5, $D$6), SUMPRODUCT(CDN_volumes!$Q51:$U51,CDN_volumes!$Q$13:$U$13)+CDN_volumes!$O51,0)*L$10</f>
        <v>0</v>
      </c>
      <c r="M51" s="113">
        <f>IF(M$11=$D$6, CDN_volumes!$M51,0)*M$10</f>
        <v>0</v>
      </c>
      <c r="N51" s="93">
        <f>IF(N$11=$D$6, CDN_volumes!$J51*CDN_volumes!$K51,0)*N$10</f>
        <v>0</v>
      </c>
      <c r="O51" s="93">
        <f>IF(O$11=IF($D51="design", $D$5, $D$6), SUMPRODUCT(CDN_volumes!$Q51:$U51,CDN_volumes!$Q$13:$U$13)+CDN_volumes!$O51,0)*O$10</f>
        <v>0</v>
      </c>
      <c r="P51" s="113">
        <f>IF(P$11=$D$6, CDN_volumes!$M51,0)*P$10</f>
        <v>0</v>
      </c>
      <c r="Q51" s="93">
        <f>IF(Q$11=$D$6, CDN_volumes!$J51*CDN_volumes!$K51,0)*Q$10</f>
        <v>0</v>
      </c>
      <c r="R51" s="93">
        <f>IF(R$11=IF($D51="design", $D$5, $D$6), SUMPRODUCT(CDN_volumes!$Q51:$U51,CDN_volumes!$Q$13:$U$13)+CDN_volumes!$O51,0)*R$10</f>
        <v>0</v>
      </c>
      <c r="S51" s="113">
        <f>IF(S$11=$D$6, CDN_volumes!$M51,0)*S$10</f>
        <v>0</v>
      </c>
      <c r="U51" s="121">
        <f ca="1">SUMIF($H$11:$S$11,U$11, $H51:$S51)</f>
        <v>897363.17111111106</v>
      </c>
      <c r="V51" s="121">
        <f>SUMIF($H$11:$S$11,V$11, $H51:$S51)</f>
        <v>0</v>
      </c>
      <c r="W51" s="121">
        <f>SUMIF($H$11:$S$11,W$11, $H51:$S51)</f>
        <v>0</v>
      </c>
      <c r="X51" s="121">
        <f>SUMIF($H$11:$S$11,X$11, $H51:$S51)</f>
        <v>0</v>
      </c>
      <c r="Z51" s="121">
        <f t="shared" ca="1" si="4"/>
        <v>897363.17111111106</v>
      </c>
    </row>
    <row r="52" spans="1:16361">
      <c r="C52" s="11"/>
      <c r="D52" s="5" t="s">
        <v>27</v>
      </c>
      <c r="G52" s="114"/>
      <c r="H52" s="93">
        <f>IF(H$11=$D$6, CDN_volumes!$J52*CDN_volumes!$K52,0)*H$10</f>
        <v>0</v>
      </c>
      <c r="I52" s="93">
        <f ca="1">IF(I$11=IF($D52="design", $D$5, $D$6), SUMPRODUCT(CDN_volumes!$Q52:$U52,CDN_volumes!$Q$13:$U$13)+CDN_volumes!$O52,0)*I$10</f>
        <v>463701</v>
      </c>
      <c r="J52" s="113">
        <f>IF(J$11=$D$6, CDN_volumes!$M52,0)*J$10</f>
        <v>0</v>
      </c>
      <c r="K52" s="93">
        <f>IF(K$11=$D$6, CDN_volumes!$J52*CDN_volumes!$K52,0)*K$10</f>
        <v>0</v>
      </c>
      <c r="L52" s="93">
        <f>IF(L$11=IF($D52="design", $D$5, $D$6), SUMPRODUCT(CDN_volumes!$Q52:$U52,CDN_volumes!$Q$13:$U$13)+CDN_volumes!$O52,0)*L$10</f>
        <v>0</v>
      </c>
      <c r="M52" s="113">
        <f>IF(M$11=$D$6, CDN_volumes!$M52,0)*M$10</f>
        <v>0</v>
      </c>
      <c r="N52" s="93">
        <f>IF(N$11=$D$6, CDN_volumes!$J52*CDN_volumes!$K52,0)*N$10</f>
        <v>0</v>
      </c>
      <c r="O52" s="93">
        <f>IF(O$11=IF($D52="design", $D$5, $D$6), SUMPRODUCT(CDN_volumes!$Q52:$U52,CDN_volumes!$Q$13:$U$13)+CDN_volumes!$O52,0)*O$10</f>
        <v>0</v>
      </c>
      <c r="P52" s="113">
        <f>IF(P$11=$D$6, CDN_volumes!$M52,0)*P$10</f>
        <v>0</v>
      </c>
      <c r="Q52" s="93">
        <f>IF(Q$11=$D$6, CDN_volumes!$J52*CDN_volumes!$K52,0)*Q$10</f>
        <v>0</v>
      </c>
      <c r="R52" s="93">
        <f>IF(R$11=IF($D52="design", $D$5, $D$6), SUMPRODUCT(CDN_volumes!$Q52:$U52,CDN_volumes!$Q$13:$U$13)+CDN_volumes!$O52,0)*R$10</f>
        <v>0</v>
      </c>
      <c r="S52" s="113">
        <f>IF(S$11=$D$6, CDN_volumes!$M52,0)*S$10</f>
        <v>0</v>
      </c>
      <c r="U52" s="121">
        <f ca="1">SUMIF($H$11:$S$11,U$11, $H52:$S52)</f>
        <v>463701</v>
      </c>
      <c r="V52" s="121">
        <f t="shared" ref="V52:X53" si="5">SUMIF($H$11:$S$11,V$11, $H52:$S52)</f>
        <v>0</v>
      </c>
      <c r="W52" s="121">
        <f t="shared" si="5"/>
        <v>0</v>
      </c>
      <c r="X52" s="121">
        <f t="shared" si="5"/>
        <v>0</v>
      </c>
      <c r="Z52" s="121">
        <f t="shared" ca="1" si="4"/>
        <v>463701</v>
      </c>
    </row>
    <row r="53" spans="1:16361">
      <c r="C53" s="11"/>
      <c r="D53" s="5" t="s">
        <v>98</v>
      </c>
      <c r="G53" s="114"/>
      <c r="H53" s="93">
        <f>IF(H$11=$D$6, CDN_volumes!$J53*CDN_volumes!$K53,0)*H$10</f>
        <v>0</v>
      </c>
      <c r="I53" s="93">
        <f ca="1">IF(I$11=IF($D53="design", $D$5, $D$6), SUMPRODUCT(CDN_volumes!$Q53:$U53,CDN_volumes!$Q$13:$U$13)+CDN_volumes!$O53,0)*I$10</f>
        <v>679175</v>
      </c>
      <c r="J53" s="113">
        <f>IF(J$11=$D$6, CDN_volumes!$M53,0)*J$10</f>
        <v>0</v>
      </c>
      <c r="K53" s="93">
        <f>IF(K$11=$D$6, CDN_volumes!$J53*CDN_volumes!$K53,0)*K$10</f>
        <v>0</v>
      </c>
      <c r="L53" s="93">
        <f>IF(L$11=IF($D53="design", $D$5, $D$6), SUMPRODUCT(CDN_volumes!$Q53:$U53,CDN_volumes!$Q$13:$U$13)+CDN_volumes!$O53,0)*L$10</f>
        <v>0</v>
      </c>
      <c r="M53" s="113">
        <f>IF(M$11=$D$6, CDN_volumes!$M53,0)*M$10</f>
        <v>0</v>
      </c>
      <c r="N53" s="93">
        <f>IF(N$11=$D$6, CDN_volumes!$J53*CDN_volumes!$K53,0)*N$10</f>
        <v>0</v>
      </c>
      <c r="O53" s="93">
        <f>IF(O$11=IF($D53="design", $D$5, $D$6), SUMPRODUCT(CDN_volumes!$Q53:$U53,CDN_volumes!$Q$13:$U$13)+CDN_volumes!$O53,0)*O$10</f>
        <v>0</v>
      </c>
      <c r="P53" s="113">
        <f>IF(P$11=$D$6, CDN_volumes!$M53,0)*P$10</f>
        <v>0</v>
      </c>
      <c r="Q53" s="93">
        <f>IF(Q$11=$D$6, CDN_volumes!$J53*CDN_volumes!$K53,0)*Q$10</f>
        <v>0</v>
      </c>
      <c r="R53" s="93">
        <f>IF(R$11=IF($D53="design", $D$5, $D$6), SUMPRODUCT(CDN_volumes!$Q53:$U53,CDN_volumes!$Q$13:$U$13)+CDN_volumes!$O53,0)*R$10</f>
        <v>0</v>
      </c>
      <c r="S53" s="113">
        <f>IF(S$11=$D$6, CDN_volumes!$M53,0)*S$10</f>
        <v>0</v>
      </c>
      <c r="U53" s="121">
        <f ca="1">SUMIF($H$11:$S$11,U$11, $H53:$S53)</f>
        <v>679175</v>
      </c>
      <c r="V53" s="121">
        <f t="shared" si="5"/>
        <v>0</v>
      </c>
      <c r="W53" s="121">
        <f t="shared" si="5"/>
        <v>0</v>
      </c>
      <c r="X53" s="121">
        <f t="shared" si="5"/>
        <v>0</v>
      </c>
      <c r="Z53" s="121">
        <f t="shared" ca="1" si="4"/>
        <v>679175</v>
      </c>
    </row>
    <row r="54" spans="1:16361">
      <c r="F54" s="13"/>
      <c r="G54" s="114"/>
      <c r="H54" s="19"/>
      <c r="I54" s="19"/>
      <c r="J54" s="114"/>
      <c r="K54" s="19"/>
      <c r="L54" s="19"/>
      <c r="M54" s="114"/>
      <c r="N54" s="19"/>
      <c r="O54" s="19"/>
      <c r="P54" s="114"/>
      <c r="Q54" s="19"/>
      <c r="R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CDN_volumes!$J56*CDN_volumes!$K56,0)*H$10</f>
        <v>0</v>
      </c>
      <c r="I56" s="93">
        <f ca="1">IF(I$11=IF($D56="design", $D$5, $D$6), SUMPRODUCT(CDN_volumes!$Q56:$U56,CDN_volumes!$Q$13:$U$13)+CDN_volumes!$O56,0)*I$10</f>
        <v>0</v>
      </c>
      <c r="J56" s="113">
        <f>IF(J$11=$D$6, CDN_volumes!$M56,0)*J$10</f>
        <v>201250</v>
      </c>
      <c r="K56" s="93">
        <f>IF(K$11=$D$6, CDN_volumes!$J56*CDN_volumes!$K56,0)*K$10</f>
        <v>0</v>
      </c>
      <c r="L56" s="93">
        <f>IF(L$11=IF($D56="design", $D$5, $D$6), SUMPRODUCT(CDN_volumes!$Q56:$U56,CDN_volumes!$Q$13:$U$13)+CDN_volumes!$O56,0)*L$10</f>
        <v>0</v>
      </c>
      <c r="M56" s="113">
        <f>IF(M$11=$D$6, CDN_volumes!$M56,0)*M$10</f>
        <v>0</v>
      </c>
      <c r="N56" s="93">
        <f>IF(N$11=$D$6, CDN_volumes!$J56*CDN_volumes!$K56,0)*N$10</f>
        <v>0</v>
      </c>
      <c r="O56" s="93">
        <f>IF(O$11=IF($D56="design", $D$5, $D$6), SUMPRODUCT(CDN_volumes!$Q56:$U56,CDN_volumes!$Q$13:$U$13)+CDN_volumes!$O56,0)*O$10</f>
        <v>0</v>
      </c>
      <c r="P56" s="113">
        <f>IF(P$11=$D$6, CDN_volumes!$M56,0)*P$10</f>
        <v>0</v>
      </c>
      <c r="Q56" s="93">
        <f>IF(Q$11=$D$6, CDN_volumes!$J56*CDN_volumes!$K56,0)*Q$10</f>
        <v>0</v>
      </c>
      <c r="R56" s="93">
        <f>IF(R$11=IF($D56="design", $D$5, $D$6), SUMPRODUCT(CDN_volumes!$Q56:$U56,CDN_volumes!$Q$13:$U$13)+CDN_volumes!$O56,0)*R$10</f>
        <v>0</v>
      </c>
      <c r="S56" s="113">
        <f>IF(S$11=$D$6, CDN_volumes!$M56,0)*S$10</f>
        <v>0</v>
      </c>
      <c r="U56" s="121">
        <f t="shared" ref="U56:U59" ca="1" si="6">SUMIF($H$11:$S$11,U$11, $H56:$S56)</f>
        <v>201250</v>
      </c>
      <c r="V56" s="121">
        <f t="shared" ref="V56:X59" si="7">SUMIF($H$11:$S$11,V$11, $H56:$S56)</f>
        <v>0</v>
      </c>
      <c r="W56" s="121">
        <f t="shared" si="7"/>
        <v>0</v>
      </c>
      <c r="X56" s="121">
        <f t="shared" si="7"/>
        <v>0</v>
      </c>
      <c r="Z56" s="121">
        <f t="shared" ref="Z56:Z59" ca="1" si="8">SUM(U56:X56)</f>
        <v>201250</v>
      </c>
    </row>
    <row r="57" spans="1:16361">
      <c r="B57" s="19"/>
      <c r="D57" s="20" t="s">
        <v>40</v>
      </c>
      <c r="F57" s="13"/>
      <c r="G57" s="114"/>
      <c r="H57" s="93">
        <f>IF(H$11=$D$6, CDN_volumes!$J57*CDN_volumes!$K57,0)*H$10</f>
        <v>0</v>
      </c>
      <c r="I57" s="93">
        <f ca="1">IF(I$11=IF($D57="design", $D$5, $D$6), SUMPRODUCT(CDN_volumes!$Q57:$U57,CDN_volumes!$Q$13:$U$13)+CDN_volumes!$O57,0)*I$10</f>
        <v>0</v>
      </c>
      <c r="J57" s="113">
        <f>IF(J$11=$D$6, CDN_volumes!$M57,0)*J$10</f>
        <v>129302</v>
      </c>
      <c r="K57" s="93">
        <f>IF(K$11=$D$6, CDN_volumes!$J57*CDN_volumes!$K57,0)*K$10</f>
        <v>0</v>
      </c>
      <c r="L57" s="93">
        <f>IF(L$11=IF($D57="design", $D$5, $D$6), SUMPRODUCT(CDN_volumes!$Q57:$U57,CDN_volumes!$Q$13:$U$13)+CDN_volumes!$O57,0)*L$10</f>
        <v>0</v>
      </c>
      <c r="M57" s="113">
        <f>IF(M$11=$D$6, CDN_volumes!$M57,0)*M$10</f>
        <v>0</v>
      </c>
      <c r="N57" s="93">
        <f>IF(N$11=$D$6, CDN_volumes!$J57*CDN_volumes!$K57,0)*N$10</f>
        <v>0</v>
      </c>
      <c r="O57" s="93">
        <f>IF(O$11=IF($D57="design", $D$5, $D$6), SUMPRODUCT(CDN_volumes!$Q57:$U57,CDN_volumes!$Q$13:$U$13)+CDN_volumes!$O57,0)*O$10</f>
        <v>0</v>
      </c>
      <c r="P57" s="113">
        <f>IF(P$11=$D$6, CDN_volumes!$M57,0)*P$10</f>
        <v>0</v>
      </c>
      <c r="Q57" s="93">
        <f>IF(Q$11=$D$6, CDN_volumes!$J57*CDN_volumes!$K57,0)*Q$10</f>
        <v>0</v>
      </c>
      <c r="R57" s="93">
        <f>IF(R$11=IF($D57="design", $D$5, $D$6), SUMPRODUCT(CDN_volumes!$Q57:$U57,CDN_volumes!$Q$13:$U$13)+CDN_volumes!$O57,0)*R$10</f>
        <v>0</v>
      </c>
      <c r="S57" s="113">
        <f>IF(S$11=$D$6, CDN_volumes!$M57,0)*S$10</f>
        <v>0</v>
      </c>
      <c r="U57" s="121">
        <f t="shared" ca="1" si="6"/>
        <v>129302</v>
      </c>
      <c r="V57" s="121">
        <f t="shared" si="7"/>
        <v>0</v>
      </c>
      <c r="W57" s="121">
        <f t="shared" si="7"/>
        <v>0</v>
      </c>
      <c r="X57" s="121">
        <f t="shared" si="7"/>
        <v>0</v>
      </c>
      <c r="Z57" s="121">
        <f t="shared" ca="1" si="8"/>
        <v>129302</v>
      </c>
    </row>
    <row r="58" spans="1:16361">
      <c r="B58" s="19"/>
      <c r="D58" s="20" t="s">
        <v>28</v>
      </c>
      <c r="F58" s="13"/>
      <c r="G58" s="114"/>
      <c r="H58" s="93">
        <f>IF(H$11=$D$6, CDN_volumes!$J58*CDN_volumes!$K58,0)*H$10</f>
        <v>0</v>
      </c>
      <c r="I58" s="93">
        <f ca="1">IF(I$11=IF($D58="design", $D$5, $D$6), SUMPRODUCT(CDN_volumes!$Q58:$U58,CDN_volumes!$Q$13:$U$13)+CDN_volumes!$O58,0)*I$10</f>
        <v>0</v>
      </c>
      <c r="J58" s="113">
        <f>IF(J$11=$D$6, CDN_volumes!$M58,0)*J$10</f>
        <v>289150</v>
      </c>
      <c r="K58" s="93">
        <f>IF(K$11=$D$6, CDN_volumes!$J58*CDN_volumes!$K58,0)*K$10</f>
        <v>0</v>
      </c>
      <c r="L58" s="93">
        <f>IF(L$11=IF($D58="design", $D$5, $D$6), SUMPRODUCT(CDN_volumes!$Q58:$U58,CDN_volumes!$Q$13:$U$13)+CDN_volumes!$O58,0)*L$10</f>
        <v>0</v>
      </c>
      <c r="M58" s="113">
        <f>IF(M$11=$D$6, CDN_volumes!$M58,0)*M$10</f>
        <v>0</v>
      </c>
      <c r="N58" s="93">
        <f>IF(N$11=$D$6, CDN_volumes!$J58*CDN_volumes!$K58,0)*N$10</f>
        <v>0</v>
      </c>
      <c r="O58" s="93">
        <f>IF(O$11=IF($D58="design", $D$5, $D$6), SUMPRODUCT(CDN_volumes!$Q58:$U58,CDN_volumes!$Q$13:$U$13)+CDN_volumes!$O58,0)*O$10</f>
        <v>0</v>
      </c>
      <c r="P58" s="113">
        <f>IF(P$11=$D$6, CDN_volumes!$M58,0)*P$10</f>
        <v>0</v>
      </c>
      <c r="Q58" s="93">
        <f>IF(Q$11=$D$6, CDN_volumes!$J58*CDN_volumes!$K58,0)*Q$10</f>
        <v>0</v>
      </c>
      <c r="R58" s="93">
        <f>IF(R$11=IF($D58="design", $D$5, $D$6), SUMPRODUCT(CDN_volumes!$Q58:$U58,CDN_volumes!$Q$13:$U$13)+CDN_volumes!$O58,0)*R$10</f>
        <v>0</v>
      </c>
      <c r="S58" s="113">
        <f>IF(S$11=$D$6, CDN_volumes!$M58,0)*S$10</f>
        <v>0</v>
      </c>
      <c r="U58" s="121">
        <f t="shared" ca="1" si="6"/>
        <v>289150</v>
      </c>
      <c r="V58" s="121">
        <f t="shared" si="7"/>
        <v>0</v>
      </c>
      <c r="W58" s="121">
        <f t="shared" si="7"/>
        <v>0</v>
      </c>
      <c r="X58" s="121">
        <f t="shared" si="7"/>
        <v>0</v>
      </c>
      <c r="Z58" s="121">
        <f t="shared" ca="1" si="8"/>
        <v>289150</v>
      </c>
    </row>
    <row r="59" spans="1:16361">
      <c r="D59" s="20" t="s">
        <v>37</v>
      </c>
      <c r="F59" s="13"/>
      <c r="G59" s="114"/>
      <c r="H59" s="93">
        <f>IF(H$11=$D$6, CDN_volumes!$J59*CDN_volumes!$K59,0)*H$10</f>
        <v>0</v>
      </c>
      <c r="I59" s="93">
        <f ca="1">IF(I$11=IF($D59="design", $D$5, $D$6), SUMPRODUCT(CDN_volumes!$Q59:$U59,CDN_volumes!$Q$13:$U$13)+CDN_volumes!$O59,0)*I$10</f>
        <v>0</v>
      </c>
      <c r="J59" s="113">
        <f>IF(J$11=$D$6, CDN_volumes!$M59,0)*J$10</f>
        <v>50000</v>
      </c>
      <c r="K59" s="93">
        <f>IF(K$11=$D$6, CDN_volumes!$J59*CDN_volumes!$K59,0)*K$10</f>
        <v>0</v>
      </c>
      <c r="L59" s="93">
        <f>IF(L$11=IF($D59="design", $D$5, $D$6), SUMPRODUCT(CDN_volumes!$Q59:$U59,CDN_volumes!$Q$13:$U$13)+CDN_volumes!$O59,0)*L$10</f>
        <v>0</v>
      </c>
      <c r="M59" s="113">
        <f>IF(M$11=$D$6, CDN_volumes!$M59,0)*M$10</f>
        <v>0</v>
      </c>
      <c r="N59" s="93">
        <f>IF(N$11=$D$6, CDN_volumes!$J59*CDN_volumes!$K59,0)*N$10</f>
        <v>0</v>
      </c>
      <c r="O59" s="93">
        <f>IF(O$11=IF($D59="design", $D$5, $D$6), SUMPRODUCT(CDN_volumes!$Q59:$U59,CDN_volumes!$Q$13:$U$13)+CDN_volumes!$O59,0)*O$10</f>
        <v>0</v>
      </c>
      <c r="P59" s="113">
        <f>IF(P$11=$D$6, CDN_volumes!$M59,0)*P$10</f>
        <v>0</v>
      </c>
      <c r="Q59" s="93">
        <f>IF(Q$11=$D$6, CDN_volumes!$J59*CDN_volumes!$K59,0)*Q$10</f>
        <v>0</v>
      </c>
      <c r="R59" s="93">
        <f>IF(R$11=IF($D59="design", $D$5, $D$6), SUMPRODUCT(CDN_volumes!$Q59:$U59,CDN_volumes!$Q$13:$U$13)+CDN_volumes!$O59,0)*R$10</f>
        <v>0</v>
      </c>
      <c r="S59" s="113">
        <f>IF(S$11=$D$6, CDN_volumes!$M59,0)*S$10</f>
        <v>0</v>
      </c>
      <c r="U59" s="121">
        <f t="shared" ca="1" si="6"/>
        <v>50000</v>
      </c>
      <c r="V59" s="121">
        <f t="shared" si="7"/>
        <v>0</v>
      </c>
      <c r="W59" s="121">
        <f t="shared" si="7"/>
        <v>0</v>
      </c>
      <c r="X59" s="121">
        <f t="shared" si="7"/>
        <v>0</v>
      </c>
      <c r="Z59" s="121">
        <f t="shared" ca="1" si="8"/>
        <v>50000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9">SUM(H15:H59)</f>
        <v>5853425</v>
      </c>
      <c r="I61" s="96">
        <f t="shared" ca="1" si="9"/>
        <v>4245685.9149999991</v>
      </c>
      <c r="J61" s="117">
        <f t="shared" si="9"/>
        <v>669702</v>
      </c>
      <c r="K61" s="96">
        <f t="shared" si="9"/>
        <v>0</v>
      </c>
      <c r="L61" s="96">
        <f t="shared" si="9"/>
        <v>0</v>
      </c>
      <c r="M61" s="117">
        <f t="shared" si="9"/>
        <v>0</v>
      </c>
      <c r="N61" s="96">
        <f t="shared" si="9"/>
        <v>0</v>
      </c>
      <c r="O61" s="96">
        <f t="shared" si="9"/>
        <v>0</v>
      </c>
      <c r="P61" s="117">
        <f t="shared" si="9"/>
        <v>0</v>
      </c>
      <c r="Q61" s="96">
        <f t="shared" si="9"/>
        <v>0</v>
      </c>
      <c r="R61" s="96">
        <f t="shared" si="9"/>
        <v>0</v>
      </c>
      <c r="S61" s="117">
        <f t="shared" si="9"/>
        <v>0</v>
      </c>
      <c r="U61" s="125">
        <f ca="1">SUM(U15:U60)</f>
        <v>10768812.915000001</v>
      </c>
      <c r="V61" s="125">
        <f>SUM(V15:V60)</f>
        <v>0</v>
      </c>
      <c r="W61" s="125">
        <f>SUM(W15:W60)</f>
        <v>0</v>
      </c>
      <c r="X61" s="125">
        <f>SUM(X15:X60)</f>
        <v>0</v>
      </c>
      <c r="Z61" s="125">
        <f ca="1">SUM(Z15:Z60)</f>
        <v>10768812.915000001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10">IFERROR(H61/SUMIF($U$11:$X$11, H$11, $U$61:$X$61),0)</f>
        <v>0.54355341170861071</v>
      </c>
      <c r="I62" s="110">
        <f t="shared" ca="1" si="10"/>
        <v>0.39425756102477511</v>
      </c>
      <c r="J62" s="110">
        <f t="shared" ca="1" si="10"/>
        <v>6.2189027266613996E-2</v>
      </c>
      <c r="K62" s="110">
        <f t="shared" si="10"/>
        <v>0</v>
      </c>
      <c r="L62" s="110">
        <f t="shared" si="10"/>
        <v>0</v>
      </c>
      <c r="M62" s="110">
        <f t="shared" si="10"/>
        <v>0</v>
      </c>
      <c r="N62" s="110">
        <f t="shared" si="10"/>
        <v>0</v>
      </c>
      <c r="O62" s="110">
        <f t="shared" si="10"/>
        <v>0</v>
      </c>
      <c r="P62" s="110">
        <f t="shared" si="10"/>
        <v>0</v>
      </c>
      <c r="Q62" s="110">
        <f t="shared" si="10"/>
        <v>0</v>
      </c>
      <c r="R62" s="110">
        <f t="shared" si="10"/>
        <v>0</v>
      </c>
      <c r="S62" s="110">
        <f t="shared" si="10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sortState ref="A19:XEG36">
    <sortCondition ref="B19:B36"/>
  </sortState>
  <conditionalFormatting sqref="H2">
    <cfRule type="containsText" dxfId="6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1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00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00">
        <f>INDEX(Project_inputs!$J$94:$M$99, MATCH($D$2, Project_inputs!$C$94:$C$99, 0), MATCH($A6, Project_inputs!$J$93:$M$93,0))</f>
        <v>2017</v>
      </c>
    </row>
    <row r="7" spans="1:28" ht="15">
      <c r="A7" s="5"/>
      <c r="B7" s="4"/>
      <c r="C7" s="4"/>
      <c r="D7" s="33"/>
    </row>
    <row r="8" spans="1:28" ht="15">
      <c r="A8" s="5"/>
      <c r="B8" s="4"/>
      <c r="C8" s="4"/>
      <c r="D8" s="33"/>
    </row>
    <row r="9" spans="1:28" ht="15">
      <c r="A9" s="5"/>
      <c r="B9" s="4"/>
      <c r="C9" s="4"/>
      <c r="D9" s="33"/>
    </row>
    <row r="10" spans="1:28" ht="15">
      <c r="A10" s="32"/>
      <c r="B10" s="4"/>
      <c r="C10" s="4"/>
      <c r="D10" s="4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CLC_volumes!$J15*CLC_volumes!$K15,0)*H$10</f>
        <v>0</v>
      </c>
      <c r="I15" s="93">
        <f ca="1">IF(I$11=IF($D15="design", $D$5, $D$6), SUMPRODUCT(CLC_volumes!$Q15:$U15,CLC_volumes!$Q$13:$U$13)+CLC_volumes!$O15,0)*I$10</f>
        <v>600731.24999999988</v>
      </c>
      <c r="J15" s="113">
        <f>IF(J$11=$D$6, CLC_volumes!$M15,0)*J$10</f>
        <v>0</v>
      </c>
      <c r="K15" s="93">
        <f>IF(K$11=$D$6, CLC_volumes!$J15*CLC_volumes!$K15,0)*K$10</f>
        <v>0</v>
      </c>
      <c r="L15" s="93">
        <f>IF(L$11=IF($D15="design", $D$5, $D$6), SUMPRODUCT(CLC_volumes!$Q15:$U15,CLC_volumes!$Q$13:$U$13)+CLC_volumes!$O15,0)*L$10</f>
        <v>0</v>
      </c>
      <c r="M15" s="113">
        <f>IF(M$11=$D$6, CLC_volumes!$M15,0)*M$10</f>
        <v>0</v>
      </c>
      <c r="N15" s="93">
        <f>IF(N$11=$D$6, CLC_volumes!$J15*CLC_volumes!$K15,0)*N$10</f>
        <v>0</v>
      </c>
      <c r="O15" s="93">
        <f>IF(O$11=IF($D15="design", $D$5, $D$6), SUMPRODUCT(CLC_volumes!$Q15:$U15,CLC_volumes!$Q$13:$U$13)+CLC_volumes!$O15,0)*O$10</f>
        <v>0</v>
      </c>
      <c r="P15" s="113">
        <f>IF(P$11=$D$6, CLC_volumes!$M15,0)*P$10</f>
        <v>0</v>
      </c>
      <c r="Q15" s="93">
        <f>IF(Q$11=$D$6, CLC_volumes!$J15*CLC_volumes!$K15,0)*Q$10</f>
        <v>0</v>
      </c>
      <c r="R15" s="93">
        <f>IF(R$11=IF($D15="design", $D$5, $D$6), SUMPRODUCT(CLC_volumes!$Q15:$U15,CLC_volumes!$Q$13:$U$13)+CLC_volumes!$O15,0)*R$10</f>
        <v>0</v>
      </c>
      <c r="S15" s="113">
        <f>IF(S$11=$D$6, CLC_volumes!$M15,0)*S$10</f>
        <v>0</v>
      </c>
      <c r="U15" s="121">
        <f ca="1">SUMIF($H$11:$S$11,U$11, $H15:$S15)</f>
        <v>600731.24999999988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600731.24999999988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M17" s="114"/>
      <c r="N17" s="19"/>
      <c r="P17" s="114"/>
      <c r="Q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CLC_volumes!$J18*CLC_volumes!$K18,0)*H$10</f>
        <v>284160</v>
      </c>
      <c r="I18" s="93">
        <f ca="1">IF(I$11=IF($D18="design", $D$5, $D$6), SUMPRODUCT(CLC_volumes!$Q18:$U18,CLC_volumes!$Q$13:$U$13)+CLC_volumes!$O18,0)*I$10</f>
        <v>676671.37488888879</v>
      </c>
      <c r="J18" s="113">
        <f>IF(J$11=$D$6, CLC_volumes!$M18,0)*J$10</f>
        <v>0</v>
      </c>
      <c r="K18" s="93">
        <f>IF(K$11=$D$6, CLC_volumes!$J18*CLC_volumes!$K18,0)*K$10</f>
        <v>0</v>
      </c>
      <c r="L18" s="93">
        <f>IF(L$11=IF($D18="design", $D$5, $D$6), SUMPRODUCT(CLC_volumes!$Q18:$U18,CLC_volumes!$Q$13:$U$13)+CLC_volumes!$O18,0)*L$10</f>
        <v>0</v>
      </c>
      <c r="M18" s="113">
        <f>IF(M$11=$D$6, CLC_volumes!$M18,0)*M$10</f>
        <v>0</v>
      </c>
      <c r="N18" s="93">
        <f>IF(N$11=$D$6, CLC_volumes!$J18*CLC_volumes!$K18,0)*N$10</f>
        <v>0</v>
      </c>
      <c r="O18" s="93">
        <f>IF(O$11=IF($D18="design", $D$5, $D$6), SUMPRODUCT(CLC_volumes!$Q18:$U18,CLC_volumes!$Q$13:$U$13)+CLC_volumes!$O18,0)*O$10</f>
        <v>0</v>
      </c>
      <c r="P18" s="113">
        <f>IF(P$11=$D$6, CLC_volumes!$M18,0)*P$10</f>
        <v>0</v>
      </c>
      <c r="Q18" s="93">
        <f>IF(Q$11=$D$6, CLC_volumes!$J18*CLC_volumes!$K18,0)*Q$10</f>
        <v>0</v>
      </c>
      <c r="R18" s="93">
        <f>IF(R$11=IF($D18="design", $D$5, $D$6), SUMPRODUCT(CLC_volumes!$Q18:$U18,CLC_volumes!$Q$13:$U$13)+CLC_volumes!$O18,0)*R$10</f>
        <v>0</v>
      </c>
      <c r="S18" s="113">
        <f>IF(S$11=$D$6, CLC_volumes!$M18,0)*S$10</f>
        <v>0</v>
      </c>
      <c r="U18" s="121">
        <f t="shared" ref="U18:X34" ca="1" si="0">SUMIF($H$11:$S$11,U$11, $H18:$S18)</f>
        <v>960831.37488888879</v>
      </c>
      <c r="V18" s="121">
        <f t="shared" si="0"/>
        <v>0</v>
      </c>
      <c r="W18" s="121">
        <f t="shared" si="0"/>
        <v>0</v>
      </c>
      <c r="X18" s="121">
        <f t="shared" si="0"/>
        <v>0</v>
      </c>
      <c r="Z18" s="121">
        <f t="shared" ref="Z18:Z34" ca="1" si="1">SUM(U18:X18)</f>
        <v>960831.37488888879</v>
      </c>
    </row>
    <row r="19" spans="2:26">
      <c r="D19" s="18" t="s">
        <v>163</v>
      </c>
      <c r="F19" s="13"/>
      <c r="G19" s="118"/>
      <c r="H19" s="93">
        <f>IF(H$11=$D$6, CLC_volumes!$J19*CLC_volumes!$K19,0)*H$10</f>
        <v>361900</v>
      </c>
      <c r="I19" s="93">
        <f ca="1">IF(I$11=IF($D19="design", $D$5, $D$6), SUMPRODUCT(CLC_volumes!$Q19:$U19,CLC_volumes!$Q$13:$U$13)+CLC_volumes!$O19,0)*I$10</f>
        <v>700536.61599999992</v>
      </c>
      <c r="J19" s="113">
        <f>IF(J$11=$D$6, CLC_volumes!$M19,0)*J$10</f>
        <v>0</v>
      </c>
      <c r="K19" s="93">
        <f>IF(K$11=$D$6, CLC_volumes!$J19*CLC_volumes!$K19,0)*K$10</f>
        <v>0</v>
      </c>
      <c r="L19" s="93">
        <f>IF(L$11=IF($D19="design", $D$5, $D$6), SUMPRODUCT(CLC_volumes!$Q19:$U19,CLC_volumes!$Q$13:$U$13)+CLC_volumes!$O19,0)*L$10</f>
        <v>0</v>
      </c>
      <c r="M19" s="113">
        <f>IF(M$11=$D$6, CLC_volumes!$M19,0)*M$10</f>
        <v>0</v>
      </c>
      <c r="N19" s="93">
        <f>IF(N$11=$D$6, CLC_volumes!$J19*CLC_volumes!$K19,0)*N$10</f>
        <v>0</v>
      </c>
      <c r="O19" s="93">
        <f>IF(O$11=IF($D19="design", $D$5, $D$6), SUMPRODUCT(CLC_volumes!$Q19:$U19,CLC_volumes!$Q$13:$U$13)+CLC_volumes!$O19,0)*O$10</f>
        <v>0</v>
      </c>
      <c r="P19" s="113">
        <f>IF(P$11=$D$6, CLC_volumes!$M19,0)*P$10</f>
        <v>0</v>
      </c>
      <c r="Q19" s="93">
        <f>IF(Q$11=$D$6, CLC_volumes!$J19*CLC_volumes!$K19,0)*Q$10</f>
        <v>0</v>
      </c>
      <c r="R19" s="93">
        <f>IF(R$11=IF($D19="design", $D$5, $D$6), SUMPRODUCT(CLC_volumes!$Q19:$U19,CLC_volumes!$Q$13:$U$13)+CLC_volumes!$O19,0)*R$10</f>
        <v>0</v>
      </c>
      <c r="S19" s="113">
        <f>IF(S$11=$D$6, CLC_volumes!$M19,0)*S$10</f>
        <v>0</v>
      </c>
      <c r="U19" s="121">
        <f t="shared" ca="1" si="0"/>
        <v>1062436.6159999999</v>
      </c>
      <c r="V19" s="121">
        <f t="shared" si="0"/>
        <v>0</v>
      </c>
      <c r="W19" s="121">
        <f t="shared" si="0"/>
        <v>0</v>
      </c>
      <c r="X19" s="121">
        <f t="shared" si="0"/>
        <v>0</v>
      </c>
      <c r="Z19" s="121">
        <f t="shared" ca="1" si="1"/>
        <v>1062436.6159999999</v>
      </c>
    </row>
    <row r="20" spans="2:26">
      <c r="D20" t="s">
        <v>110</v>
      </c>
      <c r="F20" s="13"/>
      <c r="G20" s="114"/>
      <c r="H20" s="93">
        <f>IF(H$11=$D$6, CLC_volumes!$J20*CLC_volumes!$K20,0)*H$10</f>
        <v>100800</v>
      </c>
      <c r="I20" s="93">
        <f ca="1">IF(I$11=IF($D20="design", $D$5, $D$6), SUMPRODUCT(CLC_volumes!$Q20:$U20,CLC_volumes!$Q$13:$U$13)+CLC_volumes!$O20,0)*I$10</f>
        <v>110361.55733333333</v>
      </c>
      <c r="J20" s="113">
        <f>IF(J$11=$D$6, CLC_volumes!$M20,0)*J$10</f>
        <v>0</v>
      </c>
      <c r="K20" s="93">
        <f>IF(K$11=$D$6, CLC_volumes!$J20*CLC_volumes!$K20,0)*K$10</f>
        <v>0</v>
      </c>
      <c r="L20" s="93">
        <f>IF(L$11=IF($D20="design", $D$5, $D$6), SUMPRODUCT(CLC_volumes!$Q20:$U20,CLC_volumes!$Q$13:$U$13)+CLC_volumes!$O20,0)*L$10</f>
        <v>0</v>
      </c>
      <c r="M20" s="113">
        <f>IF(M$11=$D$6, CLC_volumes!$M20,0)*M$10</f>
        <v>0</v>
      </c>
      <c r="N20" s="93">
        <f>IF(N$11=$D$6, CLC_volumes!$J20*CLC_volumes!$K20,0)*N$10</f>
        <v>0</v>
      </c>
      <c r="O20" s="93">
        <f>IF(O$11=IF($D20="design", $D$5, $D$6), SUMPRODUCT(CLC_volumes!$Q20:$U20,CLC_volumes!$Q$13:$U$13)+CLC_volumes!$O20,0)*O$10</f>
        <v>0</v>
      </c>
      <c r="P20" s="113">
        <f>IF(P$11=$D$6, CLC_volumes!$M20,0)*P$10</f>
        <v>0</v>
      </c>
      <c r="Q20" s="93">
        <f>IF(Q$11=$D$6, CLC_volumes!$J20*CLC_volumes!$K20,0)*Q$10</f>
        <v>0</v>
      </c>
      <c r="R20" s="93">
        <f>IF(R$11=IF($D20="design", $D$5, $D$6), SUMPRODUCT(CLC_volumes!$Q20:$U20,CLC_volumes!$Q$13:$U$13)+CLC_volumes!$O20,0)*R$10</f>
        <v>0</v>
      </c>
      <c r="S20" s="113">
        <f>IF(S$11=$D$6, CLC_volumes!$M20,0)*S$10</f>
        <v>0</v>
      </c>
      <c r="U20" s="121">
        <f t="shared" ca="1" si="0"/>
        <v>211161.55733333333</v>
      </c>
      <c r="V20" s="121">
        <f t="shared" si="0"/>
        <v>0</v>
      </c>
      <c r="W20" s="121">
        <f t="shared" si="0"/>
        <v>0</v>
      </c>
      <c r="X20" s="121">
        <f t="shared" si="0"/>
        <v>0</v>
      </c>
      <c r="Z20" s="121">
        <f t="shared" ca="1" si="1"/>
        <v>211161.55733333333</v>
      </c>
    </row>
    <row r="21" spans="2:26">
      <c r="D21" s="18" t="s">
        <v>101</v>
      </c>
      <c r="F21" s="13"/>
      <c r="G21" s="114"/>
      <c r="H21" s="93">
        <f>IF(H$11=$D$6, CLC_volumes!$J21*CLC_volumes!$K21,0)*H$10</f>
        <v>105145</v>
      </c>
      <c r="I21" s="93">
        <f ca="1">IF(I$11=IF($D21="design", $D$5, $D$6), SUMPRODUCT(CLC_volumes!$Q21:$U21,CLC_volumes!$Q$13:$U$13)+CLC_volumes!$O21,0)*I$10</f>
        <v>122168.09733333334</v>
      </c>
      <c r="J21" s="113">
        <f>IF(J$11=$D$6, CLC_volumes!$M21,0)*J$10</f>
        <v>0</v>
      </c>
      <c r="K21" s="93">
        <f>IF(K$11=$D$6, CLC_volumes!$J21*CLC_volumes!$K21,0)*K$10</f>
        <v>0</v>
      </c>
      <c r="L21" s="93">
        <f>IF(L$11=IF($D21="design", $D$5, $D$6), SUMPRODUCT(CLC_volumes!$Q21:$U21,CLC_volumes!$Q$13:$U$13)+CLC_volumes!$O21,0)*L$10</f>
        <v>0</v>
      </c>
      <c r="M21" s="113">
        <f>IF(M$11=$D$6, CLC_volumes!$M21,0)*M$10</f>
        <v>0</v>
      </c>
      <c r="N21" s="93">
        <f>IF(N$11=$D$6, CLC_volumes!$J21*CLC_volumes!$K21,0)*N$10</f>
        <v>0</v>
      </c>
      <c r="O21" s="93">
        <f>IF(O$11=IF($D21="design", $D$5, $D$6), SUMPRODUCT(CLC_volumes!$Q21:$U21,CLC_volumes!$Q$13:$U$13)+CLC_volumes!$O21,0)*O$10</f>
        <v>0</v>
      </c>
      <c r="P21" s="113">
        <f>IF(P$11=$D$6, CLC_volumes!$M21,0)*P$10</f>
        <v>0</v>
      </c>
      <c r="Q21" s="93">
        <f>IF(Q$11=$D$6, CLC_volumes!$J21*CLC_volumes!$K21,0)*Q$10</f>
        <v>0</v>
      </c>
      <c r="R21" s="93">
        <f>IF(R$11=IF($D21="design", $D$5, $D$6), SUMPRODUCT(CLC_volumes!$Q21:$U21,CLC_volumes!$Q$13:$U$13)+CLC_volumes!$O21,0)*R$10</f>
        <v>0</v>
      </c>
      <c r="S21" s="113">
        <f>IF(S$11=$D$6, CLC_volumes!$M21,0)*S$10</f>
        <v>0</v>
      </c>
      <c r="U21" s="121">
        <f t="shared" ca="1" si="0"/>
        <v>227313.09733333334</v>
      </c>
      <c r="V21" s="121">
        <f t="shared" si="0"/>
        <v>0</v>
      </c>
      <c r="W21" s="121">
        <f t="shared" si="0"/>
        <v>0</v>
      </c>
      <c r="X21" s="121">
        <f t="shared" si="0"/>
        <v>0</v>
      </c>
      <c r="Z21" s="121">
        <f t="shared" ca="1" si="1"/>
        <v>227313.09733333334</v>
      </c>
    </row>
    <row r="22" spans="2:26">
      <c r="D22" t="s">
        <v>13</v>
      </c>
      <c r="F22" s="13"/>
      <c r="G22" s="114"/>
      <c r="H22" s="93">
        <f>IF(H$11=$D$6, CLC_volumes!$J22*CLC_volumes!$K22,0)*H$10</f>
        <v>133650</v>
      </c>
      <c r="I22" s="93">
        <f ca="1">IF(I$11=IF($D22="design", $D$5, $D$6), SUMPRODUCT(CLC_volumes!$Q22:$U22,CLC_volumes!$Q$13:$U$13)+CLC_volumes!$O22,0)*I$10</f>
        <v>106983.00599999999</v>
      </c>
      <c r="J22" s="113">
        <f>IF(J$11=$D$6, CLC_volumes!$M22,0)*J$10</f>
        <v>0</v>
      </c>
      <c r="K22" s="93">
        <f>IF(K$11=$D$6, CLC_volumes!$J22*CLC_volumes!$K22,0)*K$10</f>
        <v>0</v>
      </c>
      <c r="L22" s="93">
        <f>IF(L$11=IF($D22="design", $D$5, $D$6), SUMPRODUCT(CLC_volumes!$Q22:$U22,CLC_volumes!$Q$13:$U$13)+CLC_volumes!$O22,0)*L$10</f>
        <v>0</v>
      </c>
      <c r="M22" s="113">
        <f>IF(M$11=$D$6, CLC_volumes!$M22,0)*M$10</f>
        <v>0</v>
      </c>
      <c r="N22" s="93">
        <f>IF(N$11=$D$6, CLC_volumes!$J22*CLC_volumes!$K22,0)*N$10</f>
        <v>0</v>
      </c>
      <c r="O22" s="93">
        <f>IF(O$11=IF($D22="design", $D$5, $D$6), SUMPRODUCT(CLC_volumes!$Q22:$U22,CLC_volumes!$Q$13:$U$13)+CLC_volumes!$O22,0)*O$10</f>
        <v>0</v>
      </c>
      <c r="P22" s="113">
        <f>IF(P$11=$D$6, CLC_volumes!$M22,0)*P$10</f>
        <v>0</v>
      </c>
      <c r="Q22" s="93">
        <f>IF(Q$11=$D$6, CLC_volumes!$J22*CLC_volumes!$K22,0)*Q$10</f>
        <v>0</v>
      </c>
      <c r="R22" s="93">
        <f>IF(R$11=IF($D22="design", $D$5, $D$6), SUMPRODUCT(CLC_volumes!$Q22:$U22,CLC_volumes!$Q$13:$U$13)+CLC_volumes!$O22,0)*R$10</f>
        <v>0</v>
      </c>
      <c r="S22" s="113">
        <f>IF(S$11=$D$6, CLC_volumes!$M22,0)*S$10</f>
        <v>0</v>
      </c>
      <c r="U22" s="121">
        <f t="shared" ca="1" si="0"/>
        <v>240633.00599999999</v>
      </c>
      <c r="V22" s="121">
        <f t="shared" si="0"/>
        <v>0</v>
      </c>
      <c r="W22" s="121">
        <f t="shared" si="0"/>
        <v>0</v>
      </c>
      <c r="X22" s="121">
        <f t="shared" si="0"/>
        <v>0</v>
      </c>
      <c r="Z22" s="121">
        <f t="shared" ca="1" si="1"/>
        <v>240633.00599999999</v>
      </c>
    </row>
    <row r="23" spans="2:26">
      <c r="D23" t="s">
        <v>14</v>
      </c>
      <c r="F23" s="13"/>
      <c r="G23" s="114"/>
      <c r="H23" s="93">
        <f>IF(H$11=$D$6, CLC_volumes!$J23*CLC_volumes!$K23,0)*H$10</f>
        <v>949200</v>
      </c>
      <c r="I23" s="93">
        <f ca="1">IF(I$11=IF($D23="design", $D$5, $D$6), SUMPRODUCT(CLC_volumes!$Q23:$U23,CLC_volumes!$Q$13:$U$13)+CLC_volumes!$O23,0)*I$10</f>
        <v>550133.01466666663</v>
      </c>
      <c r="J23" s="113">
        <f>IF(J$11=$D$6, CLC_volumes!$M23,0)*J$10</f>
        <v>0</v>
      </c>
      <c r="K23" s="93">
        <f>IF(K$11=$D$6, CLC_volumes!$J23*CLC_volumes!$K23,0)*K$10</f>
        <v>0</v>
      </c>
      <c r="L23" s="93">
        <f>IF(L$11=IF($D23="design", $D$5, $D$6), SUMPRODUCT(CLC_volumes!$Q23:$U23,CLC_volumes!$Q$13:$U$13)+CLC_volumes!$O23,0)*L$10</f>
        <v>0</v>
      </c>
      <c r="M23" s="113">
        <f>IF(M$11=$D$6, CLC_volumes!$M23,0)*M$10</f>
        <v>0</v>
      </c>
      <c r="N23" s="93">
        <f>IF(N$11=$D$6, CLC_volumes!$J23*CLC_volumes!$K23,0)*N$10</f>
        <v>0</v>
      </c>
      <c r="O23" s="93">
        <f>IF(O$11=IF($D23="design", $D$5, $D$6), SUMPRODUCT(CLC_volumes!$Q23:$U23,CLC_volumes!$Q$13:$U$13)+CLC_volumes!$O23,0)*O$10</f>
        <v>0</v>
      </c>
      <c r="P23" s="113">
        <f>IF(P$11=$D$6, CLC_volumes!$M23,0)*P$10</f>
        <v>0</v>
      </c>
      <c r="Q23" s="93">
        <f>IF(Q$11=$D$6, CLC_volumes!$J23*CLC_volumes!$K23,0)*Q$10</f>
        <v>0</v>
      </c>
      <c r="R23" s="93">
        <f>IF(R$11=IF($D23="design", $D$5, $D$6), SUMPRODUCT(CLC_volumes!$Q23:$U23,CLC_volumes!$Q$13:$U$13)+CLC_volumes!$O23,0)*R$10</f>
        <v>0</v>
      </c>
      <c r="S23" s="113">
        <f>IF(S$11=$D$6, CLC_volumes!$M23,0)*S$10</f>
        <v>0</v>
      </c>
      <c r="U23" s="121">
        <f t="shared" ca="1" si="0"/>
        <v>1499333.0146666667</v>
      </c>
      <c r="V23" s="121">
        <f t="shared" si="0"/>
        <v>0</v>
      </c>
      <c r="W23" s="121">
        <f t="shared" si="0"/>
        <v>0</v>
      </c>
      <c r="X23" s="121">
        <f t="shared" si="0"/>
        <v>0</v>
      </c>
      <c r="Z23" s="121">
        <f t="shared" ca="1" si="1"/>
        <v>1499333.0146666667</v>
      </c>
    </row>
    <row r="24" spans="2:26">
      <c r="D24" t="s">
        <v>29</v>
      </c>
      <c r="F24" s="13"/>
      <c r="G24" s="114"/>
      <c r="H24" s="93">
        <f>IF(H$11=$D$6, CLC_volumes!$J24*CLC_volumes!$K24,0)*H$10</f>
        <v>9752</v>
      </c>
      <c r="I24" s="93">
        <f ca="1">IF(I$11=IF($D24="design", $D$5, $D$6), SUMPRODUCT(CLC_volumes!$Q24:$U24,CLC_volumes!$Q$13:$U$13)+CLC_volumes!$O24,0)*I$10</f>
        <v>99316.118777777767</v>
      </c>
      <c r="J24" s="113">
        <f>IF(J$11=$D$6, CLC_volumes!$M24,0)*J$10</f>
        <v>0</v>
      </c>
      <c r="K24" s="93">
        <f>IF(K$11=$D$6, CLC_volumes!$J24*CLC_volumes!$K24,0)*K$10</f>
        <v>0</v>
      </c>
      <c r="L24" s="93">
        <f>IF(L$11=IF($D24="design", $D$5, $D$6), SUMPRODUCT(CLC_volumes!$Q24:$U24,CLC_volumes!$Q$13:$U$13)+CLC_volumes!$O24,0)*L$10</f>
        <v>0</v>
      </c>
      <c r="M24" s="113">
        <f>IF(M$11=$D$6, CLC_volumes!$M24,0)*M$10</f>
        <v>0</v>
      </c>
      <c r="N24" s="93">
        <f>IF(N$11=$D$6, CLC_volumes!$J24*CLC_volumes!$K24,0)*N$10</f>
        <v>0</v>
      </c>
      <c r="O24" s="93">
        <f>IF(O$11=IF($D24="design", $D$5, $D$6), SUMPRODUCT(CLC_volumes!$Q24:$U24,CLC_volumes!$Q$13:$U$13)+CLC_volumes!$O24,0)*O$10</f>
        <v>0</v>
      </c>
      <c r="P24" s="113">
        <f>IF(P$11=$D$6, CLC_volumes!$M24,0)*P$10</f>
        <v>0</v>
      </c>
      <c r="Q24" s="93">
        <f>IF(Q$11=$D$6, CLC_volumes!$J24*CLC_volumes!$K24,0)*Q$10</f>
        <v>0</v>
      </c>
      <c r="R24" s="93">
        <f>IF(R$11=IF($D24="design", $D$5, $D$6), SUMPRODUCT(CLC_volumes!$Q24:$U24,CLC_volumes!$Q$13:$U$13)+CLC_volumes!$O24,0)*R$10</f>
        <v>0</v>
      </c>
      <c r="S24" s="113">
        <f>IF(S$11=$D$6, CLC_volumes!$M24,0)*S$10</f>
        <v>0</v>
      </c>
      <c r="U24" s="121">
        <f t="shared" ca="1" si="0"/>
        <v>109068.11877777777</v>
      </c>
      <c r="V24" s="121">
        <f t="shared" si="0"/>
        <v>0</v>
      </c>
      <c r="W24" s="121">
        <f t="shared" si="0"/>
        <v>0</v>
      </c>
      <c r="X24" s="121">
        <f t="shared" si="0"/>
        <v>0</v>
      </c>
      <c r="Z24" s="121">
        <f t="shared" ca="1" si="1"/>
        <v>109068.11877777777</v>
      </c>
    </row>
    <row r="25" spans="2:26">
      <c r="D25" t="s">
        <v>145</v>
      </c>
      <c r="F25" s="13"/>
      <c r="G25" s="114"/>
      <c r="H25" s="93">
        <f>IF(H$11=$D$6, CLC_volumes!$J25*CLC_volumes!$K25,0)*H$10</f>
        <v>652960</v>
      </c>
      <c r="I25" s="93">
        <f ca="1">IF(I$11=IF($D25="design", $D$5, $D$6), SUMPRODUCT(CLC_volumes!$Q25:$U25,CLC_volumes!$Q$13:$U$13)+CLC_volumes!$O25,0)*I$10</f>
        <v>105374.21844444443</v>
      </c>
      <c r="J25" s="113">
        <f>IF(J$11=$D$6, CLC_volumes!$M25,0)*J$10</f>
        <v>0</v>
      </c>
      <c r="K25" s="93">
        <f>IF(K$11=$D$6, CLC_volumes!$J25*CLC_volumes!$K25,0)*K$10</f>
        <v>0</v>
      </c>
      <c r="L25" s="93">
        <f>IF(L$11=IF($D25="design", $D$5, $D$6), SUMPRODUCT(CLC_volumes!$Q25:$U25,CLC_volumes!$Q$13:$U$13)+CLC_volumes!$O25,0)*L$10</f>
        <v>0</v>
      </c>
      <c r="M25" s="113">
        <f>IF(M$11=$D$6, CLC_volumes!$M25,0)*M$10</f>
        <v>0</v>
      </c>
      <c r="N25" s="93">
        <f>IF(N$11=$D$6, CLC_volumes!$J25*CLC_volumes!$K25,0)*N$10</f>
        <v>0</v>
      </c>
      <c r="O25" s="93">
        <f>IF(O$11=IF($D25="design", $D$5, $D$6), SUMPRODUCT(CLC_volumes!$Q25:$U25,CLC_volumes!$Q$13:$U$13)+CLC_volumes!$O25,0)*O$10</f>
        <v>0</v>
      </c>
      <c r="P25" s="113">
        <f>IF(P$11=$D$6, CLC_volumes!$M25,0)*P$10</f>
        <v>0</v>
      </c>
      <c r="Q25" s="93">
        <f>IF(Q$11=$D$6, CLC_volumes!$J25*CLC_volumes!$K25,0)*Q$10</f>
        <v>0</v>
      </c>
      <c r="R25" s="93">
        <f>IF(R$11=IF($D25="design", $D$5, $D$6), SUMPRODUCT(CLC_volumes!$Q25:$U25,CLC_volumes!$Q$13:$U$13)+CLC_volumes!$O25,0)*R$10</f>
        <v>0</v>
      </c>
      <c r="S25" s="113">
        <f>IF(S$11=$D$6, CLC_volumes!$M25,0)*S$10</f>
        <v>0</v>
      </c>
      <c r="U25" s="121">
        <f t="shared" ca="1" si="0"/>
        <v>758334.21844444447</v>
      </c>
      <c r="V25" s="121">
        <f t="shared" si="0"/>
        <v>0</v>
      </c>
      <c r="W25" s="121">
        <f t="shared" si="0"/>
        <v>0</v>
      </c>
      <c r="X25" s="121">
        <f t="shared" si="0"/>
        <v>0</v>
      </c>
      <c r="Z25" s="121">
        <f t="shared" ca="1" si="1"/>
        <v>758334.21844444447</v>
      </c>
    </row>
    <row r="26" spans="2:26">
      <c r="D26" t="s">
        <v>146</v>
      </c>
      <c r="F26" s="13"/>
      <c r="G26" s="114"/>
      <c r="H26" s="93">
        <f>IF(H$11=$D$6, CLC_volumes!$J26*CLC_volumes!$K26,0)*H$10</f>
        <v>26200</v>
      </c>
      <c r="I26" s="93">
        <f ca="1">IF(I$11=IF($D26="design", $D$5, $D$6), SUMPRODUCT(CLC_volumes!$Q26:$U26,CLC_volumes!$Q$13:$U$13)+CLC_volumes!$O26,0)*I$10</f>
        <v>18715.847111111114</v>
      </c>
      <c r="J26" s="113">
        <f>IF(J$11=$D$6, CLC_volumes!$M26,0)*J$10</f>
        <v>0</v>
      </c>
      <c r="K26" s="93">
        <f>IF(K$11=$D$6, CLC_volumes!$J26*CLC_volumes!$K26,0)*K$10</f>
        <v>0</v>
      </c>
      <c r="L26" s="93">
        <f>IF(L$11=IF($D26="design", $D$5, $D$6), SUMPRODUCT(CLC_volumes!$Q26:$U26,CLC_volumes!$Q$13:$U$13)+CLC_volumes!$O26,0)*L$10</f>
        <v>0</v>
      </c>
      <c r="M26" s="113">
        <f>IF(M$11=$D$6, CLC_volumes!$M26,0)*M$10</f>
        <v>0</v>
      </c>
      <c r="N26" s="93">
        <f>IF(N$11=$D$6, CLC_volumes!$J26*CLC_volumes!$K26,0)*N$10</f>
        <v>0</v>
      </c>
      <c r="O26" s="93">
        <f>IF(O$11=IF($D26="design", $D$5, $D$6), SUMPRODUCT(CLC_volumes!$Q26:$U26,CLC_volumes!$Q$13:$U$13)+CLC_volumes!$O26,0)*O$10</f>
        <v>0</v>
      </c>
      <c r="P26" s="113">
        <f>IF(P$11=$D$6, CLC_volumes!$M26,0)*P$10</f>
        <v>0</v>
      </c>
      <c r="Q26" s="93">
        <f>IF(Q$11=$D$6, CLC_volumes!$J26*CLC_volumes!$K26,0)*Q$10</f>
        <v>0</v>
      </c>
      <c r="R26" s="93">
        <f>IF(R$11=IF($D26="design", $D$5, $D$6), SUMPRODUCT(CLC_volumes!$Q26:$U26,CLC_volumes!$Q$13:$U$13)+CLC_volumes!$O26,0)*R$10</f>
        <v>0</v>
      </c>
      <c r="S26" s="113">
        <f>IF(S$11=$D$6, CLC_volumes!$M26,0)*S$10</f>
        <v>0</v>
      </c>
      <c r="U26" s="121">
        <f t="shared" ca="1" si="0"/>
        <v>44915.847111111114</v>
      </c>
      <c r="V26" s="121">
        <f t="shared" si="0"/>
        <v>0</v>
      </c>
      <c r="W26" s="121">
        <f t="shared" si="0"/>
        <v>0</v>
      </c>
      <c r="X26" s="121">
        <f t="shared" si="0"/>
        <v>0</v>
      </c>
      <c r="Z26" s="121">
        <f t="shared" ca="1" si="1"/>
        <v>44915.847111111114</v>
      </c>
    </row>
    <row r="27" spans="2:26">
      <c r="D27" t="s">
        <v>147</v>
      </c>
      <c r="F27" s="13"/>
      <c r="G27" s="114"/>
      <c r="H27" s="93">
        <f>IF(H$11=$D$6, CLC_volumes!$J27*CLC_volumes!$K27,0)*H$10</f>
        <v>301600</v>
      </c>
      <c r="I27" s="93">
        <f ca="1">IF(I$11=IF($D27="design", $D$5, $D$6), SUMPRODUCT(CLC_volumes!$Q27:$U27,CLC_volumes!$Q$13:$U$13)+CLC_volumes!$O27,0)*I$10</f>
        <v>76004.373333333351</v>
      </c>
      <c r="J27" s="113">
        <f>IF(J$11=$D$6, CLC_volumes!$M27,0)*J$10</f>
        <v>0</v>
      </c>
      <c r="K27" s="93">
        <f>IF(K$11=$D$6, CLC_volumes!$J27*CLC_volumes!$K27,0)*K$10</f>
        <v>0</v>
      </c>
      <c r="L27" s="93">
        <f>IF(L$11=IF($D27="design", $D$5, $D$6), SUMPRODUCT(CLC_volumes!$Q27:$U27,CLC_volumes!$Q$13:$U$13)+CLC_volumes!$O27,0)*L$10</f>
        <v>0</v>
      </c>
      <c r="M27" s="113">
        <f>IF(M$11=$D$6, CLC_volumes!$M27,0)*M$10</f>
        <v>0</v>
      </c>
      <c r="N27" s="93">
        <f>IF(N$11=$D$6, CLC_volumes!$J27*CLC_volumes!$K27,0)*N$10</f>
        <v>0</v>
      </c>
      <c r="O27" s="93">
        <f>IF(O$11=IF($D27="design", $D$5, $D$6), SUMPRODUCT(CLC_volumes!$Q27:$U27,CLC_volumes!$Q$13:$U$13)+CLC_volumes!$O27,0)*O$10</f>
        <v>0</v>
      </c>
      <c r="P27" s="113">
        <f>IF(P$11=$D$6, CLC_volumes!$M27,0)*P$10</f>
        <v>0</v>
      </c>
      <c r="Q27" s="93">
        <f>IF(Q$11=$D$6, CLC_volumes!$J27*CLC_volumes!$K27,0)*Q$10</f>
        <v>0</v>
      </c>
      <c r="R27" s="93">
        <f>IF(R$11=IF($D27="design", $D$5, $D$6), SUMPRODUCT(CLC_volumes!$Q27:$U27,CLC_volumes!$Q$13:$U$13)+CLC_volumes!$O27,0)*R$10</f>
        <v>0</v>
      </c>
      <c r="S27" s="113">
        <f>IF(S$11=$D$6, CLC_volumes!$M27,0)*S$10</f>
        <v>0</v>
      </c>
      <c r="U27" s="121">
        <f t="shared" ca="1" si="0"/>
        <v>377604.37333333335</v>
      </c>
      <c r="V27" s="121">
        <f t="shared" si="0"/>
        <v>0</v>
      </c>
      <c r="W27" s="121">
        <f t="shared" si="0"/>
        <v>0</v>
      </c>
      <c r="X27" s="121">
        <f t="shared" si="0"/>
        <v>0</v>
      </c>
      <c r="Z27" s="121">
        <f t="shared" ca="1" si="1"/>
        <v>377604.37333333335</v>
      </c>
    </row>
    <row r="28" spans="2:26">
      <c r="D28" s="18" t="s">
        <v>184</v>
      </c>
      <c r="F28" s="13"/>
      <c r="G28" s="114"/>
      <c r="H28" s="93">
        <f>IF(H$11=$D$6, CLC_volumes!$J28*CLC_volumes!$K28,0)*H$10</f>
        <v>400000</v>
      </c>
      <c r="I28" s="93">
        <f ca="1">IF(I$11=IF($D28="design", $D$5, $D$6), SUMPRODUCT(CLC_volumes!$Q28:$U28,CLC_volumes!$Q$13:$U$13)+CLC_volumes!$O28,0)*I$10</f>
        <v>0</v>
      </c>
      <c r="J28" s="113">
        <f>IF(J$11=$D$6, CLC_volumes!$M28,0)*J$10</f>
        <v>0</v>
      </c>
      <c r="K28" s="93">
        <f>IF(K$11=$D$6, CLC_volumes!$J28*CLC_volumes!$K28,0)*K$10</f>
        <v>0</v>
      </c>
      <c r="L28" s="93">
        <f>IF(L$11=IF($D28="design", $D$5, $D$6), SUMPRODUCT(CLC_volumes!$Q28:$U28,CLC_volumes!$Q$13:$U$13)+CLC_volumes!$O28,0)*L$10</f>
        <v>0</v>
      </c>
      <c r="M28" s="113">
        <f>IF(M$11=$D$6, CLC_volumes!$M28,0)*M$10</f>
        <v>0</v>
      </c>
      <c r="N28" s="93">
        <f>IF(N$11=$D$6, CLC_volumes!$J28*CLC_volumes!$K28,0)*N$10</f>
        <v>0</v>
      </c>
      <c r="O28" s="93">
        <f>IF(O$11=IF($D28="design", $D$5, $D$6), SUMPRODUCT(CLC_volumes!$Q28:$U28,CLC_volumes!$Q$13:$U$13)+CLC_volumes!$O28,0)*O$10</f>
        <v>0</v>
      </c>
      <c r="P28" s="113">
        <f>IF(P$11=$D$6, CLC_volumes!$M28,0)*P$10</f>
        <v>0</v>
      </c>
      <c r="Q28" s="93">
        <f>IF(Q$11=$D$6, CLC_volumes!$J28*CLC_volumes!$K28,0)*Q$10</f>
        <v>0</v>
      </c>
      <c r="R28" s="93">
        <f>IF(R$11=IF($D28="design", $D$5, $D$6), SUMPRODUCT(CLC_volumes!$Q28:$U28,CLC_volumes!$Q$13:$U$13)+CLC_volumes!$O28,0)*R$10</f>
        <v>0</v>
      </c>
      <c r="S28" s="113">
        <f>IF(S$11=$D$6, CLC_volumes!$M28,0)*S$10</f>
        <v>0</v>
      </c>
      <c r="U28" s="121">
        <f t="shared" ca="1" si="0"/>
        <v>400000</v>
      </c>
      <c r="V28" s="121">
        <f t="shared" si="0"/>
        <v>0</v>
      </c>
      <c r="W28" s="121">
        <f t="shared" si="0"/>
        <v>0</v>
      </c>
      <c r="X28" s="121">
        <f t="shared" si="0"/>
        <v>0</v>
      </c>
      <c r="Z28" s="121">
        <f t="shared" ca="1" si="1"/>
        <v>400000</v>
      </c>
    </row>
    <row r="29" spans="2:26">
      <c r="D29" t="s">
        <v>15</v>
      </c>
      <c r="F29" s="13"/>
      <c r="G29" s="114"/>
      <c r="H29" s="93">
        <f>IF(H$11=$D$6, CLC_volumes!$J29*CLC_volumes!$K29,0)*H$10</f>
        <v>319000</v>
      </c>
      <c r="I29" s="93">
        <f ca="1">IF(I$11=IF($D29="design", $D$5, $D$6), SUMPRODUCT(CLC_volumes!$Q29:$U29,CLC_volumes!$Q$13:$U$13)+CLC_volumes!$O29,0)*I$10</f>
        <v>0</v>
      </c>
      <c r="J29" s="113">
        <f>IF(J$11=$D$6, CLC_volumes!$M29,0)*J$10</f>
        <v>0</v>
      </c>
      <c r="K29" s="93">
        <f>IF(K$11=$D$6, CLC_volumes!$J29*CLC_volumes!$K29,0)*K$10</f>
        <v>0</v>
      </c>
      <c r="L29" s="93">
        <f>IF(L$11=IF($D29="design", $D$5, $D$6), SUMPRODUCT(CLC_volumes!$Q29:$U29,CLC_volumes!$Q$13:$U$13)+CLC_volumes!$O29,0)*L$10</f>
        <v>0</v>
      </c>
      <c r="M29" s="113">
        <f>IF(M$11=$D$6, CLC_volumes!$M29,0)*M$10</f>
        <v>0</v>
      </c>
      <c r="N29" s="93">
        <f>IF(N$11=$D$6, CLC_volumes!$J29*CLC_volumes!$K29,0)*N$10</f>
        <v>0</v>
      </c>
      <c r="O29" s="93">
        <f>IF(O$11=IF($D29="design", $D$5, $D$6), SUMPRODUCT(CLC_volumes!$Q29:$U29,CLC_volumes!$Q$13:$U$13)+CLC_volumes!$O29,0)*O$10</f>
        <v>0</v>
      </c>
      <c r="P29" s="113">
        <f>IF(P$11=$D$6, CLC_volumes!$M29,0)*P$10</f>
        <v>0</v>
      </c>
      <c r="Q29" s="93">
        <f>IF(Q$11=$D$6, CLC_volumes!$J29*CLC_volumes!$K29,0)*Q$10</f>
        <v>0</v>
      </c>
      <c r="R29" s="93">
        <f>IF(R$11=IF($D29="design", $D$5, $D$6), SUMPRODUCT(CLC_volumes!$Q29:$U29,CLC_volumes!$Q$13:$U$13)+CLC_volumes!$O29,0)*R$10</f>
        <v>0</v>
      </c>
      <c r="S29" s="113">
        <f>IF(S$11=$D$6, CLC_volumes!$M29,0)*S$10</f>
        <v>0</v>
      </c>
      <c r="U29" s="121">
        <f t="shared" ca="1" si="0"/>
        <v>319000</v>
      </c>
      <c r="V29" s="121">
        <f t="shared" si="0"/>
        <v>0</v>
      </c>
      <c r="W29" s="121">
        <f t="shared" si="0"/>
        <v>0</v>
      </c>
      <c r="X29" s="121">
        <f t="shared" si="0"/>
        <v>0</v>
      </c>
      <c r="Z29" s="121">
        <f t="shared" ca="1" si="1"/>
        <v>319000</v>
      </c>
    </row>
    <row r="30" spans="2:26">
      <c r="D30" t="s">
        <v>39</v>
      </c>
      <c r="F30" s="13"/>
      <c r="G30" s="114"/>
      <c r="H30" s="93">
        <f>IF(H$11=$D$6, CLC_volumes!$J30*CLC_volumes!$K30,0)*H$10</f>
        <v>1182000</v>
      </c>
      <c r="I30" s="93">
        <f ca="1">IF(I$11=IF($D30="design", $D$5, $D$6), SUMPRODUCT(CLC_volumes!$Q30:$U30,CLC_volumes!$Q$13:$U$13)+CLC_volumes!$O30,0)*I$10</f>
        <v>0</v>
      </c>
      <c r="J30" s="113">
        <f>IF(J$11=$D$6, CLC_volumes!$M30,0)*J$10</f>
        <v>0</v>
      </c>
      <c r="K30" s="93">
        <f>IF(K$11=$D$6, CLC_volumes!$J30*CLC_volumes!$K30,0)*K$10</f>
        <v>0</v>
      </c>
      <c r="L30" s="93">
        <f>IF(L$11=IF($D30="design", $D$5, $D$6), SUMPRODUCT(CLC_volumes!$Q30:$U30,CLC_volumes!$Q$13:$U$13)+CLC_volumes!$O30,0)*L$10</f>
        <v>0</v>
      </c>
      <c r="M30" s="113">
        <f>IF(M$11=$D$6, CLC_volumes!$M30,0)*M$10</f>
        <v>0</v>
      </c>
      <c r="N30" s="93">
        <f>IF(N$11=$D$6, CLC_volumes!$J30*CLC_volumes!$K30,0)*N$10</f>
        <v>0</v>
      </c>
      <c r="O30" s="93">
        <f>IF(O$11=IF($D30="design", $D$5, $D$6), SUMPRODUCT(CLC_volumes!$Q30:$U30,CLC_volumes!$Q$13:$U$13)+CLC_volumes!$O30,0)*O$10</f>
        <v>0</v>
      </c>
      <c r="P30" s="113">
        <f>IF(P$11=$D$6, CLC_volumes!$M30,0)*P$10</f>
        <v>0</v>
      </c>
      <c r="Q30" s="93">
        <f>IF(Q$11=$D$6, CLC_volumes!$J30*CLC_volumes!$K30,0)*Q$10</f>
        <v>0</v>
      </c>
      <c r="R30" s="93">
        <f>IF(R$11=IF($D30="design", $D$5, $D$6), SUMPRODUCT(CLC_volumes!$Q30:$U30,CLC_volumes!$Q$13:$U$13)+CLC_volumes!$O30,0)*R$10</f>
        <v>0</v>
      </c>
      <c r="S30" s="113">
        <f>IF(S$11=$D$6, CLC_volumes!$M30,0)*S$10</f>
        <v>0</v>
      </c>
      <c r="U30" s="121">
        <f t="shared" ca="1" si="0"/>
        <v>1182000</v>
      </c>
      <c r="V30" s="121">
        <f t="shared" si="0"/>
        <v>0</v>
      </c>
      <c r="W30" s="121">
        <f t="shared" si="0"/>
        <v>0</v>
      </c>
      <c r="X30" s="121">
        <f t="shared" si="0"/>
        <v>0</v>
      </c>
      <c r="Z30" s="121">
        <f t="shared" ca="1" si="1"/>
        <v>1182000</v>
      </c>
    </row>
    <row r="31" spans="2:26">
      <c r="D31" t="s">
        <v>158</v>
      </c>
      <c r="F31" s="13"/>
      <c r="G31" s="114"/>
      <c r="H31" s="93">
        <f>IF(H$11=$D$6, CLC_volumes!$J31*CLC_volumes!$K31,0)*H$10</f>
        <v>0</v>
      </c>
      <c r="I31" s="93">
        <f ca="1">IF(I$11=IF($D31="design", $D$5, $D$6), SUMPRODUCT(CLC_volumes!$Q31:$U31,CLC_volumes!$Q$13:$U$13)+CLC_volumes!$O31,0)*I$10</f>
        <v>0</v>
      </c>
      <c r="J31" s="113">
        <f>IF(J$11=$D$6, CLC_volumes!$M31,0)*J$10</f>
        <v>0</v>
      </c>
      <c r="K31" s="93">
        <f>IF(K$11=$D$6, CLC_volumes!$J31*CLC_volumes!$K31,0)*K$10</f>
        <v>0</v>
      </c>
      <c r="L31" s="93">
        <f>IF(L$11=IF($D31="design", $D$5, $D$6), SUMPRODUCT(CLC_volumes!$Q31:$U31,CLC_volumes!$Q$13:$U$13)+CLC_volumes!$O31,0)*L$10</f>
        <v>0</v>
      </c>
      <c r="M31" s="113">
        <f>IF(M$11=$D$6, CLC_volumes!$M31,0)*M$10</f>
        <v>0</v>
      </c>
      <c r="N31" s="93">
        <f>IF(N$11=$D$6, CLC_volumes!$J31*CLC_volumes!$K31,0)*N$10</f>
        <v>0</v>
      </c>
      <c r="O31" s="93">
        <f>IF(O$11=IF($D31="design", $D$5, $D$6), SUMPRODUCT(CLC_volumes!$Q31:$U31,CLC_volumes!$Q$13:$U$13)+CLC_volumes!$O31,0)*O$10</f>
        <v>0</v>
      </c>
      <c r="P31" s="113">
        <f>IF(P$11=$D$6, CLC_volumes!$M31,0)*P$10</f>
        <v>0</v>
      </c>
      <c r="Q31" s="93">
        <f>IF(Q$11=$D$6, CLC_volumes!$J31*CLC_volumes!$K31,0)*Q$10</f>
        <v>0</v>
      </c>
      <c r="R31" s="93">
        <f>IF(R$11=IF($D31="design", $D$5, $D$6), SUMPRODUCT(CLC_volumes!$Q31:$U31,CLC_volumes!$Q$13:$U$13)+CLC_volumes!$O31,0)*R$10</f>
        <v>0</v>
      </c>
      <c r="S31" s="113">
        <f>IF(S$11=$D$6, CLC_volumes!$M31,0)*S$10</f>
        <v>0</v>
      </c>
      <c r="U31" s="121">
        <f t="shared" ca="1" si="0"/>
        <v>0</v>
      </c>
      <c r="V31" s="121">
        <f t="shared" si="0"/>
        <v>0</v>
      </c>
      <c r="W31" s="121">
        <f t="shared" si="0"/>
        <v>0</v>
      </c>
      <c r="X31" s="121">
        <f t="shared" si="0"/>
        <v>0</v>
      </c>
      <c r="Z31" s="121">
        <f ca="1">SUM(U31:X31)</f>
        <v>0</v>
      </c>
    </row>
    <row r="32" spans="2:26">
      <c r="D32" t="s">
        <v>159</v>
      </c>
      <c r="F32" s="13"/>
      <c r="G32" s="114"/>
      <c r="H32" s="93">
        <f>IF(H$11=$D$6, CLC_volumes!$J32*CLC_volumes!$K32,0)*H$10</f>
        <v>4115000</v>
      </c>
      <c r="I32" s="93">
        <f ca="1">IF(I$11=IF($D32="design", $D$5, $D$6), SUMPRODUCT(CLC_volumes!$Q32:$U32,CLC_volumes!$Q$13:$U$13)+CLC_volumes!$O32,0)*I$10</f>
        <v>0</v>
      </c>
      <c r="J32" s="113">
        <f>IF(J$11=$D$6, CLC_volumes!$M32,0)*J$10</f>
        <v>0</v>
      </c>
      <c r="K32" s="93">
        <f>IF(K$11=$D$6, CLC_volumes!$J32*CLC_volumes!$K32,0)*K$10</f>
        <v>0</v>
      </c>
      <c r="L32" s="93">
        <f>IF(L$11=IF($D32="design", $D$5, $D$6), SUMPRODUCT(CLC_volumes!$Q32:$U32,CLC_volumes!$Q$13:$U$13)+CLC_volumes!$O32,0)*L$10</f>
        <v>0</v>
      </c>
      <c r="M32" s="113">
        <f>IF(M$11=$D$6, CLC_volumes!$M32,0)*M$10</f>
        <v>0</v>
      </c>
      <c r="N32" s="93">
        <f>IF(N$11=$D$6, CLC_volumes!$J32*CLC_volumes!$K32,0)*N$10</f>
        <v>0</v>
      </c>
      <c r="O32" s="93">
        <f>IF(O$11=IF($D32="design", $D$5, $D$6), SUMPRODUCT(CLC_volumes!$Q32:$U32,CLC_volumes!$Q$13:$U$13)+CLC_volumes!$O32,0)*O$10</f>
        <v>0</v>
      </c>
      <c r="P32" s="113">
        <f>IF(P$11=$D$6, CLC_volumes!$M32,0)*P$10</f>
        <v>0</v>
      </c>
      <c r="Q32" s="93">
        <f>IF(Q$11=$D$6, CLC_volumes!$J32*CLC_volumes!$K32,0)*Q$10</f>
        <v>0</v>
      </c>
      <c r="R32" s="93">
        <f>IF(R$11=IF($D32="design", $D$5, $D$6), SUMPRODUCT(CLC_volumes!$Q32:$U32,CLC_volumes!$Q$13:$U$13)+CLC_volumes!$O32,0)*R$10</f>
        <v>0</v>
      </c>
      <c r="S32" s="113">
        <f>IF(S$11=$D$6, CLC_volumes!$M32,0)*S$10</f>
        <v>0</v>
      </c>
      <c r="U32" s="121">
        <f t="shared" ca="1" si="0"/>
        <v>4115000</v>
      </c>
      <c r="V32" s="121">
        <f t="shared" si="0"/>
        <v>0</v>
      </c>
      <c r="W32" s="121">
        <f t="shared" si="0"/>
        <v>0</v>
      </c>
      <c r="X32" s="121">
        <f t="shared" si="0"/>
        <v>0</v>
      </c>
      <c r="Z32" s="121">
        <f ca="1">SUM(U32:X32)</f>
        <v>4115000</v>
      </c>
    </row>
    <row r="33" spans="1:26">
      <c r="D33" t="s">
        <v>160</v>
      </c>
      <c r="F33" s="13"/>
      <c r="G33" s="114"/>
      <c r="H33" s="93">
        <f>IF(H$11=$D$6, CLC_volumes!$J33*CLC_volumes!$K33,0)*H$10</f>
        <v>3628000</v>
      </c>
      <c r="I33" s="93">
        <f ca="1">IF(I$11=IF($D33="design", $D$5, $D$6), SUMPRODUCT(CLC_volumes!$Q33:$U33,CLC_volumes!$Q$13:$U$13)+CLC_volumes!$O33,0)*I$10</f>
        <v>0</v>
      </c>
      <c r="J33" s="113">
        <f>IF(J$11=$D$6, CLC_volumes!$M33,0)*J$10</f>
        <v>0</v>
      </c>
      <c r="K33" s="93">
        <f>IF(K$11=$D$6, CLC_volumes!$J33*CLC_volumes!$K33,0)*K$10</f>
        <v>0</v>
      </c>
      <c r="L33" s="93">
        <f>IF(L$11=IF($D33="design", $D$5, $D$6), SUMPRODUCT(CLC_volumes!$Q33:$U33,CLC_volumes!$Q$13:$U$13)+CLC_volumes!$O33,0)*L$10</f>
        <v>0</v>
      </c>
      <c r="M33" s="113">
        <f>IF(M$11=$D$6, CLC_volumes!$M33,0)*M$10</f>
        <v>0</v>
      </c>
      <c r="N33" s="93">
        <f>IF(N$11=$D$6, CLC_volumes!$J33*CLC_volumes!$K33,0)*N$10</f>
        <v>0</v>
      </c>
      <c r="O33" s="93">
        <f>IF(O$11=IF($D33="design", $D$5, $D$6), SUMPRODUCT(CLC_volumes!$Q33:$U33,CLC_volumes!$Q$13:$U$13)+CLC_volumes!$O33,0)*O$10</f>
        <v>0</v>
      </c>
      <c r="P33" s="113">
        <f>IF(P$11=$D$6, CLC_volumes!$M33,0)*P$10</f>
        <v>0</v>
      </c>
      <c r="Q33" s="93">
        <f>IF(Q$11=$D$6, CLC_volumes!$J33*CLC_volumes!$K33,0)*Q$10</f>
        <v>0</v>
      </c>
      <c r="R33" s="93">
        <f>IF(R$11=IF($D33="design", $D$5, $D$6), SUMPRODUCT(CLC_volumes!$Q33:$U33,CLC_volumes!$Q$13:$U$13)+CLC_volumes!$O33,0)*R$10</f>
        <v>0</v>
      </c>
      <c r="S33" s="113">
        <f>IF(S$11=$D$6, CLC_volumes!$M33,0)*S$10</f>
        <v>0</v>
      </c>
      <c r="U33" s="121">
        <f t="shared" ca="1" si="0"/>
        <v>3628000</v>
      </c>
      <c r="V33" s="121">
        <f t="shared" si="0"/>
        <v>0</v>
      </c>
      <c r="W33" s="121">
        <f t="shared" si="0"/>
        <v>0</v>
      </c>
      <c r="X33" s="121">
        <f t="shared" si="0"/>
        <v>0</v>
      </c>
      <c r="Z33" s="121">
        <f ca="1">SUM(U33:X33)</f>
        <v>3628000</v>
      </c>
    </row>
    <row r="34" spans="1:26">
      <c r="D34" t="s">
        <v>161</v>
      </c>
      <c r="F34" s="13"/>
      <c r="G34" s="114"/>
      <c r="H34" s="93">
        <f>IF(H$11=$D$6, CLC_volumes!$J34*CLC_volumes!$K34,0)*H$10</f>
        <v>0</v>
      </c>
      <c r="I34" s="93">
        <f ca="1">IF(I$11=IF($D34="design", $D$5, $D$6), SUMPRODUCT(CLC_volumes!$Q34:$U34,CLC_volumes!$Q$13:$U$13)+CLC_volumes!$O34,0)*I$10</f>
        <v>0</v>
      </c>
      <c r="J34" s="113">
        <f>IF(J$11=$D$6, CLC_volumes!$M34,0)*J$10</f>
        <v>0</v>
      </c>
      <c r="K34" s="93">
        <f>IF(K$11=$D$6, CLC_volumes!$J34*CLC_volumes!$K34,0)*K$10</f>
        <v>0</v>
      </c>
      <c r="L34" s="93">
        <f>IF(L$11=IF($D34="design", $D$5, $D$6), SUMPRODUCT(CLC_volumes!$Q34:$U34,CLC_volumes!$Q$13:$U$13)+CLC_volumes!$O34,0)*L$10</f>
        <v>0</v>
      </c>
      <c r="M34" s="113">
        <f>IF(M$11=$D$6, CLC_volumes!$M34,0)*M$10</f>
        <v>0</v>
      </c>
      <c r="N34" s="93">
        <f>IF(N$11=$D$6, CLC_volumes!$J34*CLC_volumes!$K34,0)*N$10</f>
        <v>0</v>
      </c>
      <c r="O34" s="93">
        <f>IF(O$11=IF($D34="design", $D$5, $D$6), SUMPRODUCT(CLC_volumes!$Q34:$U34,CLC_volumes!$Q$13:$U$13)+CLC_volumes!$O34,0)*O$10</f>
        <v>0</v>
      </c>
      <c r="P34" s="113">
        <f>IF(P$11=$D$6, CLC_volumes!$M34,0)*P$10</f>
        <v>0</v>
      </c>
      <c r="Q34" s="93">
        <f>IF(Q$11=$D$6, CLC_volumes!$J34*CLC_volumes!$K34,0)*Q$10</f>
        <v>0</v>
      </c>
      <c r="R34" s="93">
        <f>IF(R$11=IF($D34="design", $D$5, $D$6), SUMPRODUCT(CLC_volumes!$Q34:$U34,CLC_volumes!$Q$13:$U$13)+CLC_volumes!$O34,0)*R$10</f>
        <v>0</v>
      </c>
      <c r="S34" s="113">
        <f>IF(S$11=$D$6, CLC_volumes!$M34,0)*S$10</f>
        <v>0</v>
      </c>
      <c r="U34" s="121">
        <f t="shared" ca="1" si="0"/>
        <v>0</v>
      </c>
      <c r="V34" s="121">
        <f t="shared" si="0"/>
        <v>0</v>
      </c>
      <c r="W34" s="121">
        <f t="shared" si="0"/>
        <v>0</v>
      </c>
      <c r="X34" s="121">
        <f t="shared" si="0"/>
        <v>0</v>
      </c>
      <c r="Z34" s="121">
        <f t="shared" ca="1" si="1"/>
        <v>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CLC_volumes!$J38*CLC_volumes!$K38,0)*H$10</f>
        <v>2220020</v>
      </c>
      <c r="I38" s="93">
        <f ca="1">IF(I$11=IF($D38="design", $D$5, $D$6), SUMPRODUCT(CLC_volumes!$Q38:$U38,CLC_volumes!$Q$13:$U$13)+CLC_volumes!$O38,0)*I$10</f>
        <v>371308.23333333328</v>
      </c>
      <c r="J38" s="113">
        <f>IF(J$11=$D$6, CLC_volumes!$M38,0)*J$10</f>
        <v>0</v>
      </c>
      <c r="K38" s="93">
        <f>IF(K$11=$D$6, CLC_volumes!$J38*CLC_volumes!$K38,0)*K$10</f>
        <v>0</v>
      </c>
      <c r="L38" s="93">
        <f>IF(L$11=IF($D38="design", $D$5, $D$6), SUMPRODUCT(CLC_volumes!$Q38:$U38,CLC_volumes!$Q$13:$U$13)+CLC_volumes!$O38,0)*L$10</f>
        <v>0</v>
      </c>
      <c r="M38" s="113">
        <f>IF(M$11=$D$6, CLC_volumes!$M38,0)*M$10</f>
        <v>0</v>
      </c>
      <c r="N38" s="93">
        <f>IF(N$11=$D$6, CLC_volumes!$J38*CLC_volumes!$K38,0)*N$10</f>
        <v>0</v>
      </c>
      <c r="O38" s="93">
        <f>IF(O$11=IF($D38="design", $D$5, $D$6), SUMPRODUCT(CLC_volumes!$Q38:$U38,CLC_volumes!$Q$13:$U$13)+CLC_volumes!$O38,0)*O$10</f>
        <v>0</v>
      </c>
      <c r="P38" s="113">
        <f>IF(P$11=$D$6, CLC_volumes!$M38,0)*P$10</f>
        <v>0</v>
      </c>
      <c r="Q38" s="93">
        <f>IF(Q$11=$D$6, CLC_volumes!$J38*CLC_volumes!$K38,0)*Q$10</f>
        <v>0</v>
      </c>
      <c r="R38" s="93">
        <f>IF(R$11=IF($D38="design", $D$5, $D$6), SUMPRODUCT(CLC_volumes!$Q38:$U38,CLC_volumes!$Q$13:$U$13)+CLC_volumes!$O38,0)*R$10</f>
        <v>0</v>
      </c>
      <c r="S38" s="113">
        <f>IF(S$11=$D$6, CLC_volumes!$M38,0)*S$10</f>
        <v>0</v>
      </c>
      <c r="U38" s="121">
        <f t="shared" ref="U38:X49" ca="1" si="2">SUMIF($H$11:$S$11,U$11, $H38:$S38)</f>
        <v>2591328.2333333334</v>
      </c>
      <c r="V38" s="121">
        <f t="shared" si="2"/>
        <v>0</v>
      </c>
      <c r="W38" s="121">
        <f t="shared" si="2"/>
        <v>0</v>
      </c>
      <c r="X38" s="121">
        <f t="shared" si="2"/>
        <v>0</v>
      </c>
      <c r="Z38" s="121">
        <f t="shared" ref="Z38:Z53" ca="1" si="3">SUM(U38:X38)</f>
        <v>2591328.2333333334</v>
      </c>
    </row>
    <row r="39" spans="1:26">
      <c r="D39" s="18" t="s">
        <v>19</v>
      </c>
      <c r="F39" s="13"/>
      <c r="G39" s="114"/>
      <c r="H39" s="93">
        <f>IF(H$11=$D$6, CLC_volumes!$J39*CLC_volumes!$K39,0)*H$10</f>
        <v>0</v>
      </c>
      <c r="I39" s="93">
        <f ca="1">IF(I$11=IF($D39="design", $D$5, $D$6), SUMPRODUCT(CLC_volumes!$Q39:$U39,CLC_volumes!$Q$13:$U$13)+CLC_volumes!$O39,0)*I$10</f>
        <v>0</v>
      </c>
      <c r="J39" s="113">
        <f>IF(J$11=$D$6, CLC_volumes!$M39,0)*J$10</f>
        <v>0</v>
      </c>
      <c r="K39" s="93">
        <f>IF(K$11=$D$6, CLC_volumes!$J39*CLC_volumes!$K39,0)*K$10</f>
        <v>0</v>
      </c>
      <c r="L39" s="93">
        <f>IF(L$11=IF($D39="design", $D$5, $D$6), SUMPRODUCT(CLC_volumes!$Q39:$U39,CLC_volumes!$Q$13:$U$13)+CLC_volumes!$O39,0)*L$10</f>
        <v>0</v>
      </c>
      <c r="M39" s="113">
        <f>IF(M$11=$D$6, CLC_volumes!$M39,0)*M$10</f>
        <v>0</v>
      </c>
      <c r="N39" s="93">
        <f>IF(N$11=$D$6, CLC_volumes!$J39*CLC_volumes!$K39,0)*N$10</f>
        <v>0</v>
      </c>
      <c r="O39" s="93">
        <f>IF(O$11=IF($D39="design", $D$5, $D$6), SUMPRODUCT(CLC_volumes!$Q39:$U39,CLC_volumes!$Q$13:$U$13)+CLC_volumes!$O39,0)*O$10</f>
        <v>0</v>
      </c>
      <c r="P39" s="113">
        <f>IF(P$11=$D$6, CLC_volumes!$M39,0)*P$10</f>
        <v>0</v>
      </c>
      <c r="Q39" s="93">
        <f>IF(Q$11=$D$6, CLC_volumes!$J39*CLC_volumes!$K39,0)*Q$10</f>
        <v>0</v>
      </c>
      <c r="R39" s="93">
        <f>IF(R$11=IF($D39="design", $D$5, $D$6), SUMPRODUCT(CLC_volumes!$Q39:$U39,CLC_volumes!$Q$13:$U$13)+CLC_volumes!$O39,0)*R$10</f>
        <v>0</v>
      </c>
      <c r="S39" s="113">
        <f>IF(S$11=$D$6, CLC_volumes!$M39,0)*S$10</f>
        <v>0</v>
      </c>
      <c r="U39" s="121">
        <f t="shared" ca="1" si="2"/>
        <v>0</v>
      </c>
      <c r="V39" s="121">
        <f t="shared" si="2"/>
        <v>0</v>
      </c>
      <c r="W39" s="121">
        <f t="shared" si="2"/>
        <v>0</v>
      </c>
      <c r="X39" s="121">
        <f t="shared" si="2"/>
        <v>0</v>
      </c>
      <c r="Z39" s="121">
        <f t="shared" ca="1" si="3"/>
        <v>0</v>
      </c>
    </row>
    <row r="40" spans="1:26">
      <c r="D40" s="18" t="s">
        <v>74</v>
      </c>
      <c r="F40" s="13"/>
      <c r="G40" s="114"/>
      <c r="H40" s="93">
        <f>IF(H$11=$D$6, CLC_volumes!$J40*CLC_volumes!$K40,0)*H$10</f>
        <v>485000</v>
      </c>
      <c r="I40" s="93">
        <f ca="1">IF(I$11=IF($D40="design", $D$5, $D$6), SUMPRODUCT(CLC_volumes!$Q40:$U40,CLC_volumes!$Q$13:$U$13)+CLC_volumes!$O40,0)*I$10</f>
        <v>0</v>
      </c>
      <c r="J40" s="113">
        <f>IF(J$11=$D$6, CLC_volumes!$M40,0)*J$10</f>
        <v>0</v>
      </c>
      <c r="K40" s="93">
        <f>IF(K$11=$D$6, CLC_volumes!$J40*CLC_volumes!$K40,0)*K$10</f>
        <v>0</v>
      </c>
      <c r="L40" s="93">
        <f>IF(L$11=IF($D40="design", $D$5, $D$6), SUMPRODUCT(CLC_volumes!$Q40:$U40,CLC_volumes!$Q$13:$U$13)+CLC_volumes!$O40,0)*L$10</f>
        <v>0</v>
      </c>
      <c r="M40" s="113">
        <f>IF(M$11=$D$6, CLC_volumes!$M40,0)*M$10</f>
        <v>0</v>
      </c>
      <c r="N40" s="93">
        <f>IF(N$11=$D$6, CLC_volumes!$J40*CLC_volumes!$K40,0)*N$10</f>
        <v>0</v>
      </c>
      <c r="O40" s="93">
        <f>IF(O$11=IF($D40="design", $D$5, $D$6), SUMPRODUCT(CLC_volumes!$Q40:$U40,CLC_volumes!$Q$13:$U$13)+CLC_volumes!$O40,0)*O$10</f>
        <v>0</v>
      </c>
      <c r="P40" s="113">
        <f>IF(P$11=$D$6, CLC_volumes!$M40,0)*P$10</f>
        <v>0</v>
      </c>
      <c r="Q40" s="93">
        <f>IF(Q$11=$D$6, CLC_volumes!$J40*CLC_volumes!$K40,0)*Q$10</f>
        <v>0</v>
      </c>
      <c r="R40" s="93">
        <f>IF(R$11=IF($D40="design", $D$5, $D$6), SUMPRODUCT(CLC_volumes!$Q40:$U40,CLC_volumes!$Q$13:$U$13)+CLC_volumes!$O40,0)*R$10</f>
        <v>0</v>
      </c>
      <c r="S40" s="113">
        <f>IF(S$11=$D$6, CLC_volumes!$M40,0)*S$10</f>
        <v>0</v>
      </c>
      <c r="U40" s="121">
        <f t="shared" ca="1" si="2"/>
        <v>485000</v>
      </c>
      <c r="V40" s="121">
        <f t="shared" si="2"/>
        <v>0</v>
      </c>
      <c r="W40" s="121">
        <f t="shared" si="2"/>
        <v>0</v>
      </c>
      <c r="X40" s="121">
        <f t="shared" si="2"/>
        <v>0</v>
      </c>
      <c r="Z40" s="121">
        <f t="shared" ca="1" si="3"/>
        <v>485000</v>
      </c>
    </row>
    <row r="41" spans="1:26">
      <c r="D41" s="18" t="s">
        <v>20</v>
      </c>
      <c r="F41" s="13"/>
      <c r="G41" s="114"/>
      <c r="H41" s="93">
        <f>IF(H$11=$D$6, CLC_volumes!$J41*CLC_volumes!$K41,0)*H$10</f>
        <v>138300</v>
      </c>
      <c r="I41" s="93">
        <f ca="1">IF(I$11=IF($D41="design", $D$5, $D$6), SUMPRODUCT(CLC_volumes!$Q41:$U41,CLC_volumes!$Q$13:$U$13)+CLC_volumes!$O41,0)*I$10</f>
        <v>0</v>
      </c>
      <c r="J41" s="113">
        <f>IF(J$11=$D$6, CLC_volumes!$M41,0)*J$10</f>
        <v>0</v>
      </c>
      <c r="K41" s="93">
        <f>IF(K$11=$D$6, CLC_volumes!$J41*CLC_volumes!$K41,0)*K$10</f>
        <v>0</v>
      </c>
      <c r="L41" s="93">
        <f>IF(L$11=IF($D41="design", $D$5, $D$6), SUMPRODUCT(CLC_volumes!$Q41:$U41,CLC_volumes!$Q$13:$U$13)+CLC_volumes!$O41,0)*L$10</f>
        <v>0</v>
      </c>
      <c r="M41" s="113">
        <f>IF(M$11=$D$6, CLC_volumes!$M41,0)*M$10</f>
        <v>0</v>
      </c>
      <c r="N41" s="93">
        <f>IF(N$11=$D$6, CLC_volumes!$J41*CLC_volumes!$K41,0)*N$10</f>
        <v>0</v>
      </c>
      <c r="O41" s="93">
        <f>IF(O$11=IF($D41="design", $D$5, $D$6), SUMPRODUCT(CLC_volumes!$Q41:$U41,CLC_volumes!$Q$13:$U$13)+CLC_volumes!$O41,0)*O$10</f>
        <v>0</v>
      </c>
      <c r="P41" s="113">
        <f>IF(P$11=$D$6, CLC_volumes!$M41,0)*P$10</f>
        <v>0</v>
      </c>
      <c r="Q41" s="93">
        <f>IF(Q$11=$D$6, CLC_volumes!$J41*CLC_volumes!$K41,0)*Q$10</f>
        <v>0</v>
      </c>
      <c r="R41" s="93">
        <f>IF(R$11=IF($D41="design", $D$5, $D$6), SUMPRODUCT(CLC_volumes!$Q41:$U41,CLC_volumes!$Q$13:$U$13)+CLC_volumes!$O41,0)*R$10</f>
        <v>0</v>
      </c>
      <c r="S41" s="113">
        <f>IF(S$11=$D$6, CLC_volumes!$M41,0)*S$10</f>
        <v>0</v>
      </c>
      <c r="U41" s="121">
        <f t="shared" ca="1" si="2"/>
        <v>138300</v>
      </c>
      <c r="V41" s="121">
        <f t="shared" si="2"/>
        <v>0</v>
      </c>
      <c r="W41" s="121">
        <f t="shared" si="2"/>
        <v>0</v>
      </c>
      <c r="X41" s="121">
        <f t="shared" si="2"/>
        <v>0</v>
      </c>
      <c r="Z41" s="121">
        <f t="shared" ca="1" si="3"/>
        <v>138300</v>
      </c>
    </row>
    <row r="42" spans="1:26">
      <c r="D42" s="18" t="s">
        <v>30</v>
      </c>
      <c r="F42" s="13"/>
      <c r="G42" s="114"/>
      <c r="H42" s="93">
        <f>IF(H$11=$D$6, CLC_volumes!$J42*CLC_volumes!$K42,0)*H$10</f>
        <v>0</v>
      </c>
      <c r="I42" s="93">
        <f ca="1">IF(I$11=IF($D42="design", $D$5, $D$6), SUMPRODUCT(CLC_volumes!$Q42:$U42,CLC_volumes!$Q$13:$U$13)+CLC_volumes!$O42,0)*I$10</f>
        <v>0</v>
      </c>
      <c r="J42" s="113">
        <f>IF(J$11=$D$6, CLC_volumes!$M42,0)*J$10</f>
        <v>0</v>
      </c>
      <c r="K42" s="93">
        <f>IF(K$11=$D$6, CLC_volumes!$J42*CLC_volumes!$K42,0)*K$10</f>
        <v>0</v>
      </c>
      <c r="L42" s="93">
        <f>IF(L$11=IF($D42="design", $D$5, $D$6), SUMPRODUCT(CLC_volumes!$Q42:$U42,CLC_volumes!$Q$13:$U$13)+CLC_volumes!$O42,0)*L$10</f>
        <v>0</v>
      </c>
      <c r="M42" s="113">
        <f>IF(M$11=$D$6, CLC_volumes!$M42,0)*M$10</f>
        <v>0</v>
      </c>
      <c r="N42" s="93">
        <f>IF(N$11=$D$6, CLC_volumes!$J42*CLC_volumes!$K42,0)*N$10</f>
        <v>0</v>
      </c>
      <c r="O42" s="93">
        <f>IF(O$11=IF($D42="design", $D$5, $D$6), SUMPRODUCT(CLC_volumes!$Q42:$U42,CLC_volumes!$Q$13:$U$13)+CLC_volumes!$O42,0)*O$10</f>
        <v>0</v>
      </c>
      <c r="P42" s="113">
        <f>IF(P$11=$D$6, CLC_volumes!$M42,0)*P$10</f>
        <v>0</v>
      </c>
      <c r="Q42" s="93">
        <f>IF(Q$11=$D$6, CLC_volumes!$J42*CLC_volumes!$K42,0)*Q$10</f>
        <v>0</v>
      </c>
      <c r="R42" s="93">
        <f>IF(R$11=IF($D42="design", $D$5, $D$6), SUMPRODUCT(CLC_volumes!$Q42:$U42,CLC_volumes!$Q$13:$U$13)+CLC_volumes!$O42,0)*R$10</f>
        <v>0</v>
      </c>
      <c r="S42" s="113">
        <f>IF(S$11=$D$6, CLC_volumes!$M42,0)*S$10</f>
        <v>0</v>
      </c>
      <c r="U42" s="121">
        <f t="shared" ca="1" si="2"/>
        <v>0</v>
      </c>
      <c r="V42" s="121">
        <f t="shared" si="2"/>
        <v>0</v>
      </c>
      <c r="W42" s="121">
        <f t="shared" si="2"/>
        <v>0</v>
      </c>
      <c r="X42" s="121">
        <f t="shared" si="2"/>
        <v>0</v>
      </c>
      <c r="Z42" s="121">
        <f t="shared" ca="1" si="3"/>
        <v>0</v>
      </c>
    </row>
    <row r="43" spans="1:26">
      <c r="D43" s="18" t="s">
        <v>31</v>
      </c>
      <c r="F43" s="13"/>
      <c r="G43" s="114"/>
      <c r="H43" s="93">
        <f>IF(H$11=$D$6, CLC_volumes!$J43*CLC_volumes!$K43,0)*H$10</f>
        <v>100700</v>
      </c>
      <c r="I43" s="93">
        <f ca="1">IF(I$11=IF($D43="design", $D$5, $D$6), SUMPRODUCT(CLC_volumes!$Q43:$U43,CLC_volumes!$Q$13:$U$13)+CLC_volumes!$O43,0)*I$10</f>
        <v>0</v>
      </c>
      <c r="J43" s="113">
        <f>IF(J$11=$D$6, CLC_volumes!$M43,0)*J$10</f>
        <v>0</v>
      </c>
      <c r="K43" s="93">
        <f>IF(K$11=$D$6, CLC_volumes!$J43*CLC_volumes!$K43,0)*K$10</f>
        <v>0</v>
      </c>
      <c r="L43" s="93">
        <f>IF(L$11=IF($D43="design", $D$5, $D$6), SUMPRODUCT(CLC_volumes!$Q43:$U43,CLC_volumes!$Q$13:$U$13)+CLC_volumes!$O43,0)*L$10</f>
        <v>0</v>
      </c>
      <c r="M43" s="113">
        <f>IF(M$11=$D$6, CLC_volumes!$M43,0)*M$10</f>
        <v>0</v>
      </c>
      <c r="N43" s="93">
        <f>IF(N$11=$D$6, CLC_volumes!$J43*CLC_volumes!$K43,0)*N$10</f>
        <v>0</v>
      </c>
      <c r="O43" s="93">
        <f>IF(O$11=IF($D43="design", $D$5, $D$6), SUMPRODUCT(CLC_volumes!$Q43:$U43,CLC_volumes!$Q$13:$U$13)+CLC_volumes!$O43,0)*O$10</f>
        <v>0</v>
      </c>
      <c r="P43" s="113">
        <f>IF(P$11=$D$6, CLC_volumes!$M43,0)*P$10</f>
        <v>0</v>
      </c>
      <c r="Q43" s="93">
        <f>IF(Q$11=$D$6, CLC_volumes!$J43*CLC_volumes!$K43,0)*Q$10</f>
        <v>0</v>
      </c>
      <c r="R43" s="93">
        <f>IF(R$11=IF($D43="design", $D$5, $D$6), SUMPRODUCT(CLC_volumes!$Q43:$U43,CLC_volumes!$Q$13:$U$13)+CLC_volumes!$O43,0)*R$10</f>
        <v>0</v>
      </c>
      <c r="S43" s="113">
        <f>IF(S$11=$D$6, CLC_volumes!$M43,0)*S$10</f>
        <v>0</v>
      </c>
      <c r="U43" s="121">
        <f t="shared" ca="1" si="2"/>
        <v>100700</v>
      </c>
      <c r="V43" s="121">
        <f t="shared" si="2"/>
        <v>0</v>
      </c>
      <c r="W43" s="121">
        <f t="shared" si="2"/>
        <v>0</v>
      </c>
      <c r="X43" s="121">
        <f t="shared" si="2"/>
        <v>0</v>
      </c>
      <c r="Z43" s="121">
        <f t="shared" ca="1" si="3"/>
        <v>100700</v>
      </c>
    </row>
    <row r="44" spans="1:26">
      <c r="D44" s="18" t="s">
        <v>21</v>
      </c>
      <c r="F44" s="13"/>
      <c r="G44" s="114"/>
      <c r="H44" s="93">
        <f>IF(H$11=$D$6, CLC_volumes!$J44*CLC_volumes!$K44,0)*H$10</f>
        <v>320013</v>
      </c>
      <c r="I44" s="93">
        <f ca="1">IF(I$11=IF($D44="design", $D$5, $D$6), SUMPRODUCT(CLC_volumes!$Q44:$U44,CLC_volumes!$Q$13:$U$13)+CLC_volumes!$O44,0)*I$10</f>
        <v>0</v>
      </c>
      <c r="J44" s="113">
        <f>IF(J$11=$D$6, CLC_volumes!$M44,0)*J$10</f>
        <v>0</v>
      </c>
      <c r="K44" s="93">
        <f>IF(K$11=$D$6, CLC_volumes!$J44*CLC_volumes!$K44,0)*K$10</f>
        <v>0</v>
      </c>
      <c r="L44" s="93">
        <f>IF(L$11=IF($D44="design", $D$5, $D$6), SUMPRODUCT(CLC_volumes!$Q44:$U44,CLC_volumes!$Q$13:$U$13)+CLC_volumes!$O44,0)*L$10</f>
        <v>0</v>
      </c>
      <c r="M44" s="113">
        <f>IF(M$11=$D$6, CLC_volumes!$M44,0)*M$10</f>
        <v>0</v>
      </c>
      <c r="N44" s="93">
        <f>IF(N$11=$D$6, CLC_volumes!$J44*CLC_volumes!$K44,0)*N$10</f>
        <v>0</v>
      </c>
      <c r="O44" s="93">
        <f>IF(O$11=IF($D44="design", $D$5, $D$6), SUMPRODUCT(CLC_volumes!$Q44:$U44,CLC_volumes!$Q$13:$U$13)+CLC_volumes!$O44,0)*O$10</f>
        <v>0</v>
      </c>
      <c r="P44" s="113">
        <f>IF(P$11=$D$6, CLC_volumes!$M44,0)*P$10</f>
        <v>0</v>
      </c>
      <c r="Q44" s="93">
        <f>IF(Q$11=$D$6, CLC_volumes!$J44*CLC_volumes!$K44,0)*Q$10</f>
        <v>0</v>
      </c>
      <c r="R44" s="93">
        <f>IF(R$11=IF($D44="design", $D$5, $D$6), SUMPRODUCT(CLC_volumes!$Q44:$U44,CLC_volumes!$Q$13:$U$13)+CLC_volumes!$O44,0)*R$10</f>
        <v>0</v>
      </c>
      <c r="S44" s="113">
        <f>IF(S$11=$D$6, CLC_volumes!$M44,0)*S$10</f>
        <v>0</v>
      </c>
      <c r="U44" s="121">
        <f t="shared" ca="1" si="2"/>
        <v>320013</v>
      </c>
      <c r="V44" s="121">
        <f t="shared" si="2"/>
        <v>0</v>
      </c>
      <c r="W44" s="121">
        <f t="shared" si="2"/>
        <v>0</v>
      </c>
      <c r="X44" s="121">
        <f t="shared" si="2"/>
        <v>0</v>
      </c>
      <c r="Z44" s="121">
        <f t="shared" ca="1" si="3"/>
        <v>320013</v>
      </c>
    </row>
    <row r="45" spans="1:26">
      <c r="D45" s="18" t="s">
        <v>22</v>
      </c>
      <c r="F45" s="13"/>
      <c r="G45" s="114"/>
      <c r="H45" s="93">
        <f>IF(H$11=$D$6, CLC_volumes!$J45*CLC_volumes!$K45,0)*H$10</f>
        <v>41340</v>
      </c>
      <c r="I45" s="93">
        <f ca="1">IF(I$11=IF($D45="design", $D$5, $D$6), SUMPRODUCT(CLC_volumes!$Q45:$U45,CLC_volumes!$Q$13:$U$13)+CLC_volumes!$O45,0)*I$10</f>
        <v>0</v>
      </c>
      <c r="J45" s="113">
        <f>IF(J$11=$D$6, CLC_volumes!$M45,0)*J$10</f>
        <v>0</v>
      </c>
      <c r="K45" s="93">
        <f>IF(K$11=$D$6, CLC_volumes!$J45*CLC_volumes!$K45,0)*K$10</f>
        <v>0</v>
      </c>
      <c r="L45" s="93">
        <f>IF(L$11=IF($D45="design", $D$5, $D$6), SUMPRODUCT(CLC_volumes!$Q45:$U45,CLC_volumes!$Q$13:$U$13)+CLC_volumes!$O45,0)*L$10</f>
        <v>0</v>
      </c>
      <c r="M45" s="113">
        <f>IF(M$11=$D$6, CLC_volumes!$M45,0)*M$10</f>
        <v>0</v>
      </c>
      <c r="N45" s="93">
        <f>IF(N$11=$D$6, CLC_volumes!$J45*CLC_volumes!$K45,0)*N$10</f>
        <v>0</v>
      </c>
      <c r="O45" s="93">
        <f>IF(O$11=IF($D45="design", $D$5, $D$6), SUMPRODUCT(CLC_volumes!$Q45:$U45,CLC_volumes!$Q$13:$U$13)+CLC_volumes!$O45,0)*O$10</f>
        <v>0</v>
      </c>
      <c r="P45" s="113">
        <f>IF(P$11=$D$6, CLC_volumes!$M45,0)*P$10</f>
        <v>0</v>
      </c>
      <c r="Q45" s="93">
        <f>IF(Q$11=$D$6, CLC_volumes!$J45*CLC_volumes!$K45,0)*Q$10</f>
        <v>0</v>
      </c>
      <c r="R45" s="93">
        <f>IF(R$11=IF($D45="design", $D$5, $D$6), SUMPRODUCT(CLC_volumes!$Q45:$U45,CLC_volumes!$Q$13:$U$13)+CLC_volumes!$O45,0)*R$10</f>
        <v>0</v>
      </c>
      <c r="S45" s="113">
        <f>IF(S$11=$D$6, CLC_volumes!$M45,0)*S$10</f>
        <v>0</v>
      </c>
      <c r="U45" s="121">
        <f t="shared" ca="1" si="2"/>
        <v>41340</v>
      </c>
      <c r="V45" s="121">
        <f t="shared" si="2"/>
        <v>0</v>
      </c>
      <c r="W45" s="121">
        <f t="shared" si="2"/>
        <v>0</v>
      </c>
      <c r="X45" s="121">
        <f t="shared" si="2"/>
        <v>0</v>
      </c>
      <c r="Z45" s="121">
        <f t="shared" ca="1" si="3"/>
        <v>41340</v>
      </c>
    </row>
    <row r="46" spans="1:26">
      <c r="D46" t="s">
        <v>118</v>
      </c>
      <c r="F46" s="13"/>
      <c r="G46" s="114"/>
      <c r="H46" s="93">
        <f>IF(H$11=$D$6, CLC_volumes!$J46*CLC_volumes!$K46,0)*H$10</f>
        <v>371000</v>
      </c>
      <c r="I46" s="93">
        <f ca="1">IF(I$11=IF($D46="design", $D$5, $D$6), SUMPRODUCT(CLC_volumes!$Q46:$U46,CLC_volumes!$Q$13:$U$13)+CLC_volumes!$O46,0)*I$10</f>
        <v>0</v>
      </c>
      <c r="J46" s="113">
        <f>IF(J$11=$D$6, CLC_volumes!$M46,0)*J$10</f>
        <v>0</v>
      </c>
      <c r="K46" s="93">
        <f>IF(K$11=$D$6, CLC_volumes!$J46*CLC_volumes!$K46,0)*K$10</f>
        <v>0</v>
      </c>
      <c r="L46" s="93">
        <f>IF(L$11=IF($D46="design", $D$5, $D$6), SUMPRODUCT(CLC_volumes!$Q46:$U46,CLC_volumes!$Q$13:$U$13)+CLC_volumes!$O46,0)*L$10</f>
        <v>0</v>
      </c>
      <c r="M46" s="113">
        <f>IF(M$11=$D$6, CLC_volumes!$M46,0)*M$10</f>
        <v>0</v>
      </c>
      <c r="N46" s="93">
        <f>IF(N$11=$D$6, CLC_volumes!$J46*CLC_volumes!$K46,0)*N$10</f>
        <v>0</v>
      </c>
      <c r="O46" s="93">
        <f>IF(O$11=IF($D46="design", $D$5, $D$6), SUMPRODUCT(CLC_volumes!$Q46:$U46,CLC_volumes!$Q$13:$U$13)+CLC_volumes!$O46,0)*O$10</f>
        <v>0</v>
      </c>
      <c r="P46" s="113">
        <f>IF(P$11=$D$6, CLC_volumes!$M46,0)*P$10</f>
        <v>0</v>
      </c>
      <c r="Q46" s="93">
        <f>IF(Q$11=$D$6, CLC_volumes!$J46*CLC_volumes!$K46,0)*Q$10</f>
        <v>0</v>
      </c>
      <c r="R46" s="93">
        <f>IF(R$11=IF($D46="design", $D$5, $D$6), SUMPRODUCT(CLC_volumes!$Q46:$U46,CLC_volumes!$Q$13:$U$13)+CLC_volumes!$O46,0)*R$10</f>
        <v>0</v>
      </c>
      <c r="S46" s="113">
        <f>IF(S$11=$D$6, CLC_volumes!$M46,0)*S$10</f>
        <v>0</v>
      </c>
      <c r="U46" s="121">
        <f ca="1">SUMIF($H$11:$S$11,U$11, $H46:$S46)</f>
        <v>371000</v>
      </c>
      <c r="V46" s="121">
        <f>SUMIF($H$11:$S$11,V$11, $H46:$S46)</f>
        <v>0</v>
      </c>
      <c r="W46" s="121">
        <f>SUMIF($H$11:$S$11,W$11, $H46:$S46)</f>
        <v>0</v>
      </c>
      <c r="X46" s="121">
        <f>SUMIF($H$11:$S$11,X$11, $H46:$S46)</f>
        <v>0</v>
      </c>
      <c r="Z46" s="121">
        <f ca="1">SUM(U46:X46)</f>
        <v>371000</v>
      </c>
    </row>
    <row r="47" spans="1:26">
      <c r="D47" s="18" t="s">
        <v>75</v>
      </c>
      <c r="F47" s="13"/>
      <c r="G47" s="114"/>
      <c r="H47" s="93">
        <f>IF(H$11=$D$6, CLC_volumes!$J47*CLC_volumes!$K47,0)*H$10</f>
        <v>71020</v>
      </c>
      <c r="I47" s="93">
        <f ca="1">IF(I$11=IF($D47="design", $D$5, $D$6), SUMPRODUCT(CLC_volumes!$Q47:$U47,CLC_volumes!$Q$13:$U$13)+CLC_volumes!$O47,0)*I$10</f>
        <v>0</v>
      </c>
      <c r="J47" s="113">
        <f>IF(J$11=$D$6, CLC_volumes!$M47,0)*J$10</f>
        <v>0</v>
      </c>
      <c r="K47" s="93">
        <f>IF(K$11=$D$6, CLC_volumes!$J47*CLC_volumes!$K47,0)*K$10</f>
        <v>0</v>
      </c>
      <c r="L47" s="93">
        <f>IF(L$11=IF($D47="design", $D$5, $D$6), SUMPRODUCT(CLC_volumes!$Q47:$U47,CLC_volumes!$Q$13:$U$13)+CLC_volumes!$O47,0)*L$10</f>
        <v>0</v>
      </c>
      <c r="M47" s="113">
        <f>IF(M$11=$D$6, CLC_volumes!$M47,0)*M$10</f>
        <v>0</v>
      </c>
      <c r="N47" s="93">
        <f>IF(N$11=$D$6, CLC_volumes!$J47*CLC_volumes!$K47,0)*N$10</f>
        <v>0</v>
      </c>
      <c r="O47" s="93">
        <f>IF(O$11=IF($D47="design", $D$5, $D$6), SUMPRODUCT(CLC_volumes!$Q47:$U47,CLC_volumes!$Q$13:$U$13)+CLC_volumes!$O47,0)*O$10</f>
        <v>0</v>
      </c>
      <c r="P47" s="113">
        <f>IF(P$11=$D$6, CLC_volumes!$M47,0)*P$10</f>
        <v>0</v>
      </c>
      <c r="Q47" s="93">
        <f>IF(Q$11=$D$6, CLC_volumes!$J47*CLC_volumes!$K47,0)*Q$10</f>
        <v>0</v>
      </c>
      <c r="R47" s="93">
        <f>IF(R$11=IF($D47="design", $D$5, $D$6), SUMPRODUCT(CLC_volumes!$Q47:$U47,CLC_volumes!$Q$13:$U$13)+CLC_volumes!$O47,0)*R$10</f>
        <v>0</v>
      </c>
      <c r="S47" s="113">
        <f>IF(S$11=$D$6, CLC_volumes!$M47,0)*S$10</f>
        <v>0</v>
      </c>
      <c r="U47" s="121">
        <f t="shared" ca="1" si="2"/>
        <v>71020</v>
      </c>
      <c r="V47" s="121">
        <f t="shared" si="2"/>
        <v>0</v>
      </c>
      <c r="W47" s="121">
        <f t="shared" si="2"/>
        <v>0</v>
      </c>
      <c r="X47" s="121">
        <f t="shared" si="2"/>
        <v>0</v>
      </c>
      <c r="Z47" s="121">
        <f t="shared" ca="1" si="3"/>
        <v>71020</v>
      </c>
    </row>
    <row r="48" spans="1:26">
      <c r="D48" s="18" t="s">
        <v>23</v>
      </c>
      <c r="F48" s="13"/>
      <c r="G48" s="114"/>
      <c r="H48" s="93">
        <f>IF(H$11=$D$6, CLC_volumes!$J48*CLC_volumes!$K48,0)*H$10</f>
        <v>34200</v>
      </c>
      <c r="I48" s="93">
        <f ca="1">IF(I$11=IF($D48="design", $D$5, $D$6), SUMPRODUCT(CLC_volumes!$Q48:$U48,CLC_volumes!$Q$13:$U$13)+CLC_volumes!$O48,0)*I$10</f>
        <v>0</v>
      </c>
      <c r="J48" s="113">
        <f>IF(J$11=$D$6, CLC_volumes!$M48,0)*J$10</f>
        <v>0</v>
      </c>
      <c r="K48" s="93">
        <f>IF(K$11=$D$6, CLC_volumes!$J48*CLC_volumes!$K48,0)*K$10</f>
        <v>0</v>
      </c>
      <c r="L48" s="93">
        <f>IF(L$11=IF($D48="design", $D$5, $D$6), SUMPRODUCT(CLC_volumes!$Q48:$U48,CLC_volumes!$Q$13:$U$13)+CLC_volumes!$O48,0)*L$10</f>
        <v>0</v>
      </c>
      <c r="M48" s="113">
        <f>IF(M$11=$D$6, CLC_volumes!$M48,0)*M$10</f>
        <v>0</v>
      </c>
      <c r="N48" s="93">
        <f>IF(N$11=$D$6, CLC_volumes!$J48*CLC_volumes!$K48,0)*N$10</f>
        <v>0</v>
      </c>
      <c r="O48" s="93">
        <f>IF(O$11=IF($D48="design", $D$5, $D$6), SUMPRODUCT(CLC_volumes!$Q48:$U48,CLC_volumes!$Q$13:$U$13)+CLC_volumes!$O48,0)*O$10</f>
        <v>0</v>
      </c>
      <c r="P48" s="113">
        <f>IF(P$11=$D$6, CLC_volumes!$M48,0)*P$10</f>
        <v>0</v>
      </c>
      <c r="Q48" s="93">
        <f>IF(Q$11=$D$6, CLC_volumes!$J48*CLC_volumes!$K48,0)*Q$10</f>
        <v>0</v>
      </c>
      <c r="R48" s="93">
        <f>IF(R$11=IF($D48="design", $D$5, $D$6), SUMPRODUCT(CLC_volumes!$Q48:$U48,CLC_volumes!$Q$13:$U$13)+CLC_volumes!$O48,0)*R$10</f>
        <v>0</v>
      </c>
      <c r="S48" s="113">
        <f>IF(S$11=$D$6, CLC_volumes!$M48,0)*S$10</f>
        <v>0</v>
      </c>
      <c r="U48" s="121">
        <f t="shared" ca="1" si="2"/>
        <v>34200</v>
      </c>
      <c r="V48" s="121">
        <f t="shared" si="2"/>
        <v>0</v>
      </c>
      <c r="W48" s="121">
        <f t="shared" si="2"/>
        <v>0</v>
      </c>
      <c r="X48" s="121">
        <f t="shared" si="2"/>
        <v>0</v>
      </c>
      <c r="Z48" s="121">
        <f t="shared" ca="1" si="3"/>
        <v>34200</v>
      </c>
    </row>
    <row r="49" spans="1:16361">
      <c r="D49" s="18" t="s">
        <v>9</v>
      </c>
      <c r="F49" s="13"/>
      <c r="G49" s="114"/>
      <c r="H49" s="93">
        <f>IF(H$11=$D$6, CLC_volumes!$J49*CLC_volumes!$K49,0)*H$10</f>
        <v>132265</v>
      </c>
      <c r="I49" s="93">
        <f ca="1">IF(I$11=IF($D49="design", $D$5, $D$6), SUMPRODUCT(CLC_volumes!$Q49:$U49,CLC_volumes!$Q$13:$U$13)+CLC_volumes!$O49,0)*I$10</f>
        <v>0</v>
      </c>
      <c r="J49" s="113">
        <f>IF(J$11=$D$6, CLC_volumes!$M49,0)*J$10</f>
        <v>0</v>
      </c>
      <c r="K49" s="93">
        <f>IF(K$11=$D$6, CLC_volumes!$J49*CLC_volumes!$K49,0)*K$10</f>
        <v>0</v>
      </c>
      <c r="L49" s="93">
        <f>IF(L$11=IF($D49="design", $D$5, $D$6), SUMPRODUCT(CLC_volumes!$Q49:$U49,CLC_volumes!$Q$13:$U$13)+CLC_volumes!$O49,0)*L$10</f>
        <v>0</v>
      </c>
      <c r="M49" s="113">
        <f>IF(M$11=$D$6, CLC_volumes!$M49,0)*M$10</f>
        <v>0</v>
      </c>
      <c r="N49" s="93">
        <f>IF(N$11=$D$6, CLC_volumes!$J49*CLC_volumes!$K49,0)*N$10</f>
        <v>0</v>
      </c>
      <c r="O49" s="93">
        <f>IF(O$11=IF($D49="design", $D$5, $D$6), SUMPRODUCT(CLC_volumes!$Q49:$U49,CLC_volumes!$Q$13:$U$13)+CLC_volumes!$O49,0)*O$10</f>
        <v>0</v>
      </c>
      <c r="P49" s="113">
        <f>IF(P$11=$D$6, CLC_volumes!$M49,0)*P$10</f>
        <v>0</v>
      </c>
      <c r="Q49" s="93">
        <f>IF(Q$11=$D$6, CLC_volumes!$J49*CLC_volumes!$K49,0)*Q$10</f>
        <v>0</v>
      </c>
      <c r="R49" s="93">
        <f>IF(R$11=IF($D49="design", $D$5, $D$6), SUMPRODUCT(CLC_volumes!$Q49:$U49,CLC_volumes!$Q$13:$U$13)+CLC_volumes!$O49,0)*R$10</f>
        <v>0</v>
      </c>
      <c r="S49" s="113">
        <f>IF(S$11=$D$6, CLC_volumes!$M49,0)*S$10</f>
        <v>0</v>
      </c>
      <c r="U49" s="121">
        <f t="shared" ca="1" si="2"/>
        <v>132265</v>
      </c>
      <c r="V49" s="121">
        <f t="shared" si="2"/>
        <v>0</v>
      </c>
      <c r="W49" s="121">
        <f t="shared" si="2"/>
        <v>0</v>
      </c>
      <c r="X49" s="121">
        <f t="shared" si="2"/>
        <v>0</v>
      </c>
      <c r="Z49" s="121">
        <f t="shared" ca="1" si="3"/>
        <v>132265</v>
      </c>
    </row>
    <row r="50" spans="1:16361">
      <c r="F50" s="13"/>
      <c r="G50" s="114"/>
      <c r="H50" s="19"/>
      <c r="I50" s="19"/>
      <c r="J50" s="114"/>
      <c r="K50" s="19"/>
      <c r="M50" s="114"/>
      <c r="N50" s="19"/>
      <c r="P50" s="114"/>
      <c r="Q50" s="19"/>
      <c r="S50" s="114"/>
      <c r="U50" s="120"/>
      <c r="V50" s="120"/>
      <c r="W50" s="120"/>
      <c r="X50" s="122"/>
      <c r="Z50" s="122"/>
    </row>
    <row r="51" spans="1:16361">
      <c r="C51" s="11"/>
      <c r="D51" s="5" t="s">
        <v>157</v>
      </c>
      <c r="F51" s="13"/>
      <c r="G51" s="114"/>
      <c r="H51" s="93">
        <f>IF(H$11=$D$6, CLC_volumes!$J51*CLC_volumes!$K51,0)*H$10</f>
        <v>230066</v>
      </c>
      <c r="I51" s="93">
        <f ca="1">IF(I$11=IF($D51="design", $D$5, $D$6), SUMPRODUCT(CLC_volumes!$Q51:$U51,CLC_volumes!$Q$13:$U$13)+CLC_volumes!$O51,0)*I$10</f>
        <v>767284.58222222212</v>
      </c>
      <c r="J51" s="113">
        <f>IF(J$11=$D$6, CLC_volumes!$M51,0)*J$10</f>
        <v>0</v>
      </c>
      <c r="K51" s="93">
        <f>IF(K$11=$D$6, CLC_volumes!$J51*CLC_volumes!$K51,0)*K$10</f>
        <v>0</v>
      </c>
      <c r="L51" s="93">
        <f>IF(L$11=IF($D51="design", $D$5, $D$6), SUMPRODUCT(CLC_volumes!$Q51:$U51,CLC_volumes!$Q$13:$U$13)+CLC_volumes!$O51,0)*L$10</f>
        <v>0</v>
      </c>
      <c r="M51" s="113">
        <f>IF(M$11=$D$6, CLC_volumes!$M51,0)*M$10</f>
        <v>0</v>
      </c>
      <c r="N51" s="93">
        <f>IF(N$11=$D$6, CLC_volumes!$J51*CLC_volumes!$K51,0)*N$10</f>
        <v>0</v>
      </c>
      <c r="O51" s="93">
        <f>IF(O$11=IF($D51="design", $D$5, $D$6), SUMPRODUCT(CLC_volumes!$Q51:$U51,CLC_volumes!$Q$13:$U$13)+CLC_volumes!$O51,0)*O$10</f>
        <v>0</v>
      </c>
      <c r="P51" s="113">
        <f>IF(P$11=$D$6, CLC_volumes!$M51,0)*P$10</f>
        <v>0</v>
      </c>
      <c r="Q51" s="93">
        <f>IF(Q$11=$D$6, CLC_volumes!$J51*CLC_volumes!$K51,0)*Q$10</f>
        <v>0</v>
      </c>
      <c r="R51" s="93">
        <f>IF(R$11=IF($D51="design", $D$5, $D$6), SUMPRODUCT(CLC_volumes!$Q51:$U51,CLC_volumes!$Q$13:$U$13)+CLC_volumes!$O51,0)*R$10</f>
        <v>0</v>
      </c>
      <c r="S51" s="113">
        <f>IF(S$11=$D$6, CLC_volumes!$M51,0)*S$10</f>
        <v>0</v>
      </c>
      <c r="U51" s="121">
        <f ca="1">SUMIF($H$11:$S$11,U$11, $H51:$S51)</f>
        <v>997350.58222222212</v>
      </c>
      <c r="V51" s="121">
        <f>SUMIF($H$11:$S$11,V$11, $H51:$S51)</f>
        <v>0</v>
      </c>
      <c r="W51" s="121">
        <f>SUMIF($H$11:$S$11,W$11, $H51:$S51)</f>
        <v>0</v>
      </c>
      <c r="X51" s="121">
        <f>SUMIF($H$11:$S$11,X$11, $H51:$S51)</f>
        <v>0</v>
      </c>
      <c r="Z51" s="121">
        <f t="shared" ca="1" si="3"/>
        <v>997350.58222222212</v>
      </c>
    </row>
    <row r="52" spans="1:16361">
      <c r="C52" s="11"/>
      <c r="D52" s="5" t="s">
        <v>27</v>
      </c>
      <c r="G52" s="114"/>
      <c r="H52" s="93">
        <f>IF(H$11=$D$6, CLC_volumes!$J52*CLC_volumes!$K52,0)*H$10</f>
        <v>0</v>
      </c>
      <c r="I52" s="93">
        <f ca="1">IF(I$11=IF($D52="design", $D$5, $D$6), SUMPRODUCT(CLC_volumes!$Q52:$U52,CLC_volumes!$Q$13:$U$13)+CLC_volumes!$O52,0)*I$10</f>
        <v>649182</v>
      </c>
      <c r="J52" s="113">
        <f>IF(J$11=$D$6, CLC_volumes!$M52,0)*J$10</f>
        <v>0</v>
      </c>
      <c r="K52" s="93">
        <f>IF(K$11=$D$6, CLC_volumes!$J52*CLC_volumes!$K52,0)*K$10</f>
        <v>0</v>
      </c>
      <c r="L52" s="93">
        <f>IF(L$11=IF($D52="design", $D$5, $D$6), SUMPRODUCT(CLC_volumes!$Q52:$U52,CLC_volumes!$Q$13:$U$13)+CLC_volumes!$O52,0)*L$10</f>
        <v>0</v>
      </c>
      <c r="M52" s="113">
        <f>IF(M$11=$D$6, CLC_volumes!$M52,0)*M$10</f>
        <v>0</v>
      </c>
      <c r="N52" s="93">
        <f>IF(N$11=$D$6, CLC_volumes!$J52*CLC_volumes!$K52,0)*N$10</f>
        <v>0</v>
      </c>
      <c r="O52" s="93">
        <f>IF(O$11=IF($D52="design", $D$5, $D$6), SUMPRODUCT(CLC_volumes!$Q52:$U52,CLC_volumes!$Q$13:$U$13)+CLC_volumes!$O52,0)*O$10</f>
        <v>0</v>
      </c>
      <c r="P52" s="113">
        <f>IF(P$11=$D$6, CLC_volumes!$M52,0)*P$10</f>
        <v>0</v>
      </c>
      <c r="Q52" s="93">
        <f>IF(Q$11=$D$6, CLC_volumes!$J52*CLC_volumes!$K52,0)*Q$10</f>
        <v>0</v>
      </c>
      <c r="R52" s="93">
        <f>IF(R$11=IF($D52="design", $D$5, $D$6), SUMPRODUCT(CLC_volumes!$Q52:$U52,CLC_volumes!$Q$13:$U$13)+CLC_volumes!$O52,0)*R$10</f>
        <v>0</v>
      </c>
      <c r="S52" s="113">
        <f>IF(S$11=$D$6, CLC_volumes!$M52,0)*S$10</f>
        <v>0</v>
      </c>
      <c r="U52" s="121">
        <f t="shared" ref="U52:X53" ca="1" si="4">SUMIF($H$11:$S$11,U$11, $H52:$S52)</f>
        <v>649182</v>
      </c>
      <c r="V52" s="121">
        <f t="shared" si="4"/>
        <v>0</v>
      </c>
      <c r="W52" s="121">
        <f t="shared" si="4"/>
        <v>0</v>
      </c>
      <c r="X52" s="121">
        <f t="shared" si="4"/>
        <v>0</v>
      </c>
      <c r="Z52" s="121">
        <f t="shared" ca="1" si="3"/>
        <v>649182</v>
      </c>
    </row>
    <row r="53" spans="1:16361">
      <c r="C53" s="11"/>
      <c r="D53" s="5" t="s">
        <v>98</v>
      </c>
      <c r="G53" s="114"/>
      <c r="H53" s="93">
        <f>IF(H$11=$D$6, CLC_volumes!$J53*CLC_volumes!$K53,0)*H$10</f>
        <v>0</v>
      </c>
      <c r="I53" s="93">
        <f ca="1">IF(I$11=IF($D53="design", $D$5, $D$6), SUMPRODUCT(CLC_volumes!$Q53:$U53,CLC_volumes!$Q$13:$U$13)+CLC_volumes!$O53,0)*I$10</f>
        <v>991684</v>
      </c>
      <c r="J53" s="113">
        <f>IF(J$11=$D$6, CLC_volumes!$M53,0)*J$10</f>
        <v>0</v>
      </c>
      <c r="K53" s="93">
        <f>IF(K$11=$D$6, CLC_volumes!$J53*CLC_volumes!$K53,0)*K$10</f>
        <v>0</v>
      </c>
      <c r="L53" s="93">
        <f>IF(L$11=IF($D53="design", $D$5, $D$6), SUMPRODUCT(CLC_volumes!$Q53:$U53,CLC_volumes!$Q$13:$U$13)+CLC_volumes!$O53,0)*L$10</f>
        <v>0</v>
      </c>
      <c r="M53" s="113">
        <f>IF(M$11=$D$6, CLC_volumes!$M53,0)*M$10</f>
        <v>0</v>
      </c>
      <c r="N53" s="93">
        <f>IF(N$11=$D$6, CLC_volumes!$J53*CLC_volumes!$K53,0)*N$10</f>
        <v>0</v>
      </c>
      <c r="O53" s="93">
        <f>IF(O$11=IF($D53="design", $D$5, $D$6), SUMPRODUCT(CLC_volumes!$Q53:$U53,CLC_volumes!$Q$13:$U$13)+CLC_volumes!$O53,0)*O$10</f>
        <v>0</v>
      </c>
      <c r="P53" s="113">
        <f>IF(P$11=$D$6, CLC_volumes!$M53,0)*P$10</f>
        <v>0</v>
      </c>
      <c r="Q53" s="93">
        <f>IF(Q$11=$D$6, CLC_volumes!$J53*CLC_volumes!$K53,0)*Q$10</f>
        <v>0</v>
      </c>
      <c r="R53" s="93">
        <f>IF(R$11=IF($D53="design", $D$5, $D$6), SUMPRODUCT(CLC_volumes!$Q53:$U53,CLC_volumes!$Q$13:$U$13)+CLC_volumes!$O53,0)*R$10</f>
        <v>0</v>
      </c>
      <c r="S53" s="113">
        <f>IF(S$11=$D$6, CLC_volumes!$M53,0)*S$10</f>
        <v>0</v>
      </c>
      <c r="U53" s="121">
        <f t="shared" ca="1" si="4"/>
        <v>991684</v>
      </c>
      <c r="V53" s="121">
        <f t="shared" si="4"/>
        <v>0</v>
      </c>
      <c r="W53" s="121">
        <f t="shared" si="4"/>
        <v>0</v>
      </c>
      <c r="X53" s="121">
        <f t="shared" si="4"/>
        <v>0</v>
      </c>
      <c r="Z53" s="121">
        <f t="shared" ca="1" si="3"/>
        <v>991684</v>
      </c>
    </row>
    <row r="54" spans="1:16361">
      <c r="F54" s="13"/>
      <c r="G54" s="114"/>
      <c r="H54" s="19"/>
      <c r="I54" s="19"/>
      <c r="J54" s="114"/>
      <c r="K54" s="19"/>
      <c r="M54" s="114"/>
      <c r="N54" s="19"/>
      <c r="P54" s="114"/>
      <c r="Q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E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CLC_volumes!$J56*CLC_volumes!$K56,0)*H$10</f>
        <v>0</v>
      </c>
      <c r="I56" s="93">
        <f ca="1">IF(I$11=IF($D56="design", $D$5, $D$6), SUMPRODUCT(CLC_volumes!$Q56:$U56,CLC_volumes!$Q$13:$U$13)+CLC_volumes!$O56,0)*I$10</f>
        <v>0</v>
      </c>
      <c r="J56" s="113">
        <f>IF(J$11=$D$6, CLC_volumes!$M56,0)*J$10</f>
        <v>368000</v>
      </c>
      <c r="K56" s="93">
        <f>IF(K$11=$D$6, CLC_volumes!$J56*CLC_volumes!$K56,0)*K$10</f>
        <v>0</v>
      </c>
      <c r="L56" s="93">
        <f>IF(L$11=IF($D56="design", $D$5, $D$6), SUMPRODUCT(CLC_volumes!$Q56:$U56,CLC_volumes!$Q$13:$U$13)+CLC_volumes!$O56,0)*L$10</f>
        <v>0</v>
      </c>
      <c r="M56" s="113">
        <f>IF(M$11=$D$6, CLC_volumes!$M56,0)*M$10</f>
        <v>0</v>
      </c>
      <c r="N56" s="93">
        <f>IF(N$11=$D$6, CLC_volumes!$J56*CLC_volumes!$K56,0)*N$10</f>
        <v>0</v>
      </c>
      <c r="O56" s="93">
        <f>IF(O$11=IF($D56="design", $D$5, $D$6), SUMPRODUCT(CLC_volumes!$Q56:$U56,CLC_volumes!$Q$13:$U$13)+CLC_volumes!$O56,0)*O$10</f>
        <v>0</v>
      </c>
      <c r="P56" s="113">
        <f>IF(P$11=$D$6, CLC_volumes!$M56,0)*P$10</f>
        <v>0</v>
      </c>
      <c r="Q56" s="93">
        <f>IF(Q$11=$D$6, CLC_volumes!$J56*CLC_volumes!$K56,0)*Q$10</f>
        <v>0</v>
      </c>
      <c r="R56" s="93">
        <f>IF(R$11=IF($D56="design", $D$5, $D$6), SUMPRODUCT(CLC_volumes!$Q56:$U56,CLC_volumes!$Q$13:$U$13)+CLC_volumes!$O56,0)*R$10</f>
        <v>0</v>
      </c>
      <c r="S56" s="113">
        <f>IF(S$11=$D$6, CLC_volumes!$M56,0)*S$10</f>
        <v>0</v>
      </c>
      <c r="U56" s="121">
        <f t="shared" ref="U56:X59" ca="1" si="5">SUMIF($H$11:$S$11,U$11, $H56:$S56)</f>
        <v>368000</v>
      </c>
      <c r="V56" s="121">
        <f t="shared" si="5"/>
        <v>0</v>
      </c>
      <c r="W56" s="121">
        <f t="shared" si="5"/>
        <v>0</v>
      </c>
      <c r="X56" s="121">
        <f t="shared" si="5"/>
        <v>0</v>
      </c>
      <c r="Z56" s="121">
        <f t="shared" ref="Z56:Z59" ca="1" si="6">SUM(U56:X56)</f>
        <v>368000</v>
      </c>
    </row>
    <row r="57" spans="1:16361">
      <c r="B57" s="19"/>
      <c r="D57" s="20" t="s">
        <v>40</v>
      </c>
      <c r="F57" s="13"/>
      <c r="G57" s="114"/>
      <c r="H57" s="93">
        <f>IF(H$11=$D$6, CLC_volumes!$J57*CLC_volumes!$K57,0)*H$10</f>
        <v>0</v>
      </c>
      <c r="I57" s="93">
        <f ca="1">IF(I$11=IF($D57="design", $D$5, $D$6), SUMPRODUCT(CLC_volumes!$Q57:$U57,CLC_volumes!$Q$13:$U$13)+CLC_volumes!$O57,0)*I$10</f>
        <v>0</v>
      </c>
      <c r="J57" s="113">
        <f>IF(J$11=$D$6, CLC_volumes!$M57,0)*J$10</f>
        <v>180113</v>
      </c>
      <c r="K57" s="93">
        <f>IF(K$11=$D$6, CLC_volumes!$J57*CLC_volumes!$K57,0)*K$10</f>
        <v>0</v>
      </c>
      <c r="L57" s="93">
        <f>IF(L$11=IF($D57="design", $D$5, $D$6), SUMPRODUCT(CLC_volumes!$Q57:$U57,CLC_volumes!$Q$13:$U$13)+CLC_volumes!$O57,0)*L$10</f>
        <v>0</v>
      </c>
      <c r="M57" s="113">
        <f>IF(M$11=$D$6, CLC_volumes!$M57,0)*M$10</f>
        <v>0</v>
      </c>
      <c r="N57" s="93">
        <f>IF(N$11=$D$6, CLC_volumes!$J57*CLC_volumes!$K57,0)*N$10</f>
        <v>0</v>
      </c>
      <c r="O57" s="93">
        <f>IF(O$11=IF($D57="design", $D$5, $D$6), SUMPRODUCT(CLC_volumes!$Q57:$U57,CLC_volumes!$Q$13:$U$13)+CLC_volumes!$O57,0)*O$10</f>
        <v>0</v>
      </c>
      <c r="P57" s="113">
        <f>IF(P$11=$D$6, CLC_volumes!$M57,0)*P$10</f>
        <v>0</v>
      </c>
      <c r="Q57" s="93">
        <f>IF(Q$11=$D$6, CLC_volumes!$J57*CLC_volumes!$K57,0)*Q$10</f>
        <v>0</v>
      </c>
      <c r="R57" s="93">
        <f>IF(R$11=IF($D57="design", $D$5, $D$6), SUMPRODUCT(CLC_volumes!$Q57:$U57,CLC_volumes!$Q$13:$U$13)+CLC_volumes!$O57,0)*R$10</f>
        <v>0</v>
      </c>
      <c r="S57" s="113">
        <f>IF(S$11=$D$6, CLC_volumes!$M57,0)*S$10</f>
        <v>0</v>
      </c>
      <c r="U57" s="121">
        <f t="shared" ca="1" si="5"/>
        <v>180113</v>
      </c>
      <c r="V57" s="121">
        <f t="shared" si="5"/>
        <v>0</v>
      </c>
      <c r="W57" s="121">
        <f t="shared" si="5"/>
        <v>0</v>
      </c>
      <c r="X57" s="121">
        <f t="shared" si="5"/>
        <v>0</v>
      </c>
      <c r="Z57" s="121">
        <f t="shared" ca="1" si="6"/>
        <v>180113</v>
      </c>
    </row>
    <row r="58" spans="1:16361">
      <c r="B58" s="19"/>
      <c r="D58" s="20" t="s">
        <v>28</v>
      </c>
      <c r="F58" s="13"/>
      <c r="G58" s="114"/>
      <c r="H58" s="93">
        <f>IF(H$11=$D$6, CLC_volumes!$J58*CLC_volumes!$K58,0)*H$10</f>
        <v>0</v>
      </c>
      <c r="I58" s="93">
        <f ca="1">IF(I$11=IF($D58="design", $D$5, $D$6), SUMPRODUCT(CLC_volumes!$Q58:$U58,CLC_volumes!$Q$13:$U$13)+CLC_volumes!$O58,0)*I$10</f>
        <v>0</v>
      </c>
      <c r="J58" s="113">
        <f>IF(J$11=$D$6, CLC_volumes!$M58,0)*J$10</f>
        <v>623850</v>
      </c>
      <c r="K58" s="93">
        <f>IF(K$11=$D$6, CLC_volumes!$J58*CLC_volumes!$K58,0)*K$10</f>
        <v>0</v>
      </c>
      <c r="L58" s="93">
        <f>IF(L$11=IF($D58="design", $D$5, $D$6), SUMPRODUCT(CLC_volumes!$Q58:$U58,CLC_volumes!$Q$13:$U$13)+CLC_volumes!$O58,0)*L$10</f>
        <v>0</v>
      </c>
      <c r="M58" s="113">
        <f>IF(M$11=$D$6, CLC_volumes!$M58,0)*M$10</f>
        <v>0</v>
      </c>
      <c r="N58" s="93">
        <f>IF(N$11=$D$6, CLC_volumes!$J58*CLC_volumes!$K58,0)*N$10</f>
        <v>0</v>
      </c>
      <c r="O58" s="93">
        <f>IF(O$11=IF($D58="design", $D$5, $D$6), SUMPRODUCT(CLC_volumes!$Q58:$U58,CLC_volumes!$Q$13:$U$13)+CLC_volumes!$O58,0)*O$10</f>
        <v>0</v>
      </c>
      <c r="P58" s="113">
        <f>IF(P$11=$D$6, CLC_volumes!$M58,0)*P$10</f>
        <v>0</v>
      </c>
      <c r="Q58" s="93">
        <f>IF(Q$11=$D$6, CLC_volumes!$J58*CLC_volumes!$K58,0)*Q$10</f>
        <v>0</v>
      </c>
      <c r="R58" s="93">
        <f>IF(R$11=IF($D58="design", $D$5, $D$6), SUMPRODUCT(CLC_volumes!$Q58:$U58,CLC_volumes!$Q$13:$U$13)+CLC_volumes!$O58,0)*R$10</f>
        <v>0</v>
      </c>
      <c r="S58" s="113">
        <f>IF(S$11=$D$6, CLC_volumes!$M58,0)*S$10</f>
        <v>0</v>
      </c>
      <c r="U58" s="121">
        <f t="shared" ca="1" si="5"/>
        <v>623850</v>
      </c>
      <c r="V58" s="121">
        <f t="shared" si="5"/>
        <v>0</v>
      </c>
      <c r="W58" s="121">
        <f t="shared" si="5"/>
        <v>0</v>
      </c>
      <c r="X58" s="121">
        <f t="shared" si="5"/>
        <v>0</v>
      </c>
      <c r="Z58" s="121">
        <f t="shared" ca="1" si="6"/>
        <v>623850</v>
      </c>
    </row>
    <row r="59" spans="1:16361">
      <c r="D59" s="20" t="s">
        <v>37</v>
      </c>
      <c r="F59" s="13"/>
      <c r="G59" s="114"/>
      <c r="H59" s="93">
        <f>IF(H$11=$D$6, CLC_volumes!$J59*CLC_volumes!$K59,0)*H$10</f>
        <v>0</v>
      </c>
      <c r="I59" s="93">
        <f ca="1">IF(I$11=IF($D59="design", $D$5, $D$6), SUMPRODUCT(CLC_volumes!$Q59:$U59,CLC_volumes!$Q$13:$U$13)+CLC_volumes!$O59,0)*I$10</f>
        <v>0</v>
      </c>
      <c r="J59" s="113">
        <f>IF(J$11=$D$6, CLC_volumes!$M59,0)*J$10</f>
        <v>50000</v>
      </c>
      <c r="K59" s="93">
        <f>IF(K$11=$D$6, CLC_volumes!$J59*CLC_volumes!$K59,0)*K$10</f>
        <v>0</v>
      </c>
      <c r="L59" s="93">
        <f>IF(L$11=IF($D59="design", $D$5, $D$6), SUMPRODUCT(CLC_volumes!$Q59:$U59,CLC_volumes!$Q$13:$U$13)+CLC_volumes!$O59,0)*L$10</f>
        <v>0</v>
      </c>
      <c r="M59" s="113">
        <f>IF(M$11=$D$6, CLC_volumes!$M59,0)*M$10</f>
        <v>0</v>
      </c>
      <c r="N59" s="93">
        <f>IF(N$11=$D$6, CLC_volumes!$J59*CLC_volumes!$K59,0)*N$10</f>
        <v>0</v>
      </c>
      <c r="O59" s="93">
        <f>IF(O$11=IF($D59="design", $D$5, $D$6), SUMPRODUCT(CLC_volumes!$Q59:$U59,CLC_volumes!$Q$13:$U$13)+CLC_volumes!$O59,0)*O$10</f>
        <v>0</v>
      </c>
      <c r="P59" s="113">
        <f>IF(P$11=$D$6, CLC_volumes!$M59,0)*P$10</f>
        <v>0</v>
      </c>
      <c r="Q59" s="93">
        <f>IF(Q$11=$D$6, CLC_volumes!$J59*CLC_volumes!$K59,0)*Q$10</f>
        <v>0</v>
      </c>
      <c r="R59" s="93">
        <f>IF(R$11=IF($D59="design", $D$5, $D$6), SUMPRODUCT(CLC_volumes!$Q59:$U59,CLC_volumes!$Q$13:$U$13)+CLC_volumes!$O59,0)*R$10</f>
        <v>0</v>
      </c>
      <c r="S59" s="113">
        <f>IF(S$11=$D$6, CLC_volumes!$M59,0)*S$10</f>
        <v>0</v>
      </c>
      <c r="U59" s="121">
        <f t="shared" ca="1" si="5"/>
        <v>50000</v>
      </c>
      <c r="V59" s="121">
        <f t="shared" si="5"/>
        <v>0</v>
      </c>
      <c r="W59" s="121">
        <f t="shared" si="5"/>
        <v>0</v>
      </c>
      <c r="X59" s="121">
        <f t="shared" si="5"/>
        <v>0</v>
      </c>
      <c r="Z59" s="121">
        <f t="shared" ca="1" si="6"/>
        <v>50000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7">SUM(H15:H59)</f>
        <v>16713291</v>
      </c>
      <c r="I61" s="96">
        <f t="shared" ca="1" si="7"/>
        <v>5946454.2894444447</v>
      </c>
      <c r="J61" s="117">
        <f t="shared" si="7"/>
        <v>1221963</v>
      </c>
      <c r="K61" s="96">
        <f t="shared" si="7"/>
        <v>0</v>
      </c>
      <c r="L61" s="96">
        <f t="shared" si="7"/>
        <v>0</v>
      </c>
      <c r="M61" s="117">
        <f t="shared" si="7"/>
        <v>0</v>
      </c>
      <c r="N61" s="96">
        <f t="shared" si="7"/>
        <v>0</v>
      </c>
      <c r="O61" s="96">
        <f t="shared" si="7"/>
        <v>0</v>
      </c>
      <c r="P61" s="117">
        <f t="shared" si="7"/>
        <v>0</v>
      </c>
      <c r="Q61" s="96">
        <f t="shared" si="7"/>
        <v>0</v>
      </c>
      <c r="R61" s="96">
        <f t="shared" si="7"/>
        <v>0</v>
      </c>
      <c r="S61" s="117">
        <f t="shared" si="7"/>
        <v>0</v>
      </c>
      <c r="U61" s="125">
        <f ca="1">SUM(U15:U60)</f>
        <v>23881708.289444447</v>
      </c>
      <c r="V61" s="125">
        <f>SUM(V15:V60)</f>
        <v>0</v>
      </c>
      <c r="W61" s="125">
        <f>SUM(W15:W60)</f>
        <v>0</v>
      </c>
      <c r="X61" s="125">
        <f>SUM(X15:X60)</f>
        <v>0</v>
      </c>
      <c r="Z61" s="125">
        <f ca="1">SUM(Z15:Z60)</f>
        <v>23881708.289444447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8">IFERROR(H61/SUMIF($U$11:$X$11, H$11, $U$61:$X$61),0)</f>
        <v>0.69983649399934933</v>
      </c>
      <c r="I62" s="110">
        <f t="shared" ca="1" si="8"/>
        <v>0.2489961864274482</v>
      </c>
      <c r="J62" s="110">
        <f t="shared" ca="1" si="8"/>
        <v>5.1167319573202363E-2</v>
      </c>
      <c r="K62" s="110">
        <f t="shared" si="8"/>
        <v>0</v>
      </c>
      <c r="L62" s="110">
        <f t="shared" si="8"/>
        <v>0</v>
      </c>
      <c r="M62" s="110">
        <f t="shared" si="8"/>
        <v>0</v>
      </c>
      <c r="N62" s="110">
        <f t="shared" si="8"/>
        <v>0</v>
      </c>
      <c r="O62" s="110">
        <f t="shared" si="8"/>
        <v>0</v>
      </c>
      <c r="P62" s="110">
        <f t="shared" si="8"/>
        <v>0</v>
      </c>
      <c r="Q62" s="110">
        <f t="shared" si="8"/>
        <v>0</v>
      </c>
      <c r="R62" s="110">
        <f t="shared" si="8"/>
        <v>0</v>
      </c>
      <c r="S62" s="110">
        <f t="shared" si="8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conditionalFormatting sqref="H2">
    <cfRule type="containsText" dxfId="5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2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4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4">
        <f>INDEX(Project_inputs!$J$94:$M$99, MATCH($D$2, Project_inputs!$C$94:$C$99, 0), MATCH($A6, Project_inputs!$J$93:$M$93,0))</f>
        <v>2017</v>
      </c>
    </row>
    <row r="7" spans="1:28" ht="15">
      <c r="A7" s="5"/>
      <c r="B7" s="4"/>
      <c r="C7" s="4"/>
      <c r="D7" s="34"/>
    </row>
    <row r="8" spans="1:28" ht="15">
      <c r="A8" s="5"/>
      <c r="B8" s="4"/>
      <c r="C8" s="4"/>
      <c r="D8" s="34"/>
    </row>
    <row r="9" spans="1:28" ht="15">
      <c r="A9" s="5"/>
      <c r="B9" s="4"/>
      <c r="C9" s="4"/>
      <c r="D9" s="34"/>
    </row>
    <row r="10" spans="1:28" ht="15">
      <c r="A10" s="32"/>
      <c r="B10" s="4"/>
      <c r="C10" s="4"/>
      <c r="D10" s="4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CMN_volumes!$J15*CMN_volumes!$K15,0)*H$10</f>
        <v>0</v>
      </c>
      <c r="I15" s="93">
        <f ca="1">IF(I$11=IF($D15="design", $D$5, $D$6), SUMPRODUCT(CMN_volumes!$Q15:$U15,CMN_volumes!$Q$13:$U$13)+CMN_volumes!$O15,0)*I$10</f>
        <v>463172.49999999994</v>
      </c>
      <c r="J15" s="113">
        <f>IF(J$11=$D$6, CMN_volumes!$M15,0)*J$10</f>
        <v>0</v>
      </c>
      <c r="K15" s="93">
        <f>IF(K$11=$D$6, CMN_volumes!$J15*CMN_volumes!$K15,0)*K$10</f>
        <v>0</v>
      </c>
      <c r="L15" s="93">
        <f>IF(L$11=IF($D15="design", $D$5, $D$6), SUMPRODUCT(CMN_volumes!$Q15:$U15,CMN_volumes!$Q$13:$U$13)+CMN_volumes!$O15,0)*L$10</f>
        <v>0</v>
      </c>
      <c r="M15" s="113">
        <f>IF(M$11=$D$6, CMN_volumes!$M15,0)*M$10</f>
        <v>0</v>
      </c>
      <c r="N15" s="93">
        <f>IF(N$11=$D$6, CMN_volumes!$J15*CMN_volumes!$K15,0)*N$10</f>
        <v>0</v>
      </c>
      <c r="O15" s="93">
        <f>IF(O$11=IF($D15="design", $D$5, $D$6), SUMPRODUCT(CMN_volumes!$Q15:$U15,CMN_volumes!$Q$13:$U$13)+CMN_volumes!$O15,0)*O$10</f>
        <v>0</v>
      </c>
      <c r="P15" s="113">
        <f>IF(P$11=$D$6, CMN_volumes!$M15,0)*P$10</f>
        <v>0</v>
      </c>
      <c r="Q15" s="93">
        <f>IF(Q$11=$D$6, CMN_volumes!$J15*CMN_volumes!$K15,0)*Q$10</f>
        <v>0</v>
      </c>
      <c r="R15" s="93">
        <f>IF(R$11=IF($D15="design", $D$5, $D$6), SUMPRODUCT(CMN_volumes!$Q15:$U15,CMN_volumes!$Q$13:$U$13)+CMN_volumes!$O15,0)*R$10</f>
        <v>0</v>
      </c>
      <c r="S15" s="113">
        <f>IF(S$11=$D$6, CMN_volumes!$M15,0)*S$10</f>
        <v>0</v>
      </c>
      <c r="U15" s="121">
        <f ca="1">SUMIF($H$11:$S$11,U$11, $H15:$S15)</f>
        <v>463172.49999999994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463172.49999999994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L17" s="19"/>
      <c r="M17" s="114"/>
      <c r="N17" s="19"/>
      <c r="O17" s="19"/>
      <c r="P17" s="114"/>
      <c r="Q17" s="19"/>
      <c r="R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CMN_volumes!$J18*CMN_volumes!$K18,0)*H$10</f>
        <v>327820</v>
      </c>
      <c r="I18" s="93">
        <f ca="1">IF(I$11=IF($D18="design", $D$5, $D$6), SUMPRODUCT(CMN_volumes!$Q18:$U18,CMN_volumes!$Q$13:$U$13)+CMN_volumes!$O18,0)*I$10</f>
        <v>714030.49933333322</v>
      </c>
      <c r="J18" s="113">
        <f>IF(J$11=$D$6, CMN_volumes!$M18,0)*J$10</f>
        <v>0</v>
      </c>
      <c r="K18" s="93">
        <f>IF(K$11=$D$6, CMN_volumes!$J18*CMN_volumes!$K18,0)*K$10</f>
        <v>0</v>
      </c>
      <c r="L18" s="93">
        <f>IF(L$11=IF($D18="design", $D$5, $D$6), SUMPRODUCT(CMN_volumes!$Q18:$U18,CMN_volumes!$Q$13:$U$13)+CMN_volumes!$O18,0)*L$10</f>
        <v>0</v>
      </c>
      <c r="M18" s="113">
        <f>IF(M$11=$D$6, CMN_volumes!$M18,0)*M$10</f>
        <v>0</v>
      </c>
      <c r="N18" s="93">
        <f>IF(N$11=$D$6, CMN_volumes!$J18*CMN_volumes!$K18,0)*N$10</f>
        <v>0</v>
      </c>
      <c r="O18" s="93">
        <f>IF(O$11=IF($D18="design", $D$5, $D$6), SUMPRODUCT(CMN_volumes!$Q18:$U18,CMN_volumes!$Q$13:$U$13)+CMN_volumes!$O18,0)*O$10</f>
        <v>0</v>
      </c>
      <c r="P18" s="113">
        <f>IF(P$11=$D$6, CMN_volumes!$M18,0)*P$10</f>
        <v>0</v>
      </c>
      <c r="Q18" s="93">
        <f>IF(Q$11=$D$6, CMN_volumes!$J18*CMN_volumes!$K18,0)*Q$10</f>
        <v>0</v>
      </c>
      <c r="R18" s="93">
        <f>IF(R$11=IF($D18="design", $D$5, $D$6), SUMPRODUCT(CMN_volumes!$Q18:$U18,CMN_volumes!$Q$13:$U$13)+CMN_volumes!$O18,0)*R$10</f>
        <v>0</v>
      </c>
      <c r="S18" s="113">
        <f>IF(S$11=$D$6, CMN_volumes!$M18,0)*S$10</f>
        <v>0</v>
      </c>
      <c r="U18" s="121">
        <f t="shared" ref="U18:X34" ca="1" si="0">SUMIF($H$11:$S$11,U$11, $H18:$S18)</f>
        <v>1041850.4993333332</v>
      </c>
      <c r="V18" s="121">
        <f t="shared" si="0"/>
        <v>0</v>
      </c>
      <c r="W18" s="121">
        <f t="shared" si="0"/>
        <v>0</v>
      </c>
      <c r="X18" s="121">
        <f t="shared" si="0"/>
        <v>0</v>
      </c>
      <c r="Z18" s="121">
        <f t="shared" ref="Z18:Z34" ca="1" si="1">SUM(U18:X18)</f>
        <v>1041850.4993333332</v>
      </c>
    </row>
    <row r="19" spans="2:26">
      <c r="D19" s="18" t="s">
        <v>163</v>
      </c>
      <c r="F19" s="13"/>
      <c r="G19" s="118"/>
      <c r="H19" s="93">
        <f>IF(H$11=$D$6, CMN_volumes!$J19*CMN_volumes!$K19,0)*H$10</f>
        <v>244200</v>
      </c>
      <c r="I19" s="93">
        <f ca="1">IF(I$11=IF($D19="design", $D$5, $D$6), SUMPRODUCT(CMN_volumes!$Q19:$U19,CMN_volumes!$Q$13:$U$13)+CMN_volumes!$O19,0)*I$10</f>
        <v>432313.31666666659</v>
      </c>
      <c r="J19" s="113">
        <f>IF(J$11=$D$6, CMN_volumes!$M19,0)*J$10</f>
        <v>0</v>
      </c>
      <c r="K19" s="93">
        <f>IF(K$11=$D$6, CMN_volumes!$J19*CMN_volumes!$K19,0)*K$10</f>
        <v>0</v>
      </c>
      <c r="L19" s="93">
        <f>IF(L$11=IF($D19="design", $D$5, $D$6), SUMPRODUCT(CMN_volumes!$Q19:$U19,CMN_volumes!$Q$13:$U$13)+CMN_volumes!$O19,0)*L$10</f>
        <v>0</v>
      </c>
      <c r="M19" s="113">
        <f>IF(M$11=$D$6, CMN_volumes!$M19,0)*M$10</f>
        <v>0</v>
      </c>
      <c r="N19" s="93">
        <f>IF(N$11=$D$6, CMN_volumes!$J19*CMN_volumes!$K19,0)*N$10</f>
        <v>0</v>
      </c>
      <c r="O19" s="93">
        <f>IF(O$11=IF($D19="design", $D$5, $D$6), SUMPRODUCT(CMN_volumes!$Q19:$U19,CMN_volumes!$Q$13:$U$13)+CMN_volumes!$O19,0)*O$10</f>
        <v>0</v>
      </c>
      <c r="P19" s="113">
        <f>IF(P$11=$D$6, CMN_volumes!$M19,0)*P$10</f>
        <v>0</v>
      </c>
      <c r="Q19" s="93">
        <f>IF(Q$11=$D$6, CMN_volumes!$J19*CMN_volumes!$K19,0)*Q$10</f>
        <v>0</v>
      </c>
      <c r="R19" s="93">
        <f>IF(R$11=IF($D19="design", $D$5, $D$6), SUMPRODUCT(CMN_volumes!$Q19:$U19,CMN_volumes!$Q$13:$U$13)+CMN_volumes!$O19,0)*R$10</f>
        <v>0</v>
      </c>
      <c r="S19" s="113">
        <f>IF(S$11=$D$6, CMN_volumes!$M19,0)*S$10</f>
        <v>0</v>
      </c>
      <c r="U19" s="121">
        <f t="shared" ca="1" si="0"/>
        <v>676513.31666666665</v>
      </c>
      <c r="V19" s="121">
        <f t="shared" si="0"/>
        <v>0</v>
      </c>
      <c r="W19" s="121">
        <f t="shared" si="0"/>
        <v>0</v>
      </c>
      <c r="X19" s="121">
        <f t="shared" si="0"/>
        <v>0</v>
      </c>
      <c r="Z19" s="121">
        <f t="shared" ca="1" si="1"/>
        <v>676513.31666666665</v>
      </c>
    </row>
    <row r="20" spans="2:26">
      <c r="D20" t="s">
        <v>110</v>
      </c>
      <c r="F20" s="13"/>
      <c r="G20" s="114"/>
      <c r="H20" s="93">
        <f>IF(H$11=$D$6, CMN_volumes!$J20*CMN_volumes!$K20,0)*H$10</f>
        <v>25200</v>
      </c>
      <c r="I20" s="93">
        <f ca="1">IF(I$11=IF($D20="design", $D$5, $D$6), SUMPRODUCT(CMN_volumes!$Q20:$U20,CMN_volumes!$Q$13:$U$13)+CMN_volumes!$O20,0)*I$10</f>
        <v>25761.271999999997</v>
      </c>
      <c r="J20" s="113">
        <f>IF(J$11=$D$6, CMN_volumes!$M20,0)*J$10</f>
        <v>0</v>
      </c>
      <c r="K20" s="93">
        <f>IF(K$11=$D$6, CMN_volumes!$J20*CMN_volumes!$K20,0)*K$10</f>
        <v>0</v>
      </c>
      <c r="L20" s="93">
        <f>IF(L$11=IF($D20="design", $D$5, $D$6), SUMPRODUCT(CMN_volumes!$Q20:$U20,CMN_volumes!$Q$13:$U$13)+CMN_volumes!$O20,0)*L$10</f>
        <v>0</v>
      </c>
      <c r="M20" s="113">
        <f>IF(M$11=$D$6, CMN_volumes!$M20,0)*M$10</f>
        <v>0</v>
      </c>
      <c r="N20" s="93">
        <f>IF(N$11=$D$6, CMN_volumes!$J20*CMN_volumes!$K20,0)*N$10</f>
        <v>0</v>
      </c>
      <c r="O20" s="93">
        <f>IF(O$11=IF($D20="design", $D$5, $D$6), SUMPRODUCT(CMN_volumes!$Q20:$U20,CMN_volumes!$Q$13:$U$13)+CMN_volumes!$O20,0)*O$10</f>
        <v>0</v>
      </c>
      <c r="P20" s="113">
        <f>IF(P$11=$D$6, CMN_volumes!$M20,0)*P$10</f>
        <v>0</v>
      </c>
      <c r="Q20" s="93">
        <f>IF(Q$11=$D$6, CMN_volumes!$J20*CMN_volumes!$K20,0)*Q$10</f>
        <v>0</v>
      </c>
      <c r="R20" s="93">
        <f>IF(R$11=IF($D20="design", $D$5, $D$6), SUMPRODUCT(CMN_volumes!$Q20:$U20,CMN_volumes!$Q$13:$U$13)+CMN_volumes!$O20,0)*R$10</f>
        <v>0</v>
      </c>
      <c r="S20" s="113">
        <f>IF(S$11=$D$6, CMN_volumes!$M20,0)*S$10</f>
        <v>0</v>
      </c>
      <c r="U20" s="121">
        <f t="shared" ca="1" si="0"/>
        <v>50961.271999999997</v>
      </c>
      <c r="V20" s="121">
        <f t="shared" si="0"/>
        <v>0</v>
      </c>
      <c r="W20" s="121">
        <f t="shared" si="0"/>
        <v>0</v>
      </c>
      <c r="X20" s="121">
        <f t="shared" si="0"/>
        <v>0</v>
      </c>
      <c r="Z20" s="121">
        <f t="shared" ca="1" si="1"/>
        <v>50961.271999999997</v>
      </c>
    </row>
    <row r="21" spans="2:26">
      <c r="D21" s="18" t="s">
        <v>101</v>
      </c>
      <c r="F21" s="13"/>
      <c r="G21" s="114"/>
      <c r="H21" s="93">
        <f>IF(H$11=$D$6, CMN_volumes!$J21*CMN_volumes!$K21,0)*H$10</f>
        <v>18555</v>
      </c>
      <c r="I21" s="93">
        <f ca="1">IF(I$11=IF($D21="design", $D$5, $D$6), SUMPRODUCT(CMN_volumes!$Q21:$U21,CMN_volumes!$Q$13:$U$13)+CMN_volumes!$O21,0)*I$10</f>
        <v>20509.931999999997</v>
      </c>
      <c r="J21" s="113">
        <f>IF(J$11=$D$6, CMN_volumes!$M21,0)*J$10</f>
        <v>0</v>
      </c>
      <c r="K21" s="93">
        <f>IF(K$11=$D$6, CMN_volumes!$J21*CMN_volumes!$K21,0)*K$10</f>
        <v>0</v>
      </c>
      <c r="L21" s="93">
        <f>IF(L$11=IF($D21="design", $D$5, $D$6), SUMPRODUCT(CMN_volumes!$Q21:$U21,CMN_volumes!$Q$13:$U$13)+CMN_volumes!$O21,0)*L$10</f>
        <v>0</v>
      </c>
      <c r="M21" s="113">
        <f>IF(M$11=$D$6, CMN_volumes!$M21,0)*M$10</f>
        <v>0</v>
      </c>
      <c r="N21" s="93">
        <f>IF(N$11=$D$6, CMN_volumes!$J21*CMN_volumes!$K21,0)*N$10</f>
        <v>0</v>
      </c>
      <c r="O21" s="93">
        <f>IF(O$11=IF($D21="design", $D$5, $D$6), SUMPRODUCT(CMN_volumes!$Q21:$U21,CMN_volumes!$Q$13:$U$13)+CMN_volumes!$O21,0)*O$10</f>
        <v>0</v>
      </c>
      <c r="P21" s="113">
        <f>IF(P$11=$D$6, CMN_volumes!$M21,0)*P$10</f>
        <v>0</v>
      </c>
      <c r="Q21" s="93">
        <f>IF(Q$11=$D$6, CMN_volumes!$J21*CMN_volumes!$K21,0)*Q$10</f>
        <v>0</v>
      </c>
      <c r="R21" s="93">
        <f>IF(R$11=IF($D21="design", $D$5, $D$6), SUMPRODUCT(CMN_volumes!$Q21:$U21,CMN_volumes!$Q$13:$U$13)+CMN_volumes!$O21,0)*R$10</f>
        <v>0</v>
      </c>
      <c r="S21" s="113">
        <f>IF(S$11=$D$6, CMN_volumes!$M21,0)*S$10</f>
        <v>0</v>
      </c>
      <c r="U21" s="121">
        <f t="shared" ca="1" si="0"/>
        <v>39064.932000000001</v>
      </c>
      <c r="V21" s="121">
        <f t="shared" si="0"/>
        <v>0</v>
      </c>
      <c r="W21" s="121">
        <f t="shared" si="0"/>
        <v>0</v>
      </c>
      <c r="X21" s="121">
        <f t="shared" si="0"/>
        <v>0</v>
      </c>
      <c r="Z21" s="121">
        <f t="shared" ca="1" si="1"/>
        <v>39064.932000000001</v>
      </c>
    </row>
    <row r="22" spans="2:26">
      <c r="D22" t="s">
        <v>13</v>
      </c>
      <c r="F22" s="13"/>
      <c r="G22" s="114"/>
      <c r="H22" s="93">
        <f>IF(H$11=$D$6, CMN_volumes!$J22*CMN_volumes!$K22,0)*H$10</f>
        <v>118800</v>
      </c>
      <c r="I22" s="93">
        <f ca="1">IF(I$11=IF($D22="design", $D$5, $D$6), SUMPRODUCT(CMN_volumes!$Q22:$U22,CMN_volumes!$Q$13:$U$13)+CMN_volumes!$O22,0)*I$10</f>
        <v>89417.978666666662</v>
      </c>
      <c r="J22" s="113">
        <f>IF(J$11=$D$6, CMN_volumes!$M22,0)*J$10</f>
        <v>0</v>
      </c>
      <c r="K22" s="93">
        <f>IF(K$11=$D$6, CMN_volumes!$J22*CMN_volumes!$K22,0)*K$10</f>
        <v>0</v>
      </c>
      <c r="L22" s="93">
        <f>IF(L$11=IF($D22="design", $D$5, $D$6), SUMPRODUCT(CMN_volumes!$Q22:$U22,CMN_volumes!$Q$13:$U$13)+CMN_volumes!$O22,0)*L$10</f>
        <v>0</v>
      </c>
      <c r="M22" s="113">
        <f>IF(M$11=$D$6, CMN_volumes!$M22,0)*M$10</f>
        <v>0</v>
      </c>
      <c r="N22" s="93">
        <f>IF(N$11=$D$6, CMN_volumes!$J22*CMN_volumes!$K22,0)*N$10</f>
        <v>0</v>
      </c>
      <c r="O22" s="93">
        <f>IF(O$11=IF($D22="design", $D$5, $D$6), SUMPRODUCT(CMN_volumes!$Q22:$U22,CMN_volumes!$Q$13:$U$13)+CMN_volumes!$O22,0)*O$10</f>
        <v>0</v>
      </c>
      <c r="P22" s="113">
        <f>IF(P$11=$D$6, CMN_volumes!$M22,0)*P$10</f>
        <v>0</v>
      </c>
      <c r="Q22" s="93">
        <f>IF(Q$11=$D$6, CMN_volumes!$J22*CMN_volumes!$K22,0)*Q$10</f>
        <v>0</v>
      </c>
      <c r="R22" s="93">
        <f>IF(R$11=IF($D22="design", $D$5, $D$6), SUMPRODUCT(CMN_volumes!$Q22:$U22,CMN_volumes!$Q$13:$U$13)+CMN_volumes!$O22,0)*R$10</f>
        <v>0</v>
      </c>
      <c r="S22" s="113">
        <f>IF(S$11=$D$6, CMN_volumes!$M22,0)*S$10</f>
        <v>0</v>
      </c>
      <c r="U22" s="121">
        <f t="shared" ca="1" si="0"/>
        <v>208217.97866666666</v>
      </c>
      <c r="V22" s="121">
        <f t="shared" si="0"/>
        <v>0</v>
      </c>
      <c r="W22" s="121">
        <f t="shared" si="0"/>
        <v>0</v>
      </c>
      <c r="X22" s="121">
        <f t="shared" si="0"/>
        <v>0</v>
      </c>
      <c r="Z22" s="121">
        <f t="shared" ca="1" si="1"/>
        <v>208217.97866666666</v>
      </c>
    </row>
    <row r="23" spans="2:26">
      <c r="D23" t="s">
        <v>14</v>
      </c>
      <c r="F23" s="13"/>
      <c r="G23" s="114"/>
      <c r="H23" s="93">
        <f>IF(H$11=$D$6, CMN_volumes!$J23*CMN_volumes!$K23,0)*H$10</f>
        <v>678000</v>
      </c>
      <c r="I23" s="93">
        <f ca="1">IF(I$11=IF($D23="design", $D$5, $D$6), SUMPRODUCT(CMN_volumes!$Q23:$U23,CMN_volumes!$Q$13:$U$13)+CMN_volumes!$O23,0)*I$10</f>
        <v>368631.25999999995</v>
      </c>
      <c r="J23" s="113">
        <f>IF(J$11=$D$6, CMN_volumes!$M23,0)*J$10</f>
        <v>0</v>
      </c>
      <c r="K23" s="93">
        <f>IF(K$11=$D$6, CMN_volumes!$J23*CMN_volumes!$K23,0)*K$10</f>
        <v>0</v>
      </c>
      <c r="L23" s="93">
        <f>IF(L$11=IF($D23="design", $D$5, $D$6), SUMPRODUCT(CMN_volumes!$Q23:$U23,CMN_volumes!$Q$13:$U$13)+CMN_volumes!$O23,0)*L$10</f>
        <v>0</v>
      </c>
      <c r="M23" s="113">
        <f>IF(M$11=$D$6, CMN_volumes!$M23,0)*M$10</f>
        <v>0</v>
      </c>
      <c r="N23" s="93">
        <f>IF(N$11=$D$6, CMN_volumes!$J23*CMN_volumes!$K23,0)*N$10</f>
        <v>0</v>
      </c>
      <c r="O23" s="93">
        <f>IF(O$11=IF($D23="design", $D$5, $D$6), SUMPRODUCT(CMN_volumes!$Q23:$U23,CMN_volumes!$Q$13:$U$13)+CMN_volumes!$O23,0)*O$10</f>
        <v>0</v>
      </c>
      <c r="P23" s="113">
        <f>IF(P$11=$D$6, CMN_volumes!$M23,0)*P$10</f>
        <v>0</v>
      </c>
      <c r="Q23" s="93">
        <f>IF(Q$11=$D$6, CMN_volumes!$J23*CMN_volumes!$K23,0)*Q$10</f>
        <v>0</v>
      </c>
      <c r="R23" s="93">
        <f>IF(R$11=IF($D23="design", $D$5, $D$6), SUMPRODUCT(CMN_volumes!$Q23:$U23,CMN_volumes!$Q$13:$U$13)+CMN_volumes!$O23,0)*R$10</f>
        <v>0</v>
      </c>
      <c r="S23" s="113">
        <f>IF(S$11=$D$6, CMN_volumes!$M23,0)*S$10</f>
        <v>0</v>
      </c>
      <c r="U23" s="121">
        <f t="shared" ca="1" si="0"/>
        <v>1046631.26</v>
      </c>
      <c r="V23" s="121">
        <f t="shared" si="0"/>
        <v>0</v>
      </c>
      <c r="W23" s="121">
        <f t="shared" si="0"/>
        <v>0</v>
      </c>
      <c r="X23" s="121">
        <f t="shared" si="0"/>
        <v>0</v>
      </c>
      <c r="Z23" s="121">
        <f t="shared" ca="1" si="1"/>
        <v>1046631.26</v>
      </c>
    </row>
    <row r="24" spans="2:26">
      <c r="D24" t="s">
        <v>29</v>
      </c>
      <c r="F24" s="13"/>
      <c r="G24" s="114"/>
      <c r="H24" s="93">
        <f>IF(H$11=$D$6, CMN_volumes!$J24*CMN_volumes!$K24,0)*H$10</f>
        <v>7208</v>
      </c>
      <c r="I24" s="93">
        <f ca="1">IF(I$11=IF($D24="design", $D$5, $D$6), SUMPRODUCT(CMN_volumes!$Q24:$U24,CMN_volumes!$Q$13:$U$13)+CMN_volumes!$O24,0)*I$10</f>
        <v>67155.46666666666</v>
      </c>
      <c r="J24" s="113">
        <f>IF(J$11=$D$6, CMN_volumes!$M24,0)*J$10</f>
        <v>0</v>
      </c>
      <c r="K24" s="93">
        <f>IF(K$11=$D$6, CMN_volumes!$J24*CMN_volumes!$K24,0)*K$10</f>
        <v>0</v>
      </c>
      <c r="L24" s="93">
        <f>IF(L$11=IF($D24="design", $D$5, $D$6), SUMPRODUCT(CMN_volumes!$Q24:$U24,CMN_volumes!$Q$13:$U$13)+CMN_volumes!$O24,0)*L$10</f>
        <v>0</v>
      </c>
      <c r="M24" s="113">
        <f>IF(M$11=$D$6, CMN_volumes!$M24,0)*M$10</f>
        <v>0</v>
      </c>
      <c r="N24" s="93">
        <f>IF(N$11=$D$6, CMN_volumes!$J24*CMN_volumes!$K24,0)*N$10</f>
        <v>0</v>
      </c>
      <c r="O24" s="93">
        <f>IF(O$11=IF($D24="design", $D$5, $D$6), SUMPRODUCT(CMN_volumes!$Q24:$U24,CMN_volumes!$Q$13:$U$13)+CMN_volumes!$O24,0)*O$10</f>
        <v>0</v>
      </c>
      <c r="P24" s="113">
        <f>IF(P$11=$D$6, CMN_volumes!$M24,0)*P$10</f>
        <v>0</v>
      </c>
      <c r="Q24" s="93">
        <f>IF(Q$11=$D$6, CMN_volumes!$J24*CMN_volumes!$K24,0)*Q$10</f>
        <v>0</v>
      </c>
      <c r="R24" s="93">
        <f>IF(R$11=IF($D24="design", $D$5, $D$6), SUMPRODUCT(CMN_volumes!$Q24:$U24,CMN_volumes!$Q$13:$U$13)+CMN_volumes!$O24,0)*R$10</f>
        <v>0</v>
      </c>
      <c r="S24" s="113">
        <f>IF(S$11=$D$6, CMN_volumes!$M24,0)*S$10</f>
        <v>0</v>
      </c>
      <c r="U24" s="121">
        <f t="shared" ca="1" si="0"/>
        <v>74363.46666666666</v>
      </c>
      <c r="V24" s="121">
        <f t="shared" si="0"/>
        <v>0</v>
      </c>
      <c r="W24" s="121">
        <f t="shared" si="0"/>
        <v>0</v>
      </c>
      <c r="X24" s="121">
        <f t="shared" si="0"/>
        <v>0</v>
      </c>
      <c r="Z24" s="121">
        <f t="shared" ca="1" si="1"/>
        <v>74363.46666666666</v>
      </c>
    </row>
    <row r="25" spans="2:26">
      <c r="D25" t="s">
        <v>145</v>
      </c>
      <c r="F25" s="13"/>
      <c r="G25" s="114"/>
      <c r="H25" s="93">
        <f>IF(H$11=$D$6, CMN_volumes!$J25*CMN_volumes!$K25,0)*H$10</f>
        <v>466400</v>
      </c>
      <c r="I25" s="93">
        <f ca="1">IF(I$11=IF($D25="design", $D$5, $D$6), SUMPRODUCT(CMN_volumes!$Q25:$U25,CMN_volumes!$Q$13:$U$13)+CMN_volumes!$O25,0)*I$10</f>
        <v>68834.353333333318</v>
      </c>
      <c r="J25" s="113">
        <f>IF(J$11=$D$6, CMN_volumes!$M25,0)*J$10</f>
        <v>0</v>
      </c>
      <c r="K25" s="93">
        <f>IF(K$11=$D$6, CMN_volumes!$J25*CMN_volumes!$K25,0)*K$10</f>
        <v>0</v>
      </c>
      <c r="L25" s="93">
        <f>IF(L$11=IF($D25="design", $D$5, $D$6), SUMPRODUCT(CMN_volumes!$Q25:$U25,CMN_volumes!$Q$13:$U$13)+CMN_volumes!$O25,0)*L$10</f>
        <v>0</v>
      </c>
      <c r="M25" s="113">
        <f>IF(M$11=$D$6, CMN_volumes!$M25,0)*M$10</f>
        <v>0</v>
      </c>
      <c r="N25" s="93">
        <f>IF(N$11=$D$6, CMN_volumes!$J25*CMN_volumes!$K25,0)*N$10</f>
        <v>0</v>
      </c>
      <c r="O25" s="93">
        <f>IF(O$11=IF($D25="design", $D$5, $D$6), SUMPRODUCT(CMN_volumes!$Q25:$U25,CMN_volumes!$Q$13:$U$13)+CMN_volumes!$O25,0)*O$10</f>
        <v>0</v>
      </c>
      <c r="P25" s="113">
        <f>IF(P$11=$D$6, CMN_volumes!$M25,0)*P$10</f>
        <v>0</v>
      </c>
      <c r="Q25" s="93">
        <f>IF(Q$11=$D$6, CMN_volumes!$J25*CMN_volumes!$K25,0)*Q$10</f>
        <v>0</v>
      </c>
      <c r="R25" s="93">
        <f>IF(R$11=IF($D25="design", $D$5, $D$6), SUMPRODUCT(CMN_volumes!$Q25:$U25,CMN_volumes!$Q$13:$U$13)+CMN_volumes!$O25,0)*R$10</f>
        <v>0</v>
      </c>
      <c r="S25" s="113">
        <f>IF(S$11=$D$6, CMN_volumes!$M25,0)*S$10</f>
        <v>0</v>
      </c>
      <c r="U25" s="121">
        <f t="shared" ca="1" si="0"/>
        <v>535234.35333333327</v>
      </c>
      <c r="V25" s="121">
        <f t="shared" si="0"/>
        <v>0</v>
      </c>
      <c r="W25" s="121">
        <f t="shared" si="0"/>
        <v>0</v>
      </c>
      <c r="X25" s="121">
        <f t="shared" si="0"/>
        <v>0</v>
      </c>
      <c r="Z25" s="121">
        <f t="shared" ca="1" si="1"/>
        <v>535234.35333333327</v>
      </c>
    </row>
    <row r="26" spans="2:26">
      <c r="D26" t="s">
        <v>146</v>
      </c>
      <c r="F26" s="13"/>
      <c r="G26" s="114"/>
      <c r="H26" s="93">
        <f>IF(H$11=$D$6, CMN_volumes!$J26*CMN_volumes!$K26,0)*H$10</f>
        <v>0</v>
      </c>
      <c r="I26" s="93">
        <f ca="1">IF(I$11=IF($D26="design", $D$5, $D$6), SUMPRODUCT(CMN_volumes!$Q26:$U26,CMN_volumes!$Q$13:$U$13)+CMN_volumes!$O26,0)*I$10</f>
        <v>0</v>
      </c>
      <c r="J26" s="113">
        <f>IF(J$11=$D$6, CMN_volumes!$M26,0)*J$10</f>
        <v>0</v>
      </c>
      <c r="K26" s="93">
        <f>IF(K$11=$D$6, CMN_volumes!$J26*CMN_volumes!$K26,0)*K$10</f>
        <v>0</v>
      </c>
      <c r="L26" s="93">
        <f>IF(L$11=IF($D26="design", $D$5, $D$6), SUMPRODUCT(CMN_volumes!$Q26:$U26,CMN_volumes!$Q$13:$U$13)+CMN_volumes!$O26,0)*L$10</f>
        <v>0</v>
      </c>
      <c r="M26" s="113">
        <f>IF(M$11=$D$6, CMN_volumes!$M26,0)*M$10</f>
        <v>0</v>
      </c>
      <c r="N26" s="93">
        <f>IF(N$11=$D$6, CMN_volumes!$J26*CMN_volumes!$K26,0)*N$10</f>
        <v>0</v>
      </c>
      <c r="O26" s="93">
        <f>IF(O$11=IF($D26="design", $D$5, $D$6), SUMPRODUCT(CMN_volumes!$Q26:$U26,CMN_volumes!$Q$13:$U$13)+CMN_volumes!$O26,0)*O$10</f>
        <v>0</v>
      </c>
      <c r="P26" s="113">
        <f>IF(P$11=$D$6, CMN_volumes!$M26,0)*P$10</f>
        <v>0</v>
      </c>
      <c r="Q26" s="93">
        <f>IF(Q$11=$D$6, CMN_volumes!$J26*CMN_volumes!$K26,0)*Q$10</f>
        <v>0</v>
      </c>
      <c r="R26" s="93">
        <f>IF(R$11=IF($D26="design", $D$5, $D$6), SUMPRODUCT(CMN_volumes!$Q26:$U26,CMN_volumes!$Q$13:$U$13)+CMN_volumes!$O26,0)*R$10</f>
        <v>0</v>
      </c>
      <c r="S26" s="113">
        <f>IF(S$11=$D$6, CMN_volumes!$M26,0)*S$10</f>
        <v>0</v>
      </c>
      <c r="U26" s="121">
        <f t="shared" ca="1" si="0"/>
        <v>0</v>
      </c>
      <c r="V26" s="121">
        <f t="shared" si="0"/>
        <v>0</v>
      </c>
      <c r="W26" s="121">
        <f t="shared" si="0"/>
        <v>0</v>
      </c>
      <c r="X26" s="121">
        <f t="shared" si="0"/>
        <v>0</v>
      </c>
      <c r="Z26" s="121">
        <f t="shared" ca="1" si="1"/>
        <v>0</v>
      </c>
    </row>
    <row r="27" spans="2:26">
      <c r="D27" t="s">
        <v>147</v>
      </c>
      <c r="F27" s="13"/>
      <c r="G27" s="114"/>
      <c r="H27" s="93">
        <f>IF(H$11=$D$6, CMN_volumes!$J27*CMN_volumes!$K27,0)*H$10</f>
        <v>452400</v>
      </c>
      <c r="I27" s="93">
        <f ca="1">IF(I$11=IF($D27="design", $D$5, $D$6), SUMPRODUCT(CMN_volumes!$Q27:$U27,CMN_volumes!$Q$13:$U$13)+CMN_volumes!$O27,0)*I$10</f>
        <v>106029.62399999998</v>
      </c>
      <c r="J27" s="113">
        <f>IF(J$11=$D$6, CMN_volumes!$M27,0)*J$10</f>
        <v>0</v>
      </c>
      <c r="K27" s="93">
        <f>IF(K$11=$D$6, CMN_volumes!$J27*CMN_volumes!$K27,0)*K$10</f>
        <v>0</v>
      </c>
      <c r="L27" s="93">
        <f>IF(L$11=IF($D27="design", $D$5, $D$6), SUMPRODUCT(CMN_volumes!$Q27:$U27,CMN_volumes!$Q$13:$U$13)+CMN_volumes!$O27,0)*L$10</f>
        <v>0</v>
      </c>
      <c r="M27" s="113">
        <f>IF(M$11=$D$6, CMN_volumes!$M27,0)*M$10</f>
        <v>0</v>
      </c>
      <c r="N27" s="93">
        <f>IF(N$11=$D$6, CMN_volumes!$J27*CMN_volumes!$K27,0)*N$10</f>
        <v>0</v>
      </c>
      <c r="O27" s="93">
        <f>IF(O$11=IF($D27="design", $D$5, $D$6), SUMPRODUCT(CMN_volumes!$Q27:$U27,CMN_volumes!$Q$13:$U$13)+CMN_volumes!$O27,0)*O$10</f>
        <v>0</v>
      </c>
      <c r="P27" s="113">
        <f>IF(P$11=$D$6, CMN_volumes!$M27,0)*P$10</f>
        <v>0</v>
      </c>
      <c r="Q27" s="93">
        <f>IF(Q$11=$D$6, CMN_volumes!$J27*CMN_volumes!$K27,0)*Q$10</f>
        <v>0</v>
      </c>
      <c r="R27" s="93">
        <f>IF(R$11=IF($D27="design", $D$5, $D$6), SUMPRODUCT(CMN_volumes!$Q27:$U27,CMN_volumes!$Q$13:$U$13)+CMN_volumes!$O27,0)*R$10</f>
        <v>0</v>
      </c>
      <c r="S27" s="113">
        <f>IF(S$11=$D$6, CMN_volumes!$M27,0)*S$10</f>
        <v>0</v>
      </c>
      <c r="U27" s="121">
        <f t="shared" ca="1" si="0"/>
        <v>558429.62399999995</v>
      </c>
      <c r="V27" s="121">
        <f t="shared" si="0"/>
        <v>0</v>
      </c>
      <c r="W27" s="121">
        <f t="shared" si="0"/>
        <v>0</v>
      </c>
      <c r="X27" s="121">
        <f t="shared" si="0"/>
        <v>0</v>
      </c>
      <c r="Z27" s="121">
        <f t="shared" ca="1" si="1"/>
        <v>558429.62399999995</v>
      </c>
    </row>
    <row r="28" spans="2:26">
      <c r="D28" s="18" t="s">
        <v>184</v>
      </c>
      <c r="F28" s="13"/>
      <c r="G28" s="114"/>
      <c r="H28" s="93">
        <f>IF(H$11=$D$6, CMN_volumes!$J28*CMN_volumes!$K28,0)*H$10</f>
        <v>200000</v>
      </c>
      <c r="I28" s="93">
        <f ca="1">IF(I$11=IF($D28="design", $D$5, $D$6), SUMPRODUCT(CMN_volumes!$Q28:$U28,CMN_volumes!$Q$13:$U$13)+CMN_volumes!$O28,0)*I$10</f>
        <v>0</v>
      </c>
      <c r="J28" s="113">
        <f>IF(J$11=$D$6, CMN_volumes!$M28,0)*J$10</f>
        <v>0</v>
      </c>
      <c r="K28" s="93">
        <f>IF(K$11=$D$6, CMN_volumes!$J28*CMN_volumes!$K28,0)*K$10</f>
        <v>0</v>
      </c>
      <c r="L28" s="93">
        <f>IF(L$11=IF($D28="design", $D$5, $D$6), SUMPRODUCT(CMN_volumes!$Q28:$U28,CMN_volumes!$Q$13:$U$13)+CMN_volumes!$O28,0)*L$10</f>
        <v>0</v>
      </c>
      <c r="M28" s="113">
        <f>IF(M$11=$D$6, CMN_volumes!$M28,0)*M$10</f>
        <v>0</v>
      </c>
      <c r="N28" s="93">
        <f>IF(N$11=$D$6, CMN_volumes!$J28*CMN_volumes!$K28,0)*N$10</f>
        <v>0</v>
      </c>
      <c r="O28" s="93">
        <f>IF(O$11=IF($D28="design", $D$5, $D$6), SUMPRODUCT(CMN_volumes!$Q28:$U28,CMN_volumes!$Q$13:$U$13)+CMN_volumes!$O28,0)*O$10</f>
        <v>0</v>
      </c>
      <c r="P28" s="113">
        <f>IF(P$11=$D$6, CMN_volumes!$M28,0)*P$10</f>
        <v>0</v>
      </c>
      <c r="Q28" s="93">
        <f>IF(Q$11=$D$6, CMN_volumes!$J28*CMN_volumes!$K28,0)*Q$10</f>
        <v>0</v>
      </c>
      <c r="R28" s="93">
        <f>IF(R$11=IF($D28="design", $D$5, $D$6), SUMPRODUCT(CMN_volumes!$Q28:$U28,CMN_volumes!$Q$13:$U$13)+CMN_volumes!$O28,0)*R$10</f>
        <v>0</v>
      </c>
      <c r="S28" s="113">
        <f>IF(S$11=$D$6, CMN_volumes!$M28,0)*S$10</f>
        <v>0</v>
      </c>
      <c r="U28" s="121">
        <f t="shared" ca="1" si="0"/>
        <v>200000</v>
      </c>
      <c r="V28" s="121">
        <f t="shared" si="0"/>
        <v>0</v>
      </c>
      <c r="W28" s="121">
        <f t="shared" si="0"/>
        <v>0</v>
      </c>
      <c r="X28" s="121">
        <f t="shared" si="0"/>
        <v>0</v>
      </c>
      <c r="Z28" s="121">
        <f t="shared" ca="1" si="1"/>
        <v>200000</v>
      </c>
    </row>
    <row r="29" spans="2:26">
      <c r="D29" t="s">
        <v>15</v>
      </c>
      <c r="F29" s="13"/>
      <c r="G29" s="114"/>
      <c r="H29" s="93">
        <f>IF(H$11=$D$6, CMN_volumes!$J29*CMN_volumes!$K29,0)*H$10</f>
        <v>0</v>
      </c>
      <c r="I29" s="93">
        <f ca="1">IF(I$11=IF($D29="design", $D$5, $D$6), SUMPRODUCT(CMN_volumes!$Q29:$U29,CMN_volumes!$Q$13:$U$13)+CMN_volumes!$O29,0)*I$10</f>
        <v>0</v>
      </c>
      <c r="J29" s="113">
        <f>IF(J$11=$D$6, CMN_volumes!$M29,0)*J$10</f>
        <v>0</v>
      </c>
      <c r="K29" s="93">
        <f>IF(K$11=$D$6, CMN_volumes!$J29*CMN_volumes!$K29,0)*K$10</f>
        <v>0</v>
      </c>
      <c r="L29" s="93">
        <f>IF(L$11=IF($D29="design", $D$5, $D$6), SUMPRODUCT(CMN_volumes!$Q29:$U29,CMN_volumes!$Q$13:$U$13)+CMN_volumes!$O29,0)*L$10</f>
        <v>0</v>
      </c>
      <c r="M29" s="113">
        <f>IF(M$11=$D$6, CMN_volumes!$M29,0)*M$10</f>
        <v>0</v>
      </c>
      <c r="N29" s="93">
        <f>IF(N$11=$D$6, CMN_volumes!$J29*CMN_volumes!$K29,0)*N$10</f>
        <v>0</v>
      </c>
      <c r="O29" s="93">
        <f>IF(O$11=IF($D29="design", $D$5, $D$6), SUMPRODUCT(CMN_volumes!$Q29:$U29,CMN_volumes!$Q$13:$U$13)+CMN_volumes!$O29,0)*O$10</f>
        <v>0</v>
      </c>
      <c r="P29" s="113">
        <f>IF(P$11=$D$6, CMN_volumes!$M29,0)*P$10</f>
        <v>0</v>
      </c>
      <c r="Q29" s="93">
        <f>IF(Q$11=$D$6, CMN_volumes!$J29*CMN_volumes!$K29,0)*Q$10</f>
        <v>0</v>
      </c>
      <c r="R29" s="93">
        <f>IF(R$11=IF($D29="design", $D$5, $D$6), SUMPRODUCT(CMN_volumes!$Q29:$U29,CMN_volumes!$Q$13:$U$13)+CMN_volumes!$O29,0)*R$10</f>
        <v>0</v>
      </c>
      <c r="S29" s="113">
        <f>IF(S$11=$D$6, CMN_volumes!$M29,0)*S$10</f>
        <v>0</v>
      </c>
      <c r="U29" s="121">
        <f t="shared" ca="1" si="0"/>
        <v>0</v>
      </c>
      <c r="V29" s="121">
        <f t="shared" si="0"/>
        <v>0</v>
      </c>
      <c r="W29" s="121">
        <f t="shared" si="0"/>
        <v>0</v>
      </c>
      <c r="X29" s="121">
        <f t="shared" si="0"/>
        <v>0</v>
      </c>
      <c r="Z29" s="121">
        <f t="shared" ca="1" si="1"/>
        <v>0</v>
      </c>
    </row>
    <row r="30" spans="2:26">
      <c r="D30" t="s">
        <v>39</v>
      </c>
      <c r="F30" s="13"/>
      <c r="G30" s="114"/>
      <c r="H30" s="93">
        <f>IF(H$11=$D$6, CMN_volumes!$J30*CMN_volumes!$K30,0)*H$10</f>
        <v>469500</v>
      </c>
      <c r="I30" s="93">
        <f ca="1">IF(I$11=IF($D30="design", $D$5, $D$6), SUMPRODUCT(CMN_volumes!$Q30:$U30,CMN_volumes!$Q$13:$U$13)+CMN_volumes!$O30,0)*I$10</f>
        <v>0</v>
      </c>
      <c r="J30" s="113">
        <f>IF(J$11=$D$6, CMN_volumes!$M30,0)*J$10</f>
        <v>0</v>
      </c>
      <c r="K30" s="93">
        <f>IF(K$11=$D$6, CMN_volumes!$J30*CMN_volumes!$K30,0)*K$10</f>
        <v>0</v>
      </c>
      <c r="L30" s="93">
        <f>IF(L$11=IF($D30="design", $D$5, $D$6), SUMPRODUCT(CMN_volumes!$Q30:$U30,CMN_volumes!$Q$13:$U$13)+CMN_volumes!$O30,0)*L$10</f>
        <v>0</v>
      </c>
      <c r="M30" s="113">
        <f>IF(M$11=$D$6, CMN_volumes!$M30,0)*M$10</f>
        <v>0</v>
      </c>
      <c r="N30" s="93">
        <f>IF(N$11=$D$6, CMN_volumes!$J30*CMN_volumes!$K30,0)*N$10</f>
        <v>0</v>
      </c>
      <c r="O30" s="93">
        <f>IF(O$11=IF($D30="design", $D$5, $D$6), SUMPRODUCT(CMN_volumes!$Q30:$U30,CMN_volumes!$Q$13:$U$13)+CMN_volumes!$O30,0)*O$10</f>
        <v>0</v>
      </c>
      <c r="P30" s="113">
        <f>IF(P$11=$D$6, CMN_volumes!$M30,0)*P$10</f>
        <v>0</v>
      </c>
      <c r="Q30" s="93">
        <f>IF(Q$11=$D$6, CMN_volumes!$J30*CMN_volumes!$K30,0)*Q$10</f>
        <v>0</v>
      </c>
      <c r="R30" s="93">
        <f>IF(R$11=IF($D30="design", $D$5, $D$6), SUMPRODUCT(CMN_volumes!$Q30:$U30,CMN_volumes!$Q$13:$U$13)+CMN_volumes!$O30,0)*R$10</f>
        <v>0</v>
      </c>
      <c r="S30" s="113">
        <f>IF(S$11=$D$6, CMN_volumes!$M30,0)*S$10</f>
        <v>0</v>
      </c>
      <c r="U30" s="121">
        <f t="shared" ca="1" si="0"/>
        <v>469500</v>
      </c>
      <c r="V30" s="121">
        <f t="shared" si="0"/>
        <v>0</v>
      </c>
      <c r="W30" s="121">
        <f t="shared" si="0"/>
        <v>0</v>
      </c>
      <c r="X30" s="121">
        <f t="shared" si="0"/>
        <v>0</v>
      </c>
      <c r="Z30" s="121">
        <f t="shared" ca="1" si="1"/>
        <v>469500</v>
      </c>
    </row>
    <row r="31" spans="2:26">
      <c r="D31" t="s">
        <v>158</v>
      </c>
      <c r="F31" s="13"/>
      <c r="G31" s="114"/>
      <c r="H31" s="93">
        <f>IF(H$11=$D$6, CMN_volumes!$J31*CMN_volumes!$K31,0)*H$10</f>
        <v>0</v>
      </c>
      <c r="I31" s="93">
        <f ca="1">IF(I$11=IF($D31="design", $D$5, $D$6), SUMPRODUCT(CMN_volumes!$Q31:$U31,CMN_volumes!$Q$13:$U$13)+CMN_volumes!$O31,0)*I$10</f>
        <v>0</v>
      </c>
      <c r="J31" s="113">
        <f>IF(J$11=$D$6, CMN_volumes!$M31,0)*J$10</f>
        <v>0</v>
      </c>
      <c r="K31" s="93">
        <f>IF(K$11=$D$6, CMN_volumes!$J31*CMN_volumes!$K31,0)*K$10</f>
        <v>0</v>
      </c>
      <c r="L31" s="93">
        <f>IF(L$11=IF($D31="design", $D$5, $D$6), SUMPRODUCT(CMN_volumes!$Q31:$U31,CMN_volumes!$Q$13:$U$13)+CMN_volumes!$O31,0)*L$10</f>
        <v>0</v>
      </c>
      <c r="M31" s="113">
        <f>IF(M$11=$D$6, CMN_volumes!$M31,0)*M$10</f>
        <v>0</v>
      </c>
      <c r="N31" s="93">
        <f>IF(N$11=$D$6, CMN_volumes!$J31*CMN_volumes!$K31,0)*N$10</f>
        <v>0</v>
      </c>
      <c r="O31" s="93">
        <f>IF(O$11=IF($D31="design", $D$5, $D$6), SUMPRODUCT(CMN_volumes!$Q31:$U31,CMN_volumes!$Q$13:$U$13)+CMN_volumes!$O31,0)*O$10</f>
        <v>0</v>
      </c>
      <c r="P31" s="113">
        <f>IF(P$11=$D$6, CMN_volumes!$M31,0)*P$10</f>
        <v>0</v>
      </c>
      <c r="Q31" s="93">
        <f>IF(Q$11=$D$6, CMN_volumes!$J31*CMN_volumes!$K31,0)*Q$10</f>
        <v>0</v>
      </c>
      <c r="R31" s="93">
        <f>IF(R$11=IF($D31="design", $D$5, $D$6), SUMPRODUCT(CMN_volumes!$Q31:$U31,CMN_volumes!$Q$13:$U$13)+CMN_volumes!$O31,0)*R$10</f>
        <v>0</v>
      </c>
      <c r="S31" s="113">
        <f>IF(S$11=$D$6, CMN_volumes!$M31,0)*S$10</f>
        <v>0</v>
      </c>
      <c r="U31" s="121">
        <f t="shared" ca="1" si="0"/>
        <v>0</v>
      </c>
      <c r="V31" s="121">
        <f t="shared" si="0"/>
        <v>0</v>
      </c>
      <c r="W31" s="121">
        <f t="shared" si="0"/>
        <v>0</v>
      </c>
      <c r="X31" s="121">
        <f t="shared" si="0"/>
        <v>0</v>
      </c>
      <c r="Z31" s="121">
        <f ca="1">SUM(U31:X31)</f>
        <v>0</v>
      </c>
    </row>
    <row r="32" spans="2:26">
      <c r="D32" t="s">
        <v>159</v>
      </c>
      <c r="F32" s="13"/>
      <c r="G32" s="114"/>
      <c r="H32" s="93">
        <f>IF(H$11=$D$6, CMN_volumes!$J32*CMN_volumes!$K32,0)*H$10</f>
        <v>3292000</v>
      </c>
      <c r="I32" s="93">
        <f ca="1">IF(I$11=IF($D32="design", $D$5, $D$6), SUMPRODUCT(CMN_volumes!$Q32:$U32,CMN_volumes!$Q$13:$U$13)+CMN_volumes!$O32,0)*I$10</f>
        <v>0</v>
      </c>
      <c r="J32" s="113">
        <f>IF(J$11=$D$6, CMN_volumes!$M32,0)*J$10</f>
        <v>0</v>
      </c>
      <c r="K32" s="93">
        <f>IF(K$11=$D$6, CMN_volumes!$J32*CMN_volumes!$K32,0)*K$10</f>
        <v>0</v>
      </c>
      <c r="L32" s="93">
        <f>IF(L$11=IF($D32="design", $D$5, $D$6), SUMPRODUCT(CMN_volumes!$Q32:$U32,CMN_volumes!$Q$13:$U$13)+CMN_volumes!$O32,0)*L$10</f>
        <v>0</v>
      </c>
      <c r="M32" s="113">
        <f>IF(M$11=$D$6, CMN_volumes!$M32,0)*M$10</f>
        <v>0</v>
      </c>
      <c r="N32" s="93">
        <f>IF(N$11=$D$6, CMN_volumes!$J32*CMN_volumes!$K32,0)*N$10</f>
        <v>0</v>
      </c>
      <c r="O32" s="93">
        <f>IF(O$11=IF($D32="design", $D$5, $D$6), SUMPRODUCT(CMN_volumes!$Q32:$U32,CMN_volumes!$Q$13:$U$13)+CMN_volumes!$O32,0)*O$10</f>
        <v>0</v>
      </c>
      <c r="P32" s="113">
        <f>IF(P$11=$D$6, CMN_volumes!$M32,0)*P$10</f>
        <v>0</v>
      </c>
      <c r="Q32" s="93">
        <f>IF(Q$11=$D$6, CMN_volumes!$J32*CMN_volumes!$K32,0)*Q$10</f>
        <v>0</v>
      </c>
      <c r="R32" s="93">
        <f>IF(R$11=IF($D32="design", $D$5, $D$6), SUMPRODUCT(CMN_volumes!$Q32:$U32,CMN_volumes!$Q$13:$U$13)+CMN_volumes!$O32,0)*R$10</f>
        <v>0</v>
      </c>
      <c r="S32" s="113">
        <f>IF(S$11=$D$6, CMN_volumes!$M32,0)*S$10</f>
        <v>0</v>
      </c>
      <c r="U32" s="121">
        <f t="shared" ca="1" si="0"/>
        <v>3292000</v>
      </c>
      <c r="V32" s="121">
        <f t="shared" si="0"/>
        <v>0</v>
      </c>
      <c r="W32" s="121">
        <f t="shared" si="0"/>
        <v>0</v>
      </c>
      <c r="X32" s="121">
        <f t="shared" si="0"/>
        <v>0</v>
      </c>
      <c r="Z32" s="121">
        <f ca="1">SUM(U32:X32)</f>
        <v>3292000</v>
      </c>
    </row>
    <row r="33" spans="1:26">
      <c r="D33" t="s">
        <v>160</v>
      </c>
      <c r="F33" s="13"/>
      <c r="G33" s="114"/>
      <c r="H33" s="93">
        <f>IF(H$11=$D$6, CMN_volumes!$J33*CMN_volumes!$K33,0)*H$10</f>
        <v>0</v>
      </c>
      <c r="I33" s="93">
        <f ca="1">IF(I$11=IF($D33="design", $D$5, $D$6), SUMPRODUCT(CMN_volumes!$Q33:$U33,CMN_volumes!$Q$13:$U$13)+CMN_volumes!$O33,0)*I$10</f>
        <v>0</v>
      </c>
      <c r="J33" s="113">
        <f>IF(J$11=$D$6, CMN_volumes!$M33,0)*J$10</f>
        <v>0</v>
      </c>
      <c r="K33" s="93">
        <f>IF(K$11=$D$6, CMN_volumes!$J33*CMN_volumes!$K33,0)*K$10</f>
        <v>0</v>
      </c>
      <c r="L33" s="93">
        <f>IF(L$11=IF($D33="design", $D$5, $D$6), SUMPRODUCT(CMN_volumes!$Q33:$U33,CMN_volumes!$Q$13:$U$13)+CMN_volumes!$O33,0)*L$10</f>
        <v>0</v>
      </c>
      <c r="M33" s="113">
        <f>IF(M$11=$D$6, CMN_volumes!$M33,0)*M$10</f>
        <v>0</v>
      </c>
      <c r="N33" s="93">
        <f>IF(N$11=$D$6, CMN_volumes!$J33*CMN_volumes!$K33,0)*N$10</f>
        <v>0</v>
      </c>
      <c r="O33" s="93">
        <f>IF(O$11=IF($D33="design", $D$5, $D$6), SUMPRODUCT(CMN_volumes!$Q33:$U33,CMN_volumes!$Q$13:$U$13)+CMN_volumes!$O33,0)*O$10</f>
        <v>0</v>
      </c>
      <c r="P33" s="113">
        <f>IF(P$11=$D$6, CMN_volumes!$M33,0)*P$10</f>
        <v>0</v>
      </c>
      <c r="Q33" s="93">
        <f>IF(Q$11=$D$6, CMN_volumes!$J33*CMN_volumes!$K33,0)*Q$10</f>
        <v>0</v>
      </c>
      <c r="R33" s="93">
        <f>IF(R$11=IF($D33="design", $D$5, $D$6), SUMPRODUCT(CMN_volumes!$Q33:$U33,CMN_volumes!$Q$13:$U$13)+CMN_volumes!$O33,0)*R$10</f>
        <v>0</v>
      </c>
      <c r="S33" s="113">
        <f>IF(S$11=$D$6, CMN_volumes!$M33,0)*S$10</f>
        <v>0</v>
      </c>
      <c r="U33" s="121">
        <f t="shared" ca="1" si="0"/>
        <v>0</v>
      </c>
      <c r="V33" s="121">
        <f t="shared" si="0"/>
        <v>0</v>
      </c>
      <c r="W33" s="121">
        <f t="shared" si="0"/>
        <v>0</v>
      </c>
      <c r="X33" s="121">
        <f t="shared" si="0"/>
        <v>0</v>
      </c>
      <c r="Z33" s="121">
        <f ca="1">SUM(U33:X33)</f>
        <v>0</v>
      </c>
    </row>
    <row r="34" spans="1:26">
      <c r="D34" t="s">
        <v>161</v>
      </c>
      <c r="F34" s="13"/>
      <c r="G34" s="114"/>
      <c r="H34" s="93">
        <f>IF(H$11=$D$6, CMN_volumes!$J34*CMN_volumes!$K34,0)*H$10</f>
        <v>962000</v>
      </c>
      <c r="I34" s="93">
        <f ca="1">IF(I$11=IF($D34="design", $D$5, $D$6), SUMPRODUCT(CMN_volumes!$Q34:$U34,CMN_volumes!$Q$13:$U$13)+CMN_volumes!$O34,0)*I$10</f>
        <v>0</v>
      </c>
      <c r="J34" s="113">
        <f>IF(J$11=$D$6, CMN_volumes!$M34,0)*J$10</f>
        <v>0</v>
      </c>
      <c r="K34" s="93">
        <f>IF(K$11=$D$6, CMN_volumes!$J34*CMN_volumes!$K34,0)*K$10</f>
        <v>0</v>
      </c>
      <c r="L34" s="93">
        <f>IF(L$11=IF($D34="design", $D$5, $D$6), SUMPRODUCT(CMN_volumes!$Q34:$U34,CMN_volumes!$Q$13:$U$13)+CMN_volumes!$O34,0)*L$10</f>
        <v>0</v>
      </c>
      <c r="M34" s="113">
        <f>IF(M$11=$D$6, CMN_volumes!$M34,0)*M$10</f>
        <v>0</v>
      </c>
      <c r="N34" s="93">
        <f>IF(N$11=$D$6, CMN_volumes!$J34*CMN_volumes!$K34,0)*N$10</f>
        <v>0</v>
      </c>
      <c r="O34" s="93">
        <f>IF(O$11=IF($D34="design", $D$5, $D$6), SUMPRODUCT(CMN_volumes!$Q34:$U34,CMN_volumes!$Q$13:$U$13)+CMN_volumes!$O34,0)*O$10</f>
        <v>0</v>
      </c>
      <c r="P34" s="113">
        <f>IF(P$11=$D$6, CMN_volumes!$M34,0)*P$10</f>
        <v>0</v>
      </c>
      <c r="Q34" s="93">
        <f>IF(Q$11=$D$6, CMN_volumes!$J34*CMN_volumes!$K34,0)*Q$10</f>
        <v>0</v>
      </c>
      <c r="R34" s="93">
        <f>IF(R$11=IF($D34="design", $D$5, $D$6), SUMPRODUCT(CMN_volumes!$Q34:$U34,CMN_volumes!$Q$13:$U$13)+CMN_volumes!$O34,0)*R$10</f>
        <v>0</v>
      </c>
      <c r="S34" s="113">
        <f>IF(S$11=$D$6, CMN_volumes!$M34,0)*S$10</f>
        <v>0</v>
      </c>
      <c r="U34" s="121">
        <f t="shared" ca="1" si="0"/>
        <v>962000</v>
      </c>
      <c r="V34" s="121">
        <f t="shared" si="0"/>
        <v>0</v>
      </c>
      <c r="W34" s="121">
        <f t="shared" si="0"/>
        <v>0</v>
      </c>
      <c r="X34" s="121">
        <f t="shared" si="0"/>
        <v>0</v>
      </c>
      <c r="Z34" s="121">
        <f t="shared" ca="1" si="1"/>
        <v>962000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CMN_volumes!$J38*CMN_volumes!$K38,0)*H$10</f>
        <v>1110010</v>
      </c>
      <c r="I38" s="93">
        <f ca="1">IF(I$11=IF($D38="design", $D$5, $D$6), SUMPRODUCT(CMN_volumes!$Q38:$U38,CMN_volumes!$Q$13:$U$13)+CMN_volumes!$O38,0)*I$10</f>
        <v>269729.64199999993</v>
      </c>
      <c r="J38" s="113">
        <f>IF(J$11=$D$6, CMN_volumes!$M38,0)*J$10</f>
        <v>0</v>
      </c>
      <c r="K38" s="93">
        <f>IF(K$11=$D$6, CMN_volumes!$J38*CMN_volumes!$K38,0)*K$10</f>
        <v>0</v>
      </c>
      <c r="L38" s="93">
        <f>IF(L$11=IF($D38="design", $D$5, $D$6), SUMPRODUCT(CMN_volumes!$Q38:$U38,CMN_volumes!$Q$13:$U$13)+CMN_volumes!$O38,0)*L$10</f>
        <v>0</v>
      </c>
      <c r="M38" s="113">
        <f>IF(M$11=$D$6, CMN_volumes!$M38,0)*M$10</f>
        <v>0</v>
      </c>
      <c r="N38" s="93">
        <f>IF(N$11=$D$6, CMN_volumes!$J38*CMN_volumes!$K38,0)*N$10</f>
        <v>0</v>
      </c>
      <c r="O38" s="93">
        <f>IF(O$11=IF($D38="design", $D$5, $D$6), SUMPRODUCT(CMN_volumes!$Q38:$U38,CMN_volumes!$Q$13:$U$13)+CMN_volumes!$O38,0)*O$10</f>
        <v>0</v>
      </c>
      <c r="P38" s="113">
        <f>IF(P$11=$D$6, CMN_volumes!$M38,0)*P$10</f>
        <v>0</v>
      </c>
      <c r="Q38" s="93">
        <f>IF(Q$11=$D$6, CMN_volumes!$J38*CMN_volumes!$K38,0)*Q$10</f>
        <v>0</v>
      </c>
      <c r="R38" s="93">
        <f>IF(R$11=IF($D38="design", $D$5, $D$6), SUMPRODUCT(CMN_volumes!$Q38:$U38,CMN_volumes!$Q$13:$U$13)+CMN_volumes!$O38,0)*R$10</f>
        <v>0</v>
      </c>
      <c r="S38" s="113">
        <f>IF(S$11=$D$6, CMN_volumes!$M38,0)*S$10</f>
        <v>0</v>
      </c>
      <c r="U38" s="121">
        <f t="shared" ref="U38:X49" ca="1" si="2">SUMIF($H$11:$S$11,U$11, $H38:$S38)</f>
        <v>1379739.642</v>
      </c>
      <c r="V38" s="121">
        <f t="shared" si="2"/>
        <v>0</v>
      </c>
      <c r="W38" s="121">
        <f t="shared" si="2"/>
        <v>0</v>
      </c>
      <c r="X38" s="121">
        <f t="shared" si="2"/>
        <v>0</v>
      </c>
      <c r="Z38" s="121">
        <f t="shared" ref="Z38:Z53" ca="1" si="3">SUM(U38:X38)</f>
        <v>1379739.642</v>
      </c>
    </row>
    <row r="39" spans="1:26">
      <c r="D39" s="18" t="s">
        <v>19</v>
      </c>
      <c r="F39" s="13"/>
      <c r="G39" s="114"/>
      <c r="H39" s="93">
        <f>IF(H$11=$D$6, CMN_volumes!$J39*CMN_volumes!$K39,0)*H$10</f>
        <v>58300</v>
      </c>
      <c r="I39" s="93">
        <f ca="1">IF(I$11=IF($D39="design", $D$5, $D$6), SUMPRODUCT(CMN_volumes!$Q39:$U39,CMN_volumes!$Q$13:$U$13)+CMN_volumes!$O39,0)*I$10</f>
        <v>0</v>
      </c>
      <c r="J39" s="113">
        <f>IF(J$11=$D$6, CMN_volumes!$M39,0)*J$10</f>
        <v>0</v>
      </c>
      <c r="K39" s="93">
        <f>IF(K$11=$D$6, CMN_volumes!$J39*CMN_volumes!$K39,0)*K$10</f>
        <v>0</v>
      </c>
      <c r="L39" s="93">
        <f>IF(L$11=IF($D39="design", $D$5, $D$6), SUMPRODUCT(CMN_volumes!$Q39:$U39,CMN_volumes!$Q$13:$U$13)+CMN_volumes!$O39,0)*L$10</f>
        <v>0</v>
      </c>
      <c r="M39" s="113">
        <f>IF(M$11=$D$6, CMN_volumes!$M39,0)*M$10</f>
        <v>0</v>
      </c>
      <c r="N39" s="93">
        <f>IF(N$11=$D$6, CMN_volumes!$J39*CMN_volumes!$K39,0)*N$10</f>
        <v>0</v>
      </c>
      <c r="O39" s="93">
        <f>IF(O$11=IF($D39="design", $D$5, $D$6), SUMPRODUCT(CMN_volumes!$Q39:$U39,CMN_volumes!$Q$13:$U$13)+CMN_volumes!$O39,0)*O$10</f>
        <v>0</v>
      </c>
      <c r="P39" s="113">
        <f>IF(P$11=$D$6, CMN_volumes!$M39,0)*P$10</f>
        <v>0</v>
      </c>
      <c r="Q39" s="93">
        <f>IF(Q$11=$D$6, CMN_volumes!$J39*CMN_volumes!$K39,0)*Q$10</f>
        <v>0</v>
      </c>
      <c r="R39" s="93">
        <f>IF(R$11=IF($D39="design", $D$5, $D$6), SUMPRODUCT(CMN_volumes!$Q39:$U39,CMN_volumes!$Q$13:$U$13)+CMN_volumes!$O39,0)*R$10</f>
        <v>0</v>
      </c>
      <c r="S39" s="113">
        <f>IF(S$11=$D$6, CMN_volumes!$M39,0)*S$10</f>
        <v>0</v>
      </c>
      <c r="U39" s="121">
        <f t="shared" ca="1" si="2"/>
        <v>58300</v>
      </c>
      <c r="V39" s="121">
        <f t="shared" si="2"/>
        <v>0</v>
      </c>
      <c r="W39" s="121">
        <f t="shared" si="2"/>
        <v>0</v>
      </c>
      <c r="X39" s="121">
        <f t="shared" si="2"/>
        <v>0</v>
      </c>
      <c r="Z39" s="121">
        <f t="shared" ca="1" si="3"/>
        <v>58300</v>
      </c>
    </row>
    <row r="40" spans="1:26">
      <c r="D40" s="18" t="s">
        <v>74</v>
      </c>
      <c r="F40" s="13"/>
      <c r="G40" s="114"/>
      <c r="H40" s="93">
        <f>IF(H$11=$D$6, CMN_volumes!$J40*CMN_volumes!$K40,0)*H$10</f>
        <v>0</v>
      </c>
      <c r="I40" s="93">
        <f ca="1">IF(I$11=IF($D40="design", $D$5, $D$6), SUMPRODUCT(CMN_volumes!$Q40:$U40,CMN_volumes!$Q$13:$U$13)+CMN_volumes!$O40,0)*I$10</f>
        <v>0</v>
      </c>
      <c r="J40" s="113">
        <f>IF(J$11=$D$6, CMN_volumes!$M40,0)*J$10</f>
        <v>0</v>
      </c>
      <c r="K40" s="93">
        <f>IF(K$11=$D$6, CMN_volumes!$J40*CMN_volumes!$K40,0)*K$10</f>
        <v>0</v>
      </c>
      <c r="L40" s="93">
        <f>IF(L$11=IF($D40="design", $D$5, $D$6), SUMPRODUCT(CMN_volumes!$Q40:$U40,CMN_volumes!$Q$13:$U$13)+CMN_volumes!$O40,0)*L$10</f>
        <v>0</v>
      </c>
      <c r="M40" s="113">
        <f>IF(M$11=$D$6, CMN_volumes!$M40,0)*M$10</f>
        <v>0</v>
      </c>
      <c r="N40" s="93">
        <f>IF(N$11=$D$6, CMN_volumes!$J40*CMN_volumes!$K40,0)*N$10</f>
        <v>0</v>
      </c>
      <c r="O40" s="93">
        <f>IF(O$11=IF($D40="design", $D$5, $D$6), SUMPRODUCT(CMN_volumes!$Q40:$U40,CMN_volumes!$Q$13:$U$13)+CMN_volumes!$O40,0)*O$10</f>
        <v>0</v>
      </c>
      <c r="P40" s="113">
        <f>IF(P$11=$D$6, CMN_volumes!$M40,0)*P$10</f>
        <v>0</v>
      </c>
      <c r="Q40" s="93">
        <f>IF(Q$11=$D$6, CMN_volumes!$J40*CMN_volumes!$K40,0)*Q$10</f>
        <v>0</v>
      </c>
      <c r="R40" s="93">
        <f>IF(R$11=IF($D40="design", $D$5, $D$6), SUMPRODUCT(CMN_volumes!$Q40:$U40,CMN_volumes!$Q$13:$U$13)+CMN_volumes!$O40,0)*R$10</f>
        <v>0</v>
      </c>
      <c r="S40" s="113">
        <f>IF(S$11=$D$6, CMN_volumes!$M40,0)*S$10</f>
        <v>0</v>
      </c>
      <c r="U40" s="121">
        <f t="shared" ca="1" si="2"/>
        <v>0</v>
      </c>
      <c r="V40" s="121">
        <f t="shared" si="2"/>
        <v>0</v>
      </c>
      <c r="W40" s="121">
        <f t="shared" si="2"/>
        <v>0</v>
      </c>
      <c r="X40" s="121">
        <f t="shared" si="2"/>
        <v>0</v>
      </c>
      <c r="Z40" s="121">
        <f t="shared" ca="1" si="3"/>
        <v>0</v>
      </c>
    </row>
    <row r="41" spans="1:26">
      <c r="D41" s="18" t="s">
        <v>20</v>
      </c>
      <c r="F41" s="13"/>
      <c r="G41" s="114"/>
      <c r="H41" s="93">
        <f>IF(H$11=$D$6, CMN_volumes!$J41*CMN_volumes!$K41,0)*H$10</f>
        <v>69150</v>
      </c>
      <c r="I41" s="93">
        <f ca="1">IF(I$11=IF($D41="design", $D$5, $D$6), SUMPRODUCT(CMN_volumes!$Q41:$U41,CMN_volumes!$Q$13:$U$13)+CMN_volumes!$O41,0)*I$10</f>
        <v>0</v>
      </c>
      <c r="J41" s="113">
        <f>IF(J$11=$D$6, CMN_volumes!$M41,0)*J$10</f>
        <v>0</v>
      </c>
      <c r="K41" s="93">
        <f>IF(K$11=$D$6, CMN_volumes!$J41*CMN_volumes!$K41,0)*K$10</f>
        <v>0</v>
      </c>
      <c r="L41" s="93">
        <f>IF(L$11=IF($D41="design", $D$5, $D$6), SUMPRODUCT(CMN_volumes!$Q41:$U41,CMN_volumes!$Q$13:$U$13)+CMN_volumes!$O41,0)*L$10</f>
        <v>0</v>
      </c>
      <c r="M41" s="113">
        <f>IF(M$11=$D$6, CMN_volumes!$M41,0)*M$10</f>
        <v>0</v>
      </c>
      <c r="N41" s="93">
        <f>IF(N$11=$D$6, CMN_volumes!$J41*CMN_volumes!$K41,0)*N$10</f>
        <v>0</v>
      </c>
      <c r="O41" s="93">
        <f>IF(O$11=IF($D41="design", $D$5, $D$6), SUMPRODUCT(CMN_volumes!$Q41:$U41,CMN_volumes!$Q$13:$U$13)+CMN_volumes!$O41,0)*O$10</f>
        <v>0</v>
      </c>
      <c r="P41" s="113">
        <f>IF(P$11=$D$6, CMN_volumes!$M41,0)*P$10</f>
        <v>0</v>
      </c>
      <c r="Q41" s="93">
        <f>IF(Q$11=$D$6, CMN_volumes!$J41*CMN_volumes!$K41,0)*Q$10</f>
        <v>0</v>
      </c>
      <c r="R41" s="93">
        <f>IF(R$11=IF($D41="design", $D$5, $D$6), SUMPRODUCT(CMN_volumes!$Q41:$U41,CMN_volumes!$Q$13:$U$13)+CMN_volumes!$O41,0)*R$10</f>
        <v>0</v>
      </c>
      <c r="S41" s="113">
        <f>IF(S$11=$D$6, CMN_volumes!$M41,0)*S$10</f>
        <v>0</v>
      </c>
      <c r="U41" s="121">
        <f t="shared" ca="1" si="2"/>
        <v>69150</v>
      </c>
      <c r="V41" s="121">
        <f t="shared" si="2"/>
        <v>0</v>
      </c>
      <c r="W41" s="121">
        <f t="shared" si="2"/>
        <v>0</v>
      </c>
      <c r="X41" s="121">
        <f t="shared" si="2"/>
        <v>0</v>
      </c>
      <c r="Z41" s="121">
        <f t="shared" ca="1" si="3"/>
        <v>69150</v>
      </c>
    </row>
    <row r="42" spans="1:26">
      <c r="D42" s="18" t="s">
        <v>30</v>
      </c>
      <c r="F42" s="13"/>
      <c r="G42" s="114"/>
      <c r="H42" s="93">
        <f>IF(H$11=$D$6, CMN_volumes!$J42*CMN_volumes!$K42,0)*H$10</f>
        <v>80560</v>
      </c>
      <c r="I42" s="93">
        <f ca="1">IF(I$11=IF($D42="design", $D$5, $D$6), SUMPRODUCT(CMN_volumes!$Q42:$U42,CMN_volumes!$Q$13:$U$13)+CMN_volumes!$O42,0)*I$10</f>
        <v>0</v>
      </c>
      <c r="J42" s="113">
        <f>IF(J$11=$D$6, CMN_volumes!$M42,0)*J$10</f>
        <v>0</v>
      </c>
      <c r="K42" s="93">
        <f>IF(K$11=$D$6, CMN_volumes!$J42*CMN_volumes!$K42,0)*K$10</f>
        <v>0</v>
      </c>
      <c r="L42" s="93">
        <f>IF(L$11=IF($D42="design", $D$5, $D$6), SUMPRODUCT(CMN_volumes!$Q42:$U42,CMN_volumes!$Q$13:$U$13)+CMN_volumes!$O42,0)*L$10</f>
        <v>0</v>
      </c>
      <c r="M42" s="113">
        <f>IF(M$11=$D$6, CMN_volumes!$M42,0)*M$10</f>
        <v>0</v>
      </c>
      <c r="N42" s="93">
        <f>IF(N$11=$D$6, CMN_volumes!$J42*CMN_volumes!$K42,0)*N$10</f>
        <v>0</v>
      </c>
      <c r="O42" s="93">
        <f>IF(O$11=IF($D42="design", $D$5, $D$6), SUMPRODUCT(CMN_volumes!$Q42:$U42,CMN_volumes!$Q$13:$U$13)+CMN_volumes!$O42,0)*O$10</f>
        <v>0</v>
      </c>
      <c r="P42" s="113">
        <f>IF(P$11=$D$6, CMN_volumes!$M42,0)*P$10</f>
        <v>0</v>
      </c>
      <c r="Q42" s="93">
        <f>IF(Q$11=$D$6, CMN_volumes!$J42*CMN_volumes!$K42,0)*Q$10</f>
        <v>0</v>
      </c>
      <c r="R42" s="93">
        <f>IF(R$11=IF($D42="design", $D$5, $D$6), SUMPRODUCT(CMN_volumes!$Q42:$U42,CMN_volumes!$Q$13:$U$13)+CMN_volumes!$O42,0)*R$10</f>
        <v>0</v>
      </c>
      <c r="S42" s="113">
        <f>IF(S$11=$D$6, CMN_volumes!$M42,0)*S$10</f>
        <v>0</v>
      </c>
      <c r="U42" s="121">
        <f t="shared" ca="1" si="2"/>
        <v>80560</v>
      </c>
      <c r="V42" s="121">
        <f t="shared" si="2"/>
        <v>0</v>
      </c>
      <c r="W42" s="121">
        <f t="shared" si="2"/>
        <v>0</v>
      </c>
      <c r="X42" s="121">
        <f t="shared" si="2"/>
        <v>0</v>
      </c>
      <c r="Z42" s="121">
        <f t="shared" ca="1" si="3"/>
        <v>80560</v>
      </c>
    </row>
    <row r="43" spans="1:26">
      <c r="D43" s="18" t="s">
        <v>31</v>
      </c>
      <c r="F43" s="13"/>
      <c r="G43" s="114"/>
      <c r="H43" s="93">
        <f>IF(H$11=$D$6, CMN_volumes!$J43*CMN_volumes!$K43,0)*H$10</f>
        <v>0</v>
      </c>
      <c r="I43" s="93">
        <f ca="1">IF(I$11=IF($D43="design", $D$5, $D$6), SUMPRODUCT(CMN_volumes!$Q43:$U43,CMN_volumes!$Q$13:$U$13)+CMN_volumes!$O43,0)*I$10</f>
        <v>0</v>
      </c>
      <c r="J43" s="113">
        <f>IF(J$11=$D$6, CMN_volumes!$M43,0)*J$10</f>
        <v>0</v>
      </c>
      <c r="K43" s="93">
        <f>IF(K$11=$D$6, CMN_volumes!$J43*CMN_volumes!$K43,0)*K$10</f>
        <v>0</v>
      </c>
      <c r="L43" s="93">
        <f>IF(L$11=IF($D43="design", $D$5, $D$6), SUMPRODUCT(CMN_volumes!$Q43:$U43,CMN_volumes!$Q$13:$U$13)+CMN_volumes!$O43,0)*L$10</f>
        <v>0</v>
      </c>
      <c r="M43" s="113">
        <f>IF(M$11=$D$6, CMN_volumes!$M43,0)*M$10</f>
        <v>0</v>
      </c>
      <c r="N43" s="93">
        <f>IF(N$11=$D$6, CMN_volumes!$J43*CMN_volumes!$K43,0)*N$10</f>
        <v>0</v>
      </c>
      <c r="O43" s="93">
        <f>IF(O$11=IF($D43="design", $D$5, $D$6), SUMPRODUCT(CMN_volumes!$Q43:$U43,CMN_volumes!$Q$13:$U$13)+CMN_volumes!$O43,0)*O$10</f>
        <v>0</v>
      </c>
      <c r="P43" s="113">
        <f>IF(P$11=$D$6, CMN_volumes!$M43,0)*P$10</f>
        <v>0</v>
      </c>
      <c r="Q43" s="93">
        <f>IF(Q$11=$D$6, CMN_volumes!$J43*CMN_volumes!$K43,0)*Q$10</f>
        <v>0</v>
      </c>
      <c r="R43" s="93">
        <f>IF(R$11=IF($D43="design", $D$5, $D$6), SUMPRODUCT(CMN_volumes!$Q43:$U43,CMN_volumes!$Q$13:$U$13)+CMN_volumes!$O43,0)*R$10</f>
        <v>0</v>
      </c>
      <c r="S43" s="113">
        <f>IF(S$11=$D$6, CMN_volumes!$M43,0)*S$10</f>
        <v>0</v>
      </c>
      <c r="U43" s="121">
        <f t="shared" ca="1" si="2"/>
        <v>0</v>
      </c>
      <c r="V43" s="121">
        <f t="shared" si="2"/>
        <v>0</v>
      </c>
      <c r="W43" s="121">
        <f t="shared" si="2"/>
        <v>0</v>
      </c>
      <c r="X43" s="121">
        <f t="shared" si="2"/>
        <v>0</v>
      </c>
      <c r="Z43" s="121">
        <f t="shared" ca="1" si="3"/>
        <v>0</v>
      </c>
    </row>
    <row r="44" spans="1:26">
      <c r="D44" s="18" t="s">
        <v>21</v>
      </c>
      <c r="F44" s="13"/>
      <c r="G44" s="114"/>
      <c r="H44" s="93">
        <f>IF(H$11=$D$6, CMN_volumes!$J44*CMN_volumes!$K44,0)*H$10</f>
        <v>0</v>
      </c>
      <c r="I44" s="93">
        <f ca="1">IF(I$11=IF($D44="design", $D$5, $D$6), SUMPRODUCT(CMN_volumes!$Q44:$U44,CMN_volumes!$Q$13:$U$13)+CMN_volumes!$O44,0)*I$10</f>
        <v>0</v>
      </c>
      <c r="J44" s="113">
        <f>IF(J$11=$D$6, CMN_volumes!$M44,0)*J$10</f>
        <v>0</v>
      </c>
      <c r="K44" s="93">
        <f>IF(K$11=$D$6, CMN_volumes!$J44*CMN_volumes!$K44,0)*K$10</f>
        <v>0</v>
      </c>
      <c r="L44" s="93">
        <f>IF(L$11=IF($D44="design", $D$5, $D$6), SUMPRODUCT(CMN_volumes!$Q44:$U44,CMN_volumes!$Q$13:$U$13)+CMN_volumes!$O44,0)*L$10</f>
        <v>0</v>
      </c>
      <c r="M44" s="113">
        <f>IF(M$11=$D$6, CMN_volumes!$M44,0)*M$10</f>
        <v>0</v>
      </c>
      <c r="N44" s="93">
        <f>IF(N$11=$D$6, CMN_volumes!$J44*CMN_volumes!$K44,0)*N$10</f>
        <v>0</v>
      </c>
      <c r="O44" s="93">
        <f>IF(O$11=IF($D44="design", $D$5, $D$6), SUMPRODUCT(CMN_volumes!$Q44:$U44,CMN_volumes!$Q$13:$U$13)+CMN_volumes!$O44,0)*O$10</f>
        <v>0</v>
      </c>
      <c r="P44" s="113">
        <f>IF(P$11=$D$6, CMN_volumes!$M44,0)*P$10</f>
        <v>0</v>
      </c>
      <c r="Q44" s="93">
        <f>IF(Q$11=$D$6, CMN_volumes!$J44*CMN_volumes!$K44,0)*Q$10</f>
        <v>0</v>
      </c>
      <c r="R44" s="93">
        <f>IF(R$11=IF($D44="design", $D$5, $D$6), SUMPRODUCT(CMN_volumes!$Q44:$U44,CMN_volumes!$Q$13:$U$13)+CMN_volumes!$O44,0)*R$10</f>
        <v>0</v>
      </c>
      <c r="S44" s="113">
        <f>IF(S$11=$D$6, CMN_volumes!$M44,0)*S$10</f>
        <v>0</v>
      </c>
      <c r="U44" s="121">
        <f t="shared" ca="1" si="2"/>
        <v>0</v>
      </c>
      <c r="V44" s="121">
        <f t="shared" si="2"/>
        <v>0</v>
      </c>
      <c r="W44" s="121">
        <f t="shared" si="2"/>
        <v>0</v>
      </c>
      <c r="X44" s="121">
        <f t="shared" si="2"/>
        <v>0</v>
      </c>
      <c r="Z44" s="121">
        <f t="shared" ca="1" si="3"/>
        <v>0</v>
      </c>
    </row>
    <row r="45" spans="1:26">
      <c r="D45" s="18" t="s">
        <v>22</v>
      </c>
      <c r="F45" s="13"/>
      <c r="G45" s="114"/>
      <c r="H45" s="93">
        <f>IF(H$11=$D$6, CMN_volumes!$J45*CMN_volumes!$K45,0)*H$10</f>
        <v>41340</v>
      </c>
      <c r="I45" s="93">
        <f ca="1">IF(I$11=IF($D45="design", $D$5, $D$6), SUMPRODUCT(CMN_volumes!$Q45:$U45,CMN_volumes!$Q$13:$U$13)+CMN_volumes!$O45,0)*I$10</f>
        <v>0</v>
      </c>
      <c r="J45" s="113">
        <f>IF(J$11=$D$6, CMN_volumes!$M45,0)*J$10</f>
        <v>0</v>
      </c>
      <c r="K45" s="93">
        <f>IF(K$11=$D$6, CMN_volumes!$J45*CMN_volumes!$K45,0)*K$10</f>
        <v>0</v>
      </c>
      <c r="L45" s="93">
        <f>IF(L$11=IF($D45="design", $D$5, $D$6), SUMPRODUCT(CMN_volumes!$Q45:$U45,CMN_volumes!$Q$13:$U$13)+CMN_volumes!$O45,0)*L$10</f>
        <v>0</v>
      </c>
      <c r="M45" s="113">
        <f>IF(M$11=$D$6, CMN_volumes!$M45,0)*M$10</f>
        <v>0</v>
      </c>
      <c r="N45" s="93">
        <f>IF(N$11=$D$6, CMN_volumes!$J45*CMN_volumes!$K45,0)*N$10</f>
        <v>0</v>
      </c>
      <c r="O45" s="93">
        <f>IF(O$11=IF($D45="design", $D$5, $D$6), SUMPRODUCT(CMN_volumes!$Q45:$U45,CMN_volumes!$Q$13:$U$13)+CMN_volumes!$O45,0)*O$10</f>
        <v>0</v>
      </c>
      <c r="P45" s="113">
        <f>IF(P$11=$D$6, CMN_volumes!$M45,0)*P$10</f>
        <v>0</v>
      </c>
      <c r="Q45" s="93">
        <f>IF(Q$11=$D$6, CMN_volumes!$J45*CMN_volumes!$K45,0)*Q$10</f>
        <v>0</v>
      </c>
      <c r="R45" s="93">
        <f>IF(R$11=IF($D45="design", $D$5, $D$6), SUMPRODUCT(CMN_volumes!$Q45:$U45,CMN_volumes!$Q$13:$U$13)+CMN_volumes!$O45,0)*R$10</f>
        <v>0</v>
      </c>
      <c r="S45" s="113">
        <f>IF(S$11=$D$6, CMN_volumes!$M45,0)*S$10</f>
        <v>0</v>
      </c>
      <c r="U45" s="121">
        <f t="shared" ca="1" si="2"/>
        <v>41340</v>
      </c>
      <c r="V45" s="121">
        <f t="shared" si="2"/>
        <v>0</v>
      </c>
      <c r="W45" s="121">
        <f t="shared" si="2"/>
        <v>0</v>
      </c>
      <c r="X45" s="121">
        <f t="shared" si="2"/>
        <v>0</v>
      </c>
      <c r="Z45" s="121">
        <f t="shared" ca="1" si="3"/>
        <v>41340</v>
      </c>
    </row>
    <row r="46" spans="1:26">
      <c r="D46" t="s">
        <v>118</v>
      </c>
      <c r="F46" s="13"/>
      <c r="G46" s="114"/>
      <c r="H46" s="93">
        <f>IF(H$11=$D$6, CMN_volumes!$J46*CMN_volumes!$K46,0)*H$10</f>
        <v>0</v>
      </c>
      <c r="I46" s="93">
        <f ca="1">IF(I$11=IF($D46="design", $D$5, $D$6), SUMPRODUCT(CMN_volumes!$Q46:$U46,CMN_volumes!$Q$13:$U$13)+CMN_volumes!$O46,0)*I$10</f>
        <v>0</v>
      </c>
      <c r="J46" s="113">
        <f>IF(J$11=$D$6, CMN_volumes!$M46,0)*J$10</f>
        <v>0</v>
      </c>
      <c r="K46" s="93">
        <f>IF(K$11=$D$6, CMN_volumes!$J46*CMN_volumes!$K46,0)*K$10</f>
        <v>0</v>
      </c>
      <c r="L46" s="93">
        <f>IF(L$11=IF($D46="design", $D$5, $D$6), SUMPRODUCT(CMN_volumes!$Q46:$U46,CMN_volumes!$Q$13:$U$13)+CMN_volumes!$O46,0)*L$10</f>
        <v>0</v>
      </c>
      <c r="M46" s="113">
        <f>IF(M$11=$D$6, CMN_volumes!$M46,0)*M$10</f>
        <v>0</v>
      </c>
      <c r="N46" s="93">
        <f>IF(N$11=$D$6, CMN_volumes!$J46*CMN_volumes!$K46,0)*N$10</f>
        <v>0</v>
      </c>
      <c r="O46" s="93">
        <f>IF(O$11=IF($D46="design", $D$5, $D$6), SUMPRODUCT(CMN_volumes!$Q46:$U46,CMN_volumes!$Q$13:$U$13)+CMN_volumes!$O46,0)*O$10</f>
        <v>0</v>
      </c>
      <c r="P46" s="113">
        <f>IF(P$11=$D$6, CMN_volumes!$M46,0)*P$10</f>
        <v>0</v>
      </c>
      <c r="Q46" s="93">
        <f>IF(Q$11=$D$6, CMN_volumes!$J46*CMN_volumes!$K46,0)*Q$10</f>
        <v>0</v>
      </c>
      <c r="R46" s="93">
        <f>IF(R$11=IF($D46="design", $D$5, $D$6), SUMPRODUCT(CMN_volumes!$Q46:$U46,CMN_volumes!$Q$13:$U$13)+CMN_volumes!$O46,0)*R$10</f>
        <v>0</v>
      </c>
      <c r="S46" s="113">
        <f>IF(S$11=$D$6, CMN_volumes!$M46,0)*S$10</f>
        <v>0</v>
      </c>
      <c r="U46" s="121">
        <f ca="1">SUMIF($H$11:$S$11,U$11, $H46:$S46)</f>
        <v>0</v>
      </c>
      <c r="V46" s="121">
        <f>SUMIF($H$11:$S$11,V$11, $H46:$S46)</f>
        <v>0</v>
      </c>
      <c r="W46" s="121">
        <f>SUMIF($H$11:$S$11,W$11, $H46:$S46)</f>
        <v>0</v>
      </c>
      <c r="X46" s="121">
        <f>SUMIF($H$11:$S$11,X$11, $H46:$S46)</f>
        <v>0</v>
      </c>
      <c r="Z46" s="121">
        <f ca="1">SUM(U46:X46)</f>
        <v>0</v>
      </c>
    </row>
    <row r="47" spans="1:26">
      <c r="D47" s="18" t="s">
        <v>75</v>
      </c>
      <c r="F47" s="13"/>
      <c r="G47" s="114"/>
      <c r="H47" s="93">
        <f>IF(H$11=$D$6, CMN_volumes!$J47*CMN_volumes!$K47,0)*H$10</f>
        <v>0</v>
      </c>
      <c r="I47" s="93">
        <f ca="1">IF(I$11=IF($D47="design", $D$5, $D$6), SUMPRODUCT(CMN_volumes!$Q47:$U47,CMN_volumes!$Q$13:$U$13)+CMN_volumes!$O47,0)*I$10</f>
        <v>0</v>
      </c>
      <c r="J47" s="113">
        <f>IF(J$11=$D$6, CMN_volumes!$M47,0)*J$10</f>
        <v>0</v>
      </c>
      <c r="K47" s="93">
        <f>IF(K$11=$D$6, CMN_volumes!$J47*CMN_volumes!$K47,0)*K$10</f>
        <v>0</v>
      </c>
      <c r="L47" s="93">
        <f>IF(L$11=IF($D47="design", $D$5, $D$6), SUMPRODUCT(CMN_volumes!$Q47:$U47,CMN_volumes!$Q$13:$U$13)+CMN_volumes!$O47,0)*L$10</f>
        <v>0</v>
      </c>
      <c r="M47" s="113">
        <f>IF(M$11=$D$6, CMN_volumes!$M47,0)*M$10</f>
        <v>0</v>
      </c>
      <c r="N47" s="93">
        <f>IF(N$11=$D$6, CMN_volumes!$J47*CMN_volumes!$K47,0)*N$10</f>
        <v>0</v>
      </c>
      <c r="O47" s="93">
        <f>IF(O$11=IF($D47="design", $D$5, $D$6), SUMPRODUCT(CMN_volumes!$Q47:$U47,CMN_volumes!$Q$13:$U$13)+CMN_volumes!$O47,0)*O$10</f>
        <v>0</v>
      </c>
      <c r="P47" s="113">
        <f>IF(P$11=$D$6, CMN_volumes!$M47,0)*P$10</f>
        <v>0</v>
      </c>
      <c r="Q47" s="93">
        <f>IF(Q$11=$D$6, CMN_volumes!$J47*CMN_volumes!$K47,0)*Q$10</f>
        <v>0</v>
      </c>
      <c r="R47" s="93">
        <f>IF(R$11=IF($D47="design", $D$5, $D$6), SUMPRODUCT(CMN_volumes!$Q47:$U47,CMN_volumes!$Q$13:$U$13)+CMN_volumes!$O47,0)*R$10</f>
        <v>0</v>
      </c>
      <c r="S47" s="113">
        <f>IF(S$11=$D$6, CMN_volumes!$M47,0)*S$10</f>
        <v>0</v>
      </c>
      <c r="U47" s="121">
        <f t="shared" ca="1" si="2"/>
        <v>0</v>
      </c>
      <c r="V47" s="121">
        <f t="shared" si="2"/>
        <v>0</v>
      </c>
      <c r="W47" s="121">
        <f t="shared" si="2"/>
        <v>0</v>
      </c>
      <c r="X47" s="121">
        <f t="shared" si="2"/>
        <v>0</v>
      </c>
      <c r="Z47" s="121">
        <f t="shared" ca="1" si="3"/>
        <v>0</v>
      </c>
    </row>
    <row r="48" spans="1:26">
      <c r="D48" s="18" t="s">
        <v>23</v>
      </c>
      <c r="F48" s="13"/>
      <c r="G48" s="114"/>
      <c r="H48" s="93">
        <f>IF(H$11=$D$6, CMN_volumes!$J48*CMN_volumes!$K48,0)*H$10</f>
        <v>0</v>
      </c>
      <c r="I48" s="93">
        <f ca="1">IF(I$11=IF($D48="design", $D$5, $D$6), SUMPRODUCT(CMN_volumes!$Q48:$U48,CMN_volumes!$Q$13:$U$13)+CMN_volumes!$O48,0)*I$10</f>
        <v>0</v>
      </c>
      <c r="J48" s="113">
        <f>IF(J$11=$D$6, CMN_volumes!$M48,0)*J$10</f>
        <v>0</v>
      </c>
      <c r="K48" s="93">
        <f>IF(K$11=$D$6, CMN_volumes!$J48*CMN_volumes!$K48,0)*K$10</f>
        <v>0</v>
      </c>
      <c r="L48" s="93">
        <f>IF(L$11=IF($D48="design", $D$5, $D$6), SUMPRODUCT(CMN_volumes!$Q48:$U48,CMN_volumes!$Q$13:$U$13)+CMN_volumes!$O48,0)*L$10</f>
        <v>0</v>
      </c>
      <c r="M48" s="113">
        <f>IF(M$11=$D$6, CMN_volumes!$M48,0)*M$10</f>
        <v>0</v>
      </c>
      <c r="N48" s="93">
        <f>IF(N$11=$D$6, CMN_volumes!$J48*CMN_volumes!$K48,0)*N$10</f>
        <v>0</v>
      </c>
      <c r="O48" s="93">
        <f>IF(O$11=IF($D48="design", $D$5, $D$6), SUMPRODUCT(CMN_volumes!$Q48:$U48,CMN_volumes!$Q$13:$U$13)+CMN_volumes!$O48,0)*O$10</f>
        <v>0</v>
      </c>
      <c r="P48" s="113">
        <f>IF(P$11=$D$6, CMN_volumes!$M48,0)*P$10</f>
        <v>0</v>
      </c>
      <c r="Q48" s="93">
        <f>IF(Q$11=$D$6, CMN_volumes!$J48*CMN_volumes!$K48,0)*Q$10</f>
        <v>0</v>
      </c>
      <c r="R48" s="93">
        <f>IF(R$11=IF($D48="design", $D$5, $D$6), SUMPRODUCT(CMN_volumes!$Q48:$U48,CMN_volumes!$Q$13:$U$13)+CMN_volumes!$O48,0)*R$10</f>
        <v>0</v>
      </c>
      <c r="S48" s="113">
        <f>IF(S$11=$D$6, CMN_volumes!$M48,0)*S$10</f>
        <v>0</v>
      </c>
      <c r="U48" s="121">
        <f t="shared" ca="1" si="2"/>
        <v>0</v>
      </c>
      <c r="V48" s="121">
        <f t="shared" si="2"/>
        <v>0</v>
      </c>
      <c r="W48" s="121">
        <f t="shared" si="2"/>
        <v>0</v>
      </c>
      <c r="X48" s="121">
        <f t="shared" si="2"/>
        <v>0</v>
      </c>
      <c r="Z48" s="121">
        <f t="shared" ca="1" si="3"/>
        <v>0</v>
      </c>
    </row>
    <row r="49" spans="1:16361">
      <c r="D49" s="18" t="s">
        <v>9</v>
      </c>
      <c r="F49" s="13"/>
      <c r="G49" s="114"/>
      <c r="H49" s="93">
        <f>IF(H$11=$D$6, CMN_volumes!$J49*CMN_volumes!$K49,0)*H$10</f>
        <v>113369</v>
      </c>
      <c r="I49" s="93">
        <f ca="1">IF(I$11=IF($D49="design", $D$5, $D$6), SUMPRODUCT(CMN_volumes!$Q49:$U49,CMN_volumes!$Q$13:$U$13)+CMN_volumes!$O49,0)*I$10</f>
        <v>0</v>
      </c>
      <c r="J49" s="113">
        <f>IF(J$11=$D$6, CMN_volumes!$M49,0)*J$10</f>
        <v>0</v>
      </c>
      <c r="K49" s="93">
        <f>IF(K$11=$D$6, CMN_volumes!$J49*CMN_volumes!$K49,0)*K$10</f>
        <v>0</v>
      </c>
      <c r="L49" s="93">
        <f>IF(L$11=IF($D49="design", $D$5, $D$6), SUMPRODUCT(CMN_volumes!$Q49:$U49,CMN_volumes!$Q$13:$U$13)+CMN_volumes!$O49,0)*L$10</f>
        <v>0</v>
      </c>
      <c r="M49" s="113">
        <f>IF(M$11=$D$6, CMN_volumes!$M49,0)*M$10</f>
        <v>0</v>
      </c>
      <c r="N49" s="93">
        <f>IF(N$11=$D$6, CMN_volumes!$J49*CMN_volumes!$K49,0)*N$10</f>
        <v>0</v>
      </c>
      <c r="O49" s="93">
        <f>IF(O$11=IF($D49="design", $D$5, $D$6), SUMPRODUCT(CMN_volumes!$Q49:$U49,CMN_volumes!$Q$13:$U$13)+CMN_volumes!$O49,0)*O$10</f>
        <v>0</v>
      </c>
      <c r="P49" s="113">
        <f>IF(P$11=$D$6, CMN_volumes!$M49,0)*P$10</f>
        <v>0</v>
      </c>
      <c r="Q49" s="93">
        <f>IF(Q$11=$D$6, CMN_volumes!$J49*CMN_volumes!$K49,0)*Q$10</f>
        <v>0</v>
      </c>
      <c r="R49" s="93">
        <f>IF(R$11=IF($D49="design", $D$5, $D$6), SUMPRODUCT(CMN_volumes!$Q49:$U49,CMN_volumes!$Q$13:$U$13)+CMN_volumes!$O49,0)*R$10</f>
        <v>0</v>
      </c>
      <c r="S49" s="113">
        <f>IF(S$11=$D$6, CMN_volumes!$M49,0)*S$10</f>
        <v>0</v>
      </c>
      <c r="U49" s="121">
        <f t="shared" ca="1" si="2"/>
        <v>113369</v>
      </c>
      <c r="V49" s="121">
        <f t="shared" si="2"/>
        <v>0</v>
      </c>
      <c r="W49" s="121">
        <f t="shared" si="2"/>
        <v>0</v>
      </c>
      <c r="X49" s="121">
        <f t="shared" si="2"/>
        <v>0</v>
      </c>
      <c r="Z49" s="121">
        <f t="shared" ca="1" si="3"/>
        <v>113369</v>
      </c>
    </row>
    <row r="50" spans="1:16361">
      <c r="F50" s="13"/>
      <c r="G50" s="114"/>
      <c r="H50" s="19"/>
      <c r="I50" s="19"/>
      <c r="J50" s="114"/>
      <c r="K50" s="19"/>
      <c r="L50" s="19"/>
      <c r="M50" s="114"/>
      <c r="N50" s="19"/>
      <c r="O50" s="19"/>
      <c r="P50" s="114"/>
      <c r="Q50" s="19"/>
      <c r="R50" s="19"/>
      <c r="S50" s="114"/>
      <c r="U50" s="120"/>
      <c r="V50" s="120"/>
      <c r="W50" s="120"/>
      <c r="X50" s="122"/>
      <c r="Z50" s="122"/>
    </row>
    <row r="51" spans="1:16361">
      <c r="C51" s="11"/>
      <c r="D51" s="167" t="s">
        <v>157</v>
      </c>
      <c r="F51" s="13"/>
      <c r="G51" s="114"/>
      <c r="H51" s="93">
        <f>IF(H$11=$D$6, CMN_volumes!$J51*CMN_volumes!$K51,0)*H$10</f>
        <v>157272</v>
      </c>
      <c r="I51" s="93">
        <f ca="1">IF(I$11=IF($D51="design", $D$5, $D$6), SUMPRODUCT(CMN_volumes!$Q51:$U51,CMN_volumes!$Q$13:$U$13)+CMN_volumes!$O51,0)*I$10</f>
        <v>831458.74533333327</v>
      </c>
      <c r="J51" s="113">
        <f>IF(J$11=$D$6, CMN_volumes!$M51,0)*J$10</f>
        <v>0</v>
      </c>
      <c r="K51" s="93">
        <f>IF(K$11=$D$6, CMN_volumes!$J51*CMN_volumes!$K51,0)*K$10</f>
        <v>0</v>
      </c>
      <c r="L51" s="93">
        <f>IF(L$11=IF($D51="design", $D$5, $D$6), SUMPRODUCT(CMN_volumes!$Q51:$U51,CMN_volumes!$Q$13:$U$13)+CMN_volumes!$O51,0)*L$10</f>
        <v>0</v>
      </c>
      <c r="M51" s="113">
        <f>IF(M$11=$D$6, CMN_volumes!$M51,0)*M$10</f>
        <v>0</v>
      </c>
      <c r="N51" s="93">
        <f>IF(N$11=$D$6, CMN_volumes!$J51*CMN_volumes!$K51,0)*N$10</f>
        <v>0</v>
      </c>
      <c r="O51" s="93">
        <f>IF(O$11=IF($D51="design", $D$5, $D$6), SUMPRODUCT(CMN_volumes!$Q51:$U51,CMN_volumes!$Q$13:$U$13)+CMN_volumes!$O51,0)*O$10</f>
        <v>0</v>
      </c>
      <c r="P51" s="113">
        <f>IF(P$11=$D$6, CMN_volumes!$M51,0)*P$10</f>
        <v>0</v>
      </c>
      <c r="Q51" s="93">
        <f>IF(Q$11=$D$6, CMN_volumes!$J51*CMN_volumes!$K51,0)*Q$10</f>
        <v>0</v>
      </c>
      <c r="R51" s="93">
        <f>IF(R$11=IF($D51="design", $D$5, $D$6), SUMPRODUCT(CMN_volumes!$Q51:$U51,CMN_volumes!$Q$13:$U$13)+CMN_volumes!$O51,0)*R$10</f>
        <v>0</v>
      </c>
      <c r="S51" s="113">
        <f>IF(S$11=$D$6, CMN_volumes!$M51,0)*S$10</f>
        <v>0</v>
      </c>
      <c r="U51" s="121">
        <f ca="1">SUMIF($H$11:$S$11,U$11, $H51:$S51)</f>
        <v>988730.74533333327</v>
      </c>
      <c r="V51" s="121">
        <f>SUMIF($H$11:$S$11,V$11, $H51:$S51)</f>
        <v>0</v>
      </c>
      <c r="W51" s="121">
        <f>SUMIF($H$11:$S$11,W$11, $H51:$S51)</f>
        <v>0</v>
      </c>
      <c r="X51" s="121">
        <f>SUMIF($H$11:$S$11,X$11, $H51:$S51)</f>
        <v>0</v>
      </c>
      <c r="Z51" s="121">
        <f t="shared" ca="1" si="3"/>
        <v>988730.74533333327</v>
      </c>
    </row>
    <row r="52" spans="1:16361">
      <c r="C52" s="11"/>
      <c r="D52" s="167" t="s">
        <v>27</v>
      </c>
      <c r="G52" s="114"/>
      <c r="H52" s="93">
        <f>IF(H$11=$D$6, CMN_volumes!$J52*CMN_volumes!$K52,0)*H$10</f>
        <v>0</v>
      </c>
      <c r="I52" s="93">
        <f ca="1">IF(I$11=IF($D52="design", $D$5, $D$6), SUMPRODUCT(CMN_volumes!$Q52:$U52,CMN_volumes!$Q$13:$U$13)+CMN_volumes!$O52,0)*I$10</f>
        <v>463701</v>
      </c>
      <c r="J52" s="113">
        <f>IF(J$11=$D$6, CMN_volumes!$M52,0)*J$10</f>
        <v>0</v>
      </c>
      <c r="K52" s="93">
        <f>IF(K$11=$D$6, CMN_volumes!$J52*CMN_volumes!$K52,0)*K$10</f>
        <v>0</v>
      </c>
      <c r="L52" s="93">
        <f>IF(L$11=IF($D52="design", $D$5, $D$6), SUMPRODUCT(CMN_volumes!$Q52:$U52,CMN_volumes!$Q$13:$U$13)+CMN_volumes!$O52,0)*L$10</f>
        <v>0</v>
      </c>
      <c r="M52" s="113">
        <f>IF(M$11=$D$6, CMN_volumes!$M52,0)*M$10</f>
        <v>0</v>
      </c>
      <c r="N52" s="93">
        <f>IF(N$11=$D$6, CMN_volumes!$J52*CMN_volumes!$K52,0)*N$10</f>
        <v>0</v>
      </c>
      <c r="O52" s="93">
        <f>IF(O$11=IF($D52="design", $D$5, $D$6), SUMPRODUCT(CMN_volumes!$Q52:$U52,CMN_volumes!$Q$13:$U$13)+CMN_volumes!$O52,0)*O$10</f>
        <v>0</v>
      </c>
      <c r="P52" s="113">
        <f>IF(P$11=$D$6, CMN_volumes!$M52,0)*P$10</f>
        <v>0</v>
      </c>
      <c r="Q52" s="93">
        <f>IF(Q$11=$D$6, CMN_volumes!$J52*CMN_volumes!$K52,0)*Q$10</f>
        <v>0</v>
      </c>
      <c r="R52" s="93">
        <f>IF(R$11=IF($D52="design", $D$5, $D$6), SUMPRODUCT(CMN_volumes!$Q52:$U52,CMN_volumes!$Q$13:$U$13)+CMN_volumes!$O52,0)*R$10</f>
        <v>0</v>
      </c>
      <c r="S52" s="113">
        <f>IF(S$11=$D$6, CMN_volumes!$M52,0)*S$10</f>
        <v>0</v>
      </c>
      <c r="U52" s="121">
        <f t="shared" ref="U52:X53" ca="1" si="4">SUMIF($H$11:$S$11,U$11, $H52:$S52)</f>
        <v>463701</v>
      </c>
      <c r="V52" s="121">
        <f t="shared" si="4"/>
        <v>0</v>
      </c>
      <c r="W52" s="121">
        <f t="shared" si="4"/>
        <v>0</v>
      </c>
      <c r="X52" s="121">
        <f t="shared" si="4"/>
        <v>0</v>
      </c>
      <c r="Z52" s="121">
        <f t="shared" ca="1" si="3"/>
        <v>463701</v>
      </c>
    </row>
    <row r="53" spans="1:16361">
      <c r="C53" s="11"/>
      <c r="D53" s="5" t="s">
        <v>98</v>
      </c>
      <c r="G53" s="114"/>
      <c r="H53" s="93">
        <f>IF(H$11=$D$6, CMN_volumes!$J53*CMN_volumes!$K53,0)*H$10</f>
        <v>0</v>
      </c>
      <c r="I53" s="93">
        <f ca="1">IF(I$11=IF($D53="design", $D$5, $D$6), SUMPRODUCT(CMN_volumes!$Q53:$U53,CMN_volumes!$Q$13:$U$13)+CMN_volumes!$O53,0)*I$10</f>
        <v>856990</v>
      </c>
      <c r="J53" s="113">
        <f>IF(J$11=$D$6, CMN_volumes!$M53,0)*J$10</f>
        <v>0</v>
      </c>
      <c r="K53" s="93">
        <f>IF(K$11=$D$6, CMN_volumes!$J53*CMN_volumes!$K53,0)*K$10</f>
        <v>0</v>
      </c>
      <c r="L53" s="93">
        <f>IF(L$11=IF($D53="design", $D$5, $D$6), SUMPRODUCT(CMN_volumes!$Q53:$U53,CMN_volumes!$Q$13:$U$13)+CMN_volumes!$O53,0)*L$10</f>
        <v>0</v>
      </c>
      <c r="M53" s="113">
        <f>IF(M$11=$D$6, CMN_volumes!$M53,0)*M$10</f>
        <v>0</v>
      </c>
      <c r="N53" s="93">
        <f>IF(N$11=$D$6, CMN_volumes!$J53*CMN_volumes!$K53,0)*N$10</f>
        <v>0</v>
      </c>
      <c r="O53" s="93">
        <f>IF(O$11=IF($D53="design", $D$5, $D$6), SUMPRODUCT(CMN_volumes!$Q53:$U53,CMN_volumes!$Q$13:$U$13)+CMN_volumes!$O53,0)*O$10</f>
        <v>0</v>
      </c>
      <c r="P53" s="113">
        <f>IF(P$11=$D$6, CMN_volumes!$M53,0)*P$10</f>
        <v>0</v>
      </c>
      <c r="Q53" s="93">
        <f>IF(Q$11=$D$6, CMN_volumes!$J53*CMN_volumes!$K53,0)*Q$10</f>
        <v>0</v>
      </c>
      <c r="R53" s="93">
        <f>IF(R$11=IF($D53="design", $D$5, $D$6), SUMPRODUCT(CMN_volumes!$Q53:$U53,CMN_volumes!$Q$13:$U$13)+CMN_volumes!$O53,0)*R$10</f>
        <v>0</v>
      </c>
      <c r="S53" s="113">
        <f>IF(S$11=$D$6, CMN_volumes!$M53,0)*S$10</f>
        <v>0</v>
      </c>
      <c r="U53" s="121">
        <f t="shared" ca="1" si="4"/>
        <v>856990</v>
      </c>
      <c r="V53" s="121">
        <f t="shared" si="4"/>
        <v>0</v>
      </c>
      <c r="W53" s="121">
        <f t="shared" si="4"/>
        <v>0</v>
      </c>
      <c r="X53" s="121">
        <f t="shared" si="4"/>
        <v>0</v>
      </c>
      <c r="Z53" s="121">
        <f t="shared" ca="1" si="3"/>
        <v>856990</v>
      </c>
    </row>
    <row r="54" spans="1:16361">
      <c r="F54" s="13"/>
      <c r="G54" s="114"/>
      <c r="H54" s="19"/>
      <c r="I54" s="19"/>
      <c r="J54" s="114"/>
      <c r="K54" s="19"/>
      <c r="L54" s="19"/>
      <c r="M54" s="114"/>
      <c r="N54" s="19"/>
      <c r="O54" s="19"/>
      <c r="P54" s="114"/>
      <c r="Q54" s="19"/>
      <c r="R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E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CMN_volumes!$J56*CMN_volumes!$K56,0)*H$10</f>
        <v>0</v>
      </c>
      <c r="I56" s="93">
        <f ca="1">IF(I$11=IF($D56="design", $D$5, $D$6), SUMPRODUCT(CMN_volumes!$Q56:$U56,CMN_volumes!$Q$13:$U$13)+CMN_volumes!$O56,0)*I$10</f>
        <v>0</v>
      </c>
      <c r="J56" s="113">
        <f>IF(J$11=$D$6, CMN_volumes!$M56,0)*J$10</f>
        <v>332580</v>
      </c>
      <c r="K56" s="93">
        <f>IF(K$11=$D$6, CMN_volumes!$J56*CMN_volumes!$K56,0)*K$10</f>
        <v>0</v>
      </c>
      <c r="L56" s="93">
        <f>IF(L$11=IF($D56="design", $D$5, $D$6), SUMPRODUCT(CMN_volumes!$Q56:$U56,CMN_volumes!$Q$13:$U$13)+CMN_volumes!$O56,0)*L$10</f>
        <v>0</v>
      </c>
      <c r="M56" s="113">
        <f>IF(M$11=$D$6, CMN_volumes!$M56,0)*M$10</f>
        <v>0</v>
      </c>
      <c r="N56" s="93">
        <f>IF(N$11=$D$6, CMN_volumes!$J56*CMN_volumes!$K56,0)*N$10</f>
        <v>0</v>
      </c>
      <c r="O56" s="93">
        <f>IF(O$11=IF($D56="design", $D$5, $D$6), SUMPRODUCT(CMN_volumes!$Q56:$U56,CMN_volumes!$Q$13:$U$13)+CMN_volumes!$O56,0)*O$10</f>
        <v>0</v>
      </c>
      <c r="P56" s="113">
        <f>IF(P$11=$D$6, CMN_volumes!$M56,0)*P$10</f>
        <v>0</v>
      </c>
      <c r="Q56" s="93">
        <f>IF(Q$11=$D$6, CMN_volumes!$J56*CMN_volumes!$K56,0)*Q$10</f>
        <v>0</v>
      </c>
      <c r="R56" s="93">
        <f>IF(R$11=IF($D56="design", $D$5, $D$6), SUMPRODUCT(CMN_volumes!$Q56:$U56,CMN_volumes!$Q$13:$U$13)+CMN_volumes!$O56,0)*R$10</f>
        <v>0</v>
      </c>
      <c r="S56" s="113">
        <f>IF(S$11=$D$6, CMN_volumes!$M56,0)*S$10</f>
        <v>0</v>
      </c>
      <c r="U56" s="121">
        <f t="shared" ref="U56:X59" ca="1" si="5">SUMIF($H$11:$S$11,U$11, $H56:$S56)</f>
        <v>332580</v>
      </c>
      <c r="V56" s="121">
        <f t="shared" si="5"/>
        <v>0</v>
      </c>
      <c r="W56" s="121">
        <f t="shared" si="5"/>
        <v>0</v>
      </c>
      <c r="X56" s="121">
        <f t="shared" si="5"/>
        <v>0</v>
      </c>
      <c r="Z56" s="121">
        <f t="shared" ref="Z56:Z59" ca="1" si="6">SUM(U56:X56)</f>
        <v>332580</v>
      </c>
    </row>
    <row r="57" spans="1:16361">
      <c r="B57" s="19"/>
      <c r="D57" s="20" t="s">
        <v>40</v>
      </c>
      <c r="F57" s="13"/>
      <c r="G57" s="114"/>
      <c r="H57" s="93">
        <f>IF(H$11=$D$6, CMN_volumes!$J57*CMN_volumes!$K57,0)*H$10</f>
        <v>0</v>
      </c>
      <c r="I57" s="93">
        <f ca="1">IF(I$11=IF($D57="design", $D$5, $D$6), SUMPRODUCT(CMN_volumes!$Q57:$U57,CMN_volumes!$Q$13:$U$13)+CMN_volumes!$O57,0)*I$10</f>
        <v>0</v>
      </c>
      <c r="J57" s="113">
        <f>IF(J$11=$D$6, CMN_volumes!$M57,0)*J$10</f>
        <v>71454</v>
      </c>
      <c r="K57" s="93">
        <f>IF(K$11=$D$6, CMN_volumes!$J57*CMN_volumes!$K57,0)*K$10</f>
        <v>0</v>
      </c>
      <c r="L57" s="93">
        <f>IF(L$11=IF($D57="design", $D$5, $D$6), SUMPRODUCT(CMN_volumes!$Q57:$U57,CMN_volumes!$Q$13:$U$13)+CMN_volumes!$O57,0)*L$10</f>
        <v>0</v>
      </c>
      <c r="M57" s="113">
        <f>IF(M$11=$D$6, CMN_volumes!$M57,0)*M$10</f>
        <v>0</v>
      </c>
      <c r="N57" s="93">
        <f>IF(N$11=$D$6, CMN_volumes!$J57*CMN_volumes!$K57,0)*N$10</f>
        <v>0</v>
      </c>
      <c r="O57" s="93">
        <f>IF(O$11=IF($D57="design", $D$5, $D$6), SUMPRODUCT(CMN_volumes!$Q57:$U57,CMN_volumes!$Q$13:$U$13)+CMN_volumes!$O57,0)*O$10</f>
        <v>0</v>
      </c>
      <c r="P57" s="113">
        <f>IF(P$11=$D$6, CMN_volumes!$M57,0)*P$10</f>
        <v>0</v>
      </c>
      <c r="Q57" s="93">
        <f>IF(Q$11=$D$6, CMN_volumes!$J57*CMN_volumes!$K57,0)*Q$10</f>
        <v>0</v>
      </c>
      <c r="R57" s="93">
        <f>IF(R$11=IF($D57="design", $D$5, $D$6), SUMPRODUCT(CMN_volumes!$Q57:$U57,CMN_volumes!$Q$13:$U$13)+CMN_volumes!$O57,0)*R$10</f>
        <v>0</v>
      </c>
      <c r="S57" s="113">
        <f>IF(S$11=$D$6, CMN_volumes!$M57,0)*S$10</f>
        <v>0</v>
      </c>
      <c r="U57" s="121">
        <f t="shared" ca="1" si="5"/>
        <v>71454</v>
      </c>
      <c r="V57" s="121">
        <f t="shared" si="5"/>
        <v>0</v>
      </c>
      <c r="W57" s="121">
        <f t="shared" si="5"/>
        <v>0</v>
      </c>
      <c r="X57" s="121">
        <f t="shared" si="5"/>
        <v>0</v>
      </c>
      <c r="Z57" s="121">
        <f t="shared" ca="1" si="6"/>
        <v>71454</v>
      </c>
    </row>
    <row r="58" spans="1:16361">
      <c r="B58" s="19"/>
      <c r="D58" s="20" t="s">
        <v>28</v>
      </c>
      <c r="F58" s="13"/>
      <c r="G58" s="114"/>
      <c r="H58" s="93">
        <f>IF(H$11=$D$6, CMN_volumes!$J58*CMN_volumes!$K58,0)*H$10</f>
        <v>0</v>
      </c>
      <c r="I58" s="93">
        <f ca="1">IF(I$11=IF($D58="design", $D$5, $D$6), SUMPRODUCT(CMN_volumes!$Q58:$U58,CMN_volumes!$Q$13:$U$13)+CMN_volumes!$O58,0)*I$10</f>
        <v>0</v>
      </c>
      <c r="J58" s="113">
        <f>IF(J$11=$D$6, CMN_volumes!$M58,0)*J$10</f>
        <v>464200</v>
      </c>
      <c r="K58" s="93">
        <f>IF(K$11=$D$6, CMN_volumes!$J58*CMN_volumes!$K58,0)*K$10</f>
        <v>0</v>
      </c>
      <c r="L58" s="93">
        <f>IF(L$11=IF($D58="design", $D$5, $D$6), SUMPRODUCT(CMN_volumes!$Q58:$U58,CMN_volumes!$Q$13:$U$13)+CMN_volumes!$O58,0)*L$10</f>
        <v>0</v>
      </c>
      <c r="M58" s="113">
        <f>IF(M$11=$D$6, CMN_volumes!$M58,0)*M$10</f>
        <v>0</v>
      </c>
      <c r="N58" s="93">
        <f>IF(N$11=$D$6, CMN_volumes!$J58*CMN_volumes!$K58,0)*N$10</f>
        <v>0</v>
      </c>
      <c r="O58" s="93">
        <f>IF(O$11=IF($D58="design", $D$5, $D$6), SUMPRODUCT(CMN_volumes!$Q58:$U58,CMN_volumes!$Q$13:$U$13)+CMN_volumes!$O58,0)*O$10</f>
        <v>0</v>
      </c>
      <c r="P58" s="113">
        <f>IF(P$11=$D$6, CMN_volumes!$M58,0)*P$10</f>
        <v>0</v>
      </c>
      <c r="Q58" s="93">
        <f>IF(Q$11=$D$6, CMN_volumes!$J58*CMN_volumes!$K58,0)*Q$10</f>
        <v>0</v>
      </c>
      <c r="R58" s="93">
        <f>IF(R$11=IF($D58="design", $D$5, $D$6), SUMPRODUCT(CMN_volumes!$Q58:$U58,CMN_volumes!$Q$13:$U$13)+CMN_volumes!$O58,0)*R$10</f>
        <v>0</v>
      </c>
      <c r="S58" s="113">
        <f>IF(S$11=$D$6, CMN_volumes!$M58,0)*S$10</f>
        <v>0</v>
      </c>
      <c r="U58" s="121">
        <f t="shared" ca="1" si="5"/>
        <v>464200</v>
      </c>
      <c r="V58" s="121">
        <f t="shared" si="5"/>
        <v>0</v>
      </c>
      <c r="W58" s="121">
        <f t="shared" si="5"/>
        <v>0</v>
      </c>
      <c r="X58" s="121">
        <f t="shared" si="5"/>
        <v>0</v>
      </c>
      <c r="Z58" s="121">
        <f t="shared" ca="1" si="6"/>
        <v>464200</v>
      </c>
    </row>
    <row r="59" spans="1:16361">
      <c r="D59" s="20" t="s">
        <v>37</v>
      </c>
      <c r="F59" s="13"/>
      <c r="G59" s="114"/>
      <c r="H59" s="93">
        <f>IF(H$11=$D$6, CMN_volumes!$J59*CMN_volumes!$K59,0)*H$10</f>
        <v>0</v>
      </c>
      <c r="I59" s="93">
        <f ca="1">IF(I$11=IF($D59="design", $D$5, $D$6), SUMPRODUCT(CMN_volumes!$Q59:$U59,CMN_volumes!$Q$13:$U$13)+CMN_volumes!$O59,0)*I$10</f>
        <v>0</v>
      </c>
      <c r="J59" s="113">
        <f>IF(J$11=$D$6, CMN_volumes!$M59,0)*J$10</f>
        <v>50000</v>
      </c>
      <c r="K59" s="93">
        <f>IF(K$11=$D$6, CMN_volumes!$J59*CMN_volumes!$K59,0)*K$10</f>
        <v>0</v>
      </c>
      <c r="L59" s="93">
        <f>IF(L$11=IF($D59="design", $D$5, $D$6), SUMPRODUCT(CMN_volumes!$Q59:$U59,CMN_volumes!$Q$13:$U$13)+CMN_volumes!$O59,0)*L$10</f>
        <v>0</v>
      </c>
      <c r="M59" s="113">
        <f>IF(M$11=$D$6, CMN_volumes!$M59,0)*M$10</f>
        <v>0</v>
      </c>
      <c r="N59" s="93">
        <f>IF(N$11=$D$6, CMN_volumes!$J59*CMN_volumes!$K59,0)*N$10</f>
        <v>0</v>
      </c>
      <c r="O59" s="93">
        <f>IF(O$11=IF($D59="design", $D$5, $D$6), SUMPRODUCT(CMN_volumes!$Q59:$U59,CMN_volumes!$Q$13:$U$13)+CMN_volumes!$O59,0)*O$10</f>
        <v>0</v>
      </c>
      <c r="P59" s="113">
        <f>IF(P$11=$D$6, CMN_volumes!$M59,0)*P$10</f>
        <v>0</v>
      </c>
      <c r="Q59" s="93">
        <f>IF(Q$11=$D$6, CMN_volumes!$J59*CMN_volumes!$K59,0)*Q$10</f>
        <v>0</v>
      </c>
      <c r="R59" s="93">
        <f>IF(R$11=IF($D59="design", $D$5, $D$6), SUMPRODUCT(CMN_volumes!$Q59:$U59,CMN_volumes!$Q$13:$U$13)+CMN_volumes!$O59,0)*R$10</f>
        <v>0</v>
      </c>
      <c r="S59" s="113">
        <f>IF(S$11=$D$6, CMN_volumes!$M59,0)*S$10</f>
        <v>0</v>
      </c>
      <c r="U59" s="121">
        <f t="shared" ca="1" si="5"/>
        <v>50000</v>
      </c>
      <c r="V59" s="121">
        <f t="shared" si="5"/>
        <v>0</v>
      </c>
      <c r="W59" s="121">
        <f t="shared" si="5"/>
        <v>0</v>
      </c>
      <c r="X59" s="121">
        <f t="shared" si="5"/>
        <v>0</v>
      </c>
      <c r="Z59" s="121">
        <f t="shared" ca="1" si="6"/>
        <v>50000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7">SUM(H15:H59)</f>
        <v>8892084</v>
      </c>
      <c r="I61" s="96">
        <f t="shared" ca="1" si="7"/>
        <v>4777735.59</v>
      </c>
      <c r="J61" s="117">
        <f t="shared" si="7"/>
        <v>918234</v>
      </c>
      <c r="K61" s="96">
        <f t="shared" si="7"/>
        <v>0</v>
      </c>
      <c r="L61" s="96">
        <f t="shared" si="7"/>
        <v>0</v>
      </c>
      <c r="M61" s="117">
        <f t="shared" si="7"/>
        <v>0</v>
      </c>
      <c r="N61" s="96">
        <f t="shared" si="7"/>
        <v>0</v>
      </c>
      <c r="O61" s="96">
        <f t="shared" si="7"/>
        <v>0</v>
      </c>
      <c r="P61" s="117">
        <f t="shared" si="7"/>
        <v>0</v>
      </c>
      <c r="Q61" s="96">
        <f t="shared" si="7"/>
        <v>0</v>
      </c>
      <c r="R61" s="96">
        <f t="shared" si="7"/>
        <v>0</v>
      </c>
      <c r="S61" s="117">
        <f t="shared" si="7"/>
        <v>0</v>
      </c>
      <c r="U61" s="125">
        <f ca="1">SUM(U15:U60)</f>
        <v>14588053.59</v>
      </c>
      <c r="V61" s="125">
        <f>SUM(V15:V60)</f>
        <v>0</v>
      </c>
      <c r="W61" s="125">
        <f>SUM(W15:W60)</f>
        <v>0</v>
      </c>
      <c r="X61" s="125">
        <f>SUM(X15:X60)</f>
        <v>0</v>
      </c>
      <c r="Z61" s="125">
        <f ca="1">SUM(Z15:Z60)</f>
        <v>14588053.59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8">IFERROR(H61/SUMIF($U$11:$X$11, H$11, $U$61:$X$61),0)</f>
        <v>0.60954560833910398</v>
      </c>
      <c r="I62" s="110">
        <f t="shared" ca="1" si="8"/>
        <v>0.32751014797992661</v>
      </c>
      <c r="J62" s="110">
        <f t="shared" ca="1" si="8"/>
        <v>6.2944243680969375E-2</v>
      </c>
      <c r="K62" s="110">
        <f t="shared" si="8"/>
        <v>0</v>
      </c>
      <c r="L62" s="110">
        <f t="shared" si="8"/>
        <v>0</v>
      </c>
      <c r="M62" s="110">
        <f t="shared" si="8"/>
        <v>0</v>
      </c>
      <c r="N62" s="110">
        <f t="shared" si="8"/>
        <v>0</v>
      </c>
      <c r="O62" s="110">
        <f t="shared" si="8"/>
        <v>0</v>
      </c>
      <c r="P62" s="110">
        <f t="shared" si="8"/>
        <v>0</v>
      </c>
      <c r="Q62" s="110">
        <f t="shared" si="8"/>
        <v>0</v>
      </c>
      <c r="R62" s="110">
        <f t="shared" si="8"/>
        <v>0</v>
      </c>
      <c r="S62" s="110">
        <f t="shared" si="8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conditionalFormatting sqref="H2">
    <cfRule type="containsText" dxfId="4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3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4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4">
        <f>INDEX(Project_inputs!$J$94:$M$99, MATCH($D$2, Project_inputs!$C$94:$C$99, 0), MATCH($A6, Project_inputs!$J$93:$M$93,0))</f>
        <v>2018</v>
      </c>
    </row>
    <row r="7" spans="1:28" ht="15">
      <c r="A7" s="5"/>
      <c r="B7" s="4"/>
      <c r="C7" s="4"/>
      <c r="D7" s="34"/>
    </row>
    <row r="8" spans="1:28" ht="15">
      <c r="A8" s="5"/>
      <c r="B8" s="4"/>
      <c r="C8" s="4"/>
      <c r="D8" s="34"/>
    </row>
    <row r="9" spans="1:28" ht="15">
      <c r="A9" s="5"/>
      <c r="B9" s="4"/>
      <c r="C9" s="4"/>
      <c r="D9" s="34"/>
    </row>
    <row r="10" spans="1:28" ht="15">
      <c r="A10" s="32"/>
      <c r="B10" s="4"/>
      <c r="C10" s="4"/>
      <c r="D10" s="4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MRO_volumes!$J15*MRO_volumes!$K15,0)*H$10</f>
        <v>0</v>
      </c>
      <c r="I15" s="93">
        <f ca="1">IF(I$11=IF($D15="design", $D$5, $D$6), SUMPRODUCT(MRO_volumes!$Q15:$U15,MRO_volumes!$Q$13:$U$13)+MRO_volumes!$O15,0)*I$10</f>
        <v>463172.49999999994</v>
      </c>
      <c r="J15" s="113">
        <f>IF(J$11=$D$6, MRO_volumes!$M15,0)*J$10</f>
        <v>0</v>
      </c>
      <c r="K15" s="93">
        <f>IF(K$11=$D$6, MRO_volumes!$J15*MRO_volumes!$K15,0)*K$10</f>
        <v>0</v>
      </c>
      <c r="L15" s="93">
        <f>IF(L$11=IF($D15="design", $D$5, $D$6), SUMPRODUCT(MRO_volumes!$Q15:$U15,MRO_volumes!$Q$13:$U$13)+MRO_volumes!$O15,0)*L$10</f>
        <v>0</v>
      </c>
      <c r="M15" s="113">
        <f>IF(M$11=$D$6, MRO_volumes!$M15,0)*M$10</f>
        <v>0</v>
      </c>
      <c r="N15" s="93">
        <f>IF(N$11=$D$6, MRO_volumes!$J15*MRO_volumes!$K15,0)*N$10</f>
        <v>0</v>
      </c>
      <c r="O15" s="93">
        <f>IF(O$11=IF($D15="design", $D$5, $D$6), SUMPRODUCT(MRO_volumes!$Q15:$U15,MRO_volumes!$Q$13:$U$13)+MRO_volumes!$O15,0)*O$10</f>
        <v>0</v>
      </c>
      <c r="P15" s="113">
        <f>IF(P$11=$D$6, MRO_volumes!$M15,0)*P$10</f>
        <v>0</v>
      </c>
      <c r="Q15" s="93">
        <f>IF(Q$11=$D$6, MRO_volumes!$J15*MRO_volumes!$K15,0)*Q$10</f>
        <v>0</v>
      </c>
      <c r="R15" s="93">
        <f>IF(R$11=IF($D15="design", $D$5, $D$6), SUMPRODUCT(MRO_volumes!$Q15:$U15,MRO_volumes!$Q$13:$U$13)+MRO_volumes!$O15,0)*R$10</f>
        <v>0</v>
      </c>
      <c r="S15" s="113">
        <f>IF(S$11=$D$6, MRO_volumes!$M15,0)*S$10</f>
        <v>0</v>
      </c>
      <c r="U15" s="121">
        <f ca="1">SUMIF($H$11:$S$11,U$11, $H15:$S15)</f>
        <v>463172.49999999994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463172.49999999994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L17" s="19"/>
      <c r="M17" s="114"/>
      <c r="N17" s="19"/>
      <c r="O17" s="19"/>
      <c r="P17" s="114"/>
      <c r="Q17" s="19"/>
      <c r="R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MRO_volumes!$J18*MRO_volumes!$K18,0)*H$10</f>
        <v>0</v>
      </c>
      <c r="I18" s="93">
        <f>IF(I$11=IF($D18="design", $D$5, $D$6), SUMPRODUCT(MRO_volumes!$Q18:$U18,MRO_volumes!$Q$13:$U$13)+MRO_volumes!$O18,0)*I$10</f>
        <v>0</v>
      </c>
      <c r="J18" s="113">
        <f>IF(J$11=$D$6, MRO_volumes!$M18,0)*J$10</f>
        <v>0</v>
      </c>
      <c r="K18" s="93">
        <f>IF(K$11=$D$6, MRO_volumes!$J18*MRO_volumes!$K18,0)*K$10</f>
        <v>212013.42138909898</v>
      </c>
      <c r="L18" s="93">
        <f ca="1">IF(L$11=IF($D18="design", $D$5, $D$6), SUMPRODUCT(MRO_volumes!$Q18:$U18,MRO_volumes!$Q$13:$U$13)+MRO_volumes!$O18,0)*L$10</f>
        <v>464015.8741814656</v>
      </c>
      <c r="M18" s="113">
        <f>IF(M$11=$D$6, MRO_volumes!$M18,0)*M$10</f>
        <v>0</v>
      </c>
      <c r="N18" s="93">
        <f>IF(N$11=$D$6, MRO_volumes!$J18*MRO_volumes!$K18,0)*N$10</f>
        <v>0</v>
      </c>
      <c r="O18" s="93">
        <f>IF(O$11=IF($D18="design", $D$5, $D$6), SUMPRODUCT(MRO_volumes!$Q18:$U18,MRO_volumes!$Q$13:$U$13)+MRO_volumes!$O18,0)*O$10</f>
        <v>0</v>
      </c>
      <c r="P18" s="113">
        <f>IF(P$11=$D$6, MRO_volumes!$M18,0)*P$10</f>
        <v>0</v>
      </c>
      <c r="Q18" s="93">
        <f>IF(Q$11=$D$6, MRO_volumes!$J18*MRO_volumes!$K18,0)*Q$10</f>
        <v>0</v>
      </c>
      <c r="R18" s="93">
        <f>IF(R$11=IF($D18="design", $D$5, $D$6), SUMPRODUCT(MRO_volumes!$Q18:$U18,MRO_volumes!$Q$13:$U$13)+MRO_volumes!$O18,0)*R$10</f>
        <v>0</v>
      </c>
      <c r="S18" s="113">
        <f>IF(S$11=$D$6, MRO_volumes!$M18,0)*S$10</f>
        <v>0</v>
      </c>
      <c r="U18" s="121">
        <f t="shared" ref="U18:X34" si="0">SUMIF($H$11:$S$11,U$11, $H18:$S18)</f>
        <v>0</v>
      </c>
      <c r="V18" s="121">
        <f t="shared" ca="1" si="0"/>
        <v>676029.29557056457</v>
      </c>
      <c r="W18" s="121">
        <f t="shared" si="0"/>
        <v>0</v>
      </c>
      <c r="X18" s="121">
        <f t="shared" si="0"/>
        <v>0</v>
      </c>
      <c r="Z18" s="121">
        <f t="shared" ref="Z18:Z34" ca="1" si="1">SUM(U18:X18)</f>
        <v>676029.29557056457</v>
      </c>
    </row>
    <row r="19" spans="2:26">
      <c r="D19" s="18" t="s">
        <v>163</v>
      </c>
      <c r="F19" s="13"/>
      <c r="G19" s="118"/>
      <c r="H19" s="93">
        <f>IF(H$11=$D$6, MRO_volumes!$J19*MRO_volumes!$K19,0)*H$10</f>
        <v>0</v>
      </c>
      <c r="I19" s="93">
        <f>IF(I$11=IF($D19="design", $D$5, $D$6), SUMPRODUCT(MRO_volumes!$Q19:$U19,MRO_volumes!$Q$13:$U$13)+MRO_volumes!$O19,0)*I$10</f>
        <v>0</v>
      </c>
      <c r="J19" s="113">
        <f>IF(J$11=$D$6, MRO_volumes!$M19,0)*J$10</f>
        <v>0</v>
      </c>
      <c r="K19" s="93">
        <f>IF(K$11=$D$6, MRO_volumes!$J19*MRO_volumes!$K19,0)*K$10</f>
        <v>199223.03641147475</v>
      </c>
      <c r="L19" s="93">
        <f ca="1">IF(L$11=IF($D19="design", $D$5, $D$6), SUMPRODUCT(MRO_volumes!$Q19:$U19,MRO_volumes!$Q$13:$U$13)+MRO_volumes!$O19,0)*L$10</f>
        <v>354399.02890422207</v>
      </c>
      <c r="M19" s="113">
        <f>IF(M$11=$D$6, MRO_volumes!$M19,0)*M$10</f>
        <v>0</v>
      </c>
      <c r="N19" s="93">
        <f>IF(N$11=$D$6, MRO_volumes!$J19*MRO_volumes!$K19,0)*N$10</f>
        <v>0</v>
      </c>
      <c r="O19" s="93">
        <f>IF(O$11=IF($D19="design", $D$5, $D$6), SUMPRODUCT(MRO_volumes!$Q19:$U19,MRO_volumes!$Q$13:$U$13)+MRO_volumes!$O19,0)*O$10</f>
        <v>0</v>
      </c>
      <c r="P19" s="113">
        <f>IF(P$11=$D$6, MRO_volumes!$M19,0)*P$10</f>
        <v>0</v>
      </c>
      <c r="Q19" s="93">
        <f>IF(Q$11=$D$6, MRO_volumes!$J19*MRO_volumes!$K19,0)*Q$10</f>
        <v>0</v>
      </c>
      <c r="R19" s="93">
        <f>IF(R$11=IF($D19="design", $D$5, $D$6), SUMPRODUCT(MRO_volumes!$Q19:$U19,MRO_volumes!$Q$13:$U$13)+MRO_volumes!$O19,0)*R$10</f>
        <v>0</v>
      </c>
      <c r="S19" s="113">
        <f>IF(S$11=$D$6, MRO_volumes!$M19,0)*S$10</f>
        <v>0</v>
      </c>
      <c r="U19" s="121">
        <f t="shared" si="0"/>
        <v>0</v>
      </c>
      <c r="V19" s="121">
        <f t="shared" ca="1" si="0"/>
        <v>553622.06531569688</v>
      </c>
      <c r="W19" s="121">
        <f t="shared" si="0"/>
        <v>0</v>
      </c>
      <c r="X19" s="121">
        <f t="shared" si="0"/>
        <v>0</v>
      </c>
      <c r="Z19" s="121">
        <f t="shared" ca="1" si="1"/>
        <v>553622.06531569688</v>
      </c>
    </row>
    <row r="20" spans="2:26">
      <c r="D20" t="s">
        <v>110</v>
      </c>
      <c r="F20" s="13"/>
      <c r="G20" s="114"/>
      <c r="H20" s="93">
        <f>IF(H$11=$D$6, MRO_volumes!$J20*MRO_volumes!$K20,0)*H$10</f>
        <v>0</v>
      </c>
      <c r="I20" s="93">
        <f>IF(I$11=IF($D20="design", $D$5, $D$6), SUMPRODUCT(MRO_volumes!$Q20:$U20,MRO_volumes!$Q$13:$U$13)+MRO_volumes!$O20,0)*I$10</f>
        <v>0</v>
      </c>
      <c r="J20" s="113">
        <f>IF(J$11=$D$6, MRO_volumes!$M20,0)*J$10</f>
        <v>0</v>
      </c>
      <c r="K20" s="93">
        <f>IF(K$11=$D$6, MRO_volumes!$J20*MRO_volumes!$K20,0)*K$10</f>
        <v>25785.416114890417</v>
      </c>
      <c r="L20" s="93">
        <f ca="1">IF(L$11=IF($D20="design", $D$5, $D$6), SUMPRODUCT(MRO_volumes!$Q20:$U20,MRO_volumes!$Q$13:$U$13)+MRO_volumes!$O20,0)*L$10</f>
        <v>26488.020075880682</v>
      </c>
      <c r="M20" s="113">
        <f>IF(M$11=$D$6, MRO_volumes!$M20,0)*M$10</f>
        <v>0</v>
      </c>
      <c r="N20" s="93">
        <f>IF(N$11=$D$6, MRO_volumes!$J20*MRO_volumes!$K20,0)*N$10</f>
        <v>0</v>
      </c>
      <c r="O20" s="93">
        <f>IF(O$11=IF($D20="design", $D$5, $D$6), SUMPRODUCT(MRO_volumes!$Q20:$U20,MRO_volumes!$Q$13:$U$13)+MRO_volumes!$O20,0)*O$10</f>
        <v>0</v>
      </c>
      <c r="P20" s="113">
        <f>IF(P$11=$D$6, MRO_volumes!$M20,0)*P$10</f>
        <v>0</v>
      </c>
      <c r="Q20" s="93">
        <f>IF(Q$11=$D$6, MRO_volumes!$J20*MRO_volumes!$K20,0)*Q$10</f>
        <v>0</v>
      </c>
      <c r="R20" s="93">
        <f>IF(R$11=IF($D20="design", $D$5, $D$6), SUMPRODUCT(MRO_volumes!$Q20:$U20,MRO_volumes!$Q$13:$U$13)+MRO_volumes!$O20,0)*R$10</f>
        <v>0</v>
      </c>
      <c r="S20" s="113">
        <f>IF(S$11=$D$6, MRO_volumes!$M20,0)*S$10</f>
        <v>0</v>
      </c>
      <c r="U20" s="121">
        <f t="shared" si="0"/>
        <v>0</v>
      </c>
      <c r="V20" s="121">
        <f t="shared" ca="1" si="0"/>
        <v>52273.436190771099</v>
      </c>
      <c r="W20" s="121">
        <f t="shared" si="0"/>
        <v>0</v>
      </c>
      <c r="X20" s="121">
        <f t="shared" si="0"/>
        <v>0</v>
      </c>
      <c r="Z20" s="121">
        <f t="shared" ca="1" si="1"/>
        <v>52273.436190771099</v>
      </c>
    </row>
    <row r="21" spans="2:26">
      <c r="D21" s="18" t="s">
        <v>101</v>
      </c>
      <c r="F21" s="13"/>
      <c r="G21" s="114"/>
      <c r="H21" s="93">
        <f>IF(H$11=$D$6, MRO_volumes!$J21*MRO_volumes!$K21,0)*H$10</f>
        <v>0</v>
      </c>
      <c r="I21" s="93">
        <f>IF(I$11=IF($D21="design", $D$5, $D$6), SUMPRODUCT(MRO_volumes!$Q21:$U21,MRO_volumes!$Q$13:$U$13)+MRO_volumes!$O21,0)*I$10</f>
        <v>0</v>
      </c>
      <c r="J21" s="113">
        <f>IF(J$11=$D$6, MRO_volumes!$M21,0)*J$10</f>
        <v>0</v>
      </c>
      <c r="K21" s="93">
        <f>IF(K$11=$D$6, MRO_volumes!$J21*MRO_volumes!$K21,0)*K$10</f>
        <v>37972.094921570766</v>
      </c>
      <c r="L21" s="93">
        <f ca="1">IF(L$11=IF($D21="design", $D$5, $D$6), SUMPRODUCT(MRO_volumes!$Q21:$U21,MRO_volumes!$Q$13:$U$13)+MRO_volumes!$O21,0)*L$10</f>
        <v>42177.070338059981</v>
      </c>
      <c r="M21" s="113">
        <f>IF(M$11=$D$6, MRO_volumes!$M21,0)*M$10</f>
        <v>0</v>
      </c>
      <c r="N21" s="93">
        <f>IF(N$11=$D$6, MRO_volumes!$J21*MRO_volumes!$K21,0)*N$10</f>
        <v>0</v>
      </c>
      <c r="O21" s="93">
        <f>IF(O$11=IF($D21="design", $D$5, $D$6), SUMPRODUCT(MRO_volumes!$Q21:$U21,MRO_volumes!$Q$13:$U$13)+MRO_volumes!$O21,0)*O$10</f>
        <v>0</v>
      </c>
      <c r="P21" s="113">
        <f>IF(P$11=$D$6, MRO_volumes!$M21,0)*P$10</f>
        <v>0</v>
      </c>
      <c r="Q21" s="93">
        <f>IF(Q$11=$D$6, MRO_volumes!$J21*MRO_volumes!$K21,0)*Q$10</f>
        <v>0</v>
      </c>
      <c r="R21" s="93">
        <f>IF(R$11=IF($D21="design", $D$5, $D$6), SUMPRODUCT(MRO_volumes!$Q21:$U21,MRO_volumes!$Q$13:$U$13)+MRO_volumes!$O21,0)*R$10</f>
        <v>0</v>
      </c>
      <c r="S21" s="113">
        <f>IF(S$11=$D$6, MRO_volumes!$M21,0)*S$10</f>
        <v>0</v>
      </c>
      <c r="U21" s="121">
        <f t="shared" si="0"/>
        <v>0</v>
      </c>
      <c r="V21" s="121">
        <f t="shared" ca="1" si="0"/>
        <v>80149.165259630739</v>
      </c>
      <c r="W21" s="121">
        <f t="shared" si="0"/>
        <v>0</v>
      </c>
      <c r="X21" s="121">
        <f t="shared" si="0"/>
        <v>0</v>
      </c>
      <c r="Z21" s="121">
        <f t="shared" ca="1" si="1"/>
        <v>80149.165259630739</v>
      </c>
    </row>
    <row r="22" spans="2:26">
      <c r="D22" t="s">
        <v>13</v>
      </c>
      <c r="F22" s="13"/>
      <c r="G22" s="114"/>
      <c r="H22" s="93">
        <f>IF(H$11=$D$6, MRO_volumes!$J22*MRO_volumes!$K22,0)*H$10</f>
        <v>0</v>
      </c>
      <c r="I22" s="93">
        <f>IF(I$11=IF($D22="design", $D$5, $D$6), SUMPRODUCT(MRO_volumes!$Q22:$U22,MRO_volumes!$Q$13:$U$13)+MRO_volumes!$O22,0)*I$10</f>
        <v>0</v>
      </c>
      <c r="J22" s="113">
        <f>IF(J$11=$D$6, MRO_volumes!$M22,0)*J$10</f>
        <v>0</v>
      </c>
      <c r="K22" s="93">
        <f>IF(K$11=$D$6, MRO_volumes!$J22*MRO_volumes!$K22,0)*K$10</f>
        <v>45584.9320602527</v>
      </c>
      <c r="L22" s="93">
        <f ca="1">IF(L$11=IF($D22="design", $D$5, $D$6), SUMPRODUCT(MRO_volumes!$Q22:$U22,MRO_volumes!$Q$13:$U$13)+MRO_volumes!$O22,0)*L$10</f>
        <v>34477.70184932062</v>
      </c>
      <c r="M22" s="113">
        <f>IF(M$11=$D$6, MRO_volumes!$M22,0)*M$10</f>
        <v>0</v>
      </c>
      <c r="N22" s="93">
        <f>IF(N$11=$D$6, MRO_volumes!$J22*MRO_volumes!$K22,0)*N$10</f>
        <v>0</v>
      </c>
      <c r="O22" s="93">
        <f>IF(O$11=IF($D22="design", $D$5, $D$6), SUMPRODUCT(MRO_volumes!$Q22:$U22,MRO_volumes!$Q$13:$U$13)+MRO_volumes!$O22,0)*O$10</f>
        <v>0</v>
      </c>
      <c r="P22" s="113">
        <f>IF(P$11=$D$6, MRO_volumes!$M22,0)*P$10</f>
        <v>0</v>
      </c>
      <c r="Q22" s="93">
        <f>IF(Q$11=$D$6, MRO_volumes!$J22*MRO_volumes!$K22,0)*Q$10</f>
        <v>0</v>
      </c>
      <c r="R22" s="93">
        <f>IF(R$11=IF($D22="design", $D$5, $D$6), SUMPRODUCT(MRO_volumes!$Q22:$U22,MRO_volumes!$Q$13:$U$13)+MRO_volumes!$O22,0)*R$10</f>
        <v>0</v>
      </c>
      <c r="S22" s="113">
        <f>IF(S$11=$D$6, MRO_volumes!$M22,0)*S$10</f>
        <v>0</v>
      </c>
      <c r="U22" s="121">
        <f t="shared" si="0"/>
        <v>0</v>
      </c>
      <c r="V22" s="121">
        <f t="shared" ca="1" si="0"/>
        <v>80062.633909573313</v>
      </c>
      <c r="W22" s="121">
        <f t="shared" si="0"/>
        <v>0</v>
      </c>
      <c r="X22" s="121">
        <f t="shared" si="0"/>
        <v>0</v>
      </c>
      <c r="Z22" s="121">
        <f t="shared" ca="1" si="1"/>
        <v>80062.633909573313</v>
      </c>
    </row>
    <row r="23" spans="2:26">
      <c r="D23" t="s">
        <v>14</v>
      </c>
      <c r="F23" s="13"/>
      <c r="G23" s="114"/>
      <c r="H23" s="93">
        <f>IF(H$11=$D$6, MRO_volumes!$J23*MRO_volumes!$K23,0)*H$10</f>
        <v>0</v>
      </c>
      <c r="I23" s="93">
        <f>IF(I$11=IF($D23="design", $D$5, $D$6), SUMPRODUCT(MRO_volumes!$Q23:$U23,MRO_volumes!$Q$13:$U$13)+MRO_volumes!$O23,0)*I$10</f>
        <v>0</v>
      </c>
      <c r="J23" s="113">
        <f>IF(J$11=$D$6, MRO_volumes!$M23,0)*J$10</f>
        <v>0</v>
      </c>
      <c r="K23" s="93">
        <f>IF(K$11=$D$6, MRO_volumes!$J23*MRO_volumes!$K23,0)*K$10</f>
        <v>763125.5293049711</v>
      </c>
      <c r="L23" s="93">
        <f ca="1">IF(L$11=IF($D23="design", $D$5, $D$6), SUMPRODUCT(MRO_volumes!$Q23:$U23,MRO_volumes!$Q$13:$U$13)+MRO_volumes!$O23,0)*L$10</f>
        <v>416933.73824960622</v>
      </c>
      <c r="M23" s="113">
        <f>IF(M$11=$D$6, MRO_volumes!$M23,0)*M$10</f>
        <v>0</v>
      </c>
      <c r="N23" s="93">
        <f>IF(N$11=$D$6, MRO_volumes!$J23*MRO_volumes!$K23,0)*N$10</f>
        <v>0</v>
      </c>
      <c r="O23" s="93">
        <f>IF(O$11=IF($D23="design", $D$5, $D$6), SUMPRODUCT(MRO_volumes!$Q23:$U23,MRO_volumes!$Q$13:$U$13)+MRO_volumes!$O23,0)*O$10</f>
        <v>0</v>
      </c>
      <c r="P23" s="113">
        <f>IF(P$11=$D$6, MRO_volumes!$M23,0)*P$10</f>
        <v>0</v>
      </c>
      <c r="Q23" s="93">
        <f>IF(Q$11=$D$6, MRO_volumes!$J23*MRO_volumes!$K23,0)*Q$10</f>
        <v>0</v>
      </c>
      <c r="R23" s="93">
        <f>IF(R$11=IF($D23="design", $D$5, $D$6), SUMPRODUCT(MRO_volumes!$Q23:$U23,MRO_volumes!$Q$13:$U$13)+MRO_volumes!$O23,0)*R$10</f>
        <v>0</v>
      </c>
      <c r="S23" s="113">
        <f>IF(S$11=$D$6, MRO_volumes!$M23,0)*S$10</f>
        <v>0</v>
      </c>
      <c r="U23" s="121">
        <f t="shared" si="0"/>
        <v>0</v>
      </c>
      <c r="V23" s="121">
        <f t="shared" ca="1" si="0"/>
        <v>1180059.2675545774</v>
      </c>
      <c r="W23" s="121">
        <f t="shared" si="0"/>
        <v>0</v>
      </c>
      <c r="X23" s="121">
        <f t="shared" si="0"/>
        <v>0</v>
      </c>
      <c r="Z23" s="121">
        <f t="shared" ca="1" si="1"/>
        <v>1180059.2675545774</v>
      </c>
    </row>
    <row r="24" spans="2:26">
      <c r="D24" t="s">
        <v>29</v>
      </c>
      <c r="F24" s="13"/>
      <c r="G24" s="114"/>
      <c r="H24" s="93">
        <f>IF(H$11=$D$6, MRO_volumes!$J24*MRO_volumes!$K24,0)*H$10</f>
        <v>0</v>
      </c>
      <c r="I24" s="93">
        <f>IF(I$11=IF($D24="design", $D$5, $D$6), SUMPRODUCT(MRO_volumes!$Q24:$U24,MRO_volumes!$Q$13:$U$13)+MRO_volumes!$O24,0)*I$10</f>
        <v>0</v>
      </c>
      <c r="J24" s="113">
        <f>IF(J$11=$D$6, MRO_volumes!$M24,0)*J$10</f>
        <v>0</v>
      </c>
      <c r="K24" s="93">
        <f>IF(K$11=$D$6, MRO_volumes!$J24*MRO_volumes!$K24,0)*K$10</f>
        <v>8460.07223959976</v>
      </c>
      <c r="L24" s="93">
        <f ca="1">IF(L$11=IF($D24="design", $D$5, $D$6), SUMPRODUCT(MRO_volumes!$Q24:$U24,MRO_volumes!$Q$13:$U$13)+MRO_volumes!$O24,0)*L$10</f>
        <v>79062.228562169359</v>
      </c>
      <c r="M24" s="113">
        <f>IF(M$11=$D$6, MRO_volumes!$M24,0)*M$10</f>
        <v>0</v>
      </c>
      <c r="N24" s="93">
        <f>IF(N$11=$D$6, MRO_volumes!$J24*MRO_volumes!$K24,0)*N$10</f>
        <v>0</v>
      </c>
      <c r="O24" s="93">
        <f>IF(O$11=IF($D24="design", $D$5, $D$6), SUMPRODUCT(MRO_volumes!$Q24:$U24,MRO_volumes!$Q$13:$U$13)+MRO_volumes!$O24,0)*O$10</f>
        <v>0</v>
      </c>
      <c r="P24" s="113">
        <f>IF(P$11=$D$6, MRO_volumes!$M24,0)*P$10</f>
        <v>0</v>
      </c>
      <c r="Q24" s="93">
        <f>IF(Q$11=$D$6, MRO_volumes!$J24*MRO_volumes!$K24,0)*Q$10</f>
        <v>0</v>
      </c>
      <c r="R24" s="93">
        <f>IF(R$11=IF($D24="design", $D$5, $D$6), SUMPRODUCT(MRO_volumes!$Q24:$U24,MRO_volumes!$Q$13:$U$13)+MRO_volumes!$O24,0)*R$10</f>
        <v>0</v>
      </c>
      <c r="S24" s="113">
        <f>IF(S$11=$D$6, MRO_volumes!$M24,0)*S$10</f>
        <v>0</v>
      </c>
      <c r="U24" s="121">
        <f t="shared" si="0"/>
        <v>0</v>
      </c>
      <c r="V24" s="121">
        <f t="shared" ca="1" si="0"/>
        <v>87522.300801769117</v>
      </c>
      <c r="W24" s="121">
        <f t="shared" si="0"/>
        <v>0</v>
      </c>
      <c r="X24" s="121">
        <f t="shared" si="0"/>
        <v>0</v>
      </c>
      <c r="Z24" s="121">
        <f t="shared" ca="1" si="1"/>
        <v>87522.300801769117</v>
      </c>
    </row>
    <row r="25" spans="2:26">
      <c r="D25" t="s">
        <v>145</v>
      </c>
      <c r="F25" s="13"/>
      <c r="G25" s="114"/>
      <c r="H25" s="93">
        <f>IF(H$11=$D$6, MRO_volumes!$J25*MRO_volumes!$K25,0)*H$10</f>
        <v>0</v>
      </c>
      <c r="I25" s="93">
        <f>IF(I$11=IF($D25="design", $D$5, $D$6), SUMPRODUCT(MRO_volumes!$Q25:$U25,MRO_volumes!$Q$13:$U$13)+MRO_volumes!$O25,0)*I$10</f>
        <v>0</v>
      </c>
      <c r="J25" s="113">
        <f>IF(J$11=$D$6, MRO_volumes!$M25,0)*J$10</f>
        <v>0</v>
      </c>
      <c r="K25" s="93">
        <f>IF(K$11=$D$6, MRO_volumes!$J25*MRO_volumes!$K25,0)*K$10</f>
        <v>501096.5864993704</v>
      </c>
      <c r="L25" s="93">
        <f ca="1">IF(L$11=IF($D25="design", $D$5, $D$6), SUMPRODUCT(MRO_volumes!$Q25:$U25,MRO_volumes!$Q$13:$U$13)+MRO_volumes!$O25,0)*L$10</f>
        <v>74401.354825971604</v>
      </c>
      <c r="M25" s="113">
        <f>IF(M$11=$D$6, MRO_volumes!$M25,0)*M$10</f>
        <v>0</v>
      </c>
      <c r="N25" s="93">
        <f>IF(N$11=$D$6, MRO_volumes!$J25*MRO_volumes!$K25,0)*N$10</f>
        <v>0</v>
      </c>
      <c r="O25" s="93">
        <f>IF(O$11=IF($D25="design", $D$5, $D$6), SUMPRODUCT(MRO_volumes!$Q25:$U25,MRO_volumes!$Q$13:$U$13)+MRO_volumes!$O25,0)*O$10</f>
        <v>0</v>
      </c>
      <c r="P25" s="113">
        <f>IF(P$11=$D$6, MRO_volumes!$M25,0)*P$10</f>
        <v>0</v>
      </c>
      <c r="Q25" s="93">
        <f>IF(Q$11=$D$6, MRO_volumes!$J25*MRO_volumes!$K25,0)*Q$10</f>
        <v>0</v>
      </c>
      <c r="R25" s="93">
        <f>IF(R$11=IF($D25="design", $D$5, $D$6), SUMPRODUCT(MRO_volumes!$Q25:$U25,MRO_volumes!$Q$13:$U$13)+MRO_volumes!$O25,0)*R$10</f>
        <v>0</v>
      </c>
      <c r="S25" s="113">
        <f>IF(S$11=$D$6, MRO_volumes!$M25,0)*S$10</f>
        <v>0</v>
      </c>
      <c r="U25" s="121">
        <f t="shared" si="0"/>
        <v>0</v>
      </c>
      <c r="V25" s="121">
        <f t="shared" ca="1" si="0"/>
        <v>575497.94132534205</v>
      </c>
      <c r="W25" s="121">
        <f t="shared" si="0"/>
        <v>0</v>
      </c>
      <c r="X25" s="121">
        <f t="shared" si="0"/>
        <v>0</v>
      </c>
      <c r="Z25" s="121">
        <f t="shared" ca="1" si="1"/>
        <v>575497.94132534205</v>
      </c>
    </row>
    <row r="26" spans="2:26">
      <c r="D26" t="s">
        <v>146</v>
      </c>
      <c r="F26" s="13"/>
      <c r="G26" s="114"/>
      <c r="H26" s="93">
        <f>IF(H$11=$D$6, MRO_volumes!$J26*MRO_volumes!$K26,0)*H$10</f>
        <v>0</v>
      </c>
      <c r="I26" s="93">
        <f>IF(I$11=IF($D26="design", $D$5, $D$6), SUMPRODUCT(MRO_volumes!$Q26:$U26,MRO_volumes!$Q$13:$U$13)+MRO_volumes!$O26,0)*I$10</f>
        <v>0</v>
      </c>
      <c r="J26" s="113">
        <f>IF(J$11=$D$6, MRO_volumes!$M26,0)*J$10</f>
        <v>0</v>
      </c>
      <c r="K26" s="93">
        <f>IF(K$11=$D$6, MRO_volumes!$J26*MRO_volumes!$K26,0)*K$10</f>
        <v>13404.323456550177</v>
      </c>
      <c r="L26" s="93">
        <f ca="1">IF(L$11=IF($D26="design", $D$5, $D$6), SUMPRODUCT(MRO_volumes!$Q26:$U26,MRO_volumes!$Q$13:$U$13)+MRO_volumes!$O26,0)*L$10</f>
        <v>9237.7207085788432</v>
      </c>
      <c r="M26" s="113">
        <f>IF(M$11=$D$6, MRO_volumes!$M26,0)*M$10</f>
        <v>0</v>
      </c>
      <c r="N26" s="93">
        <f>IF(N$11=$D$6, MRO_volumes!$J26*MRO_volumes!$K26,0)*N$10</f>
        <v>0</v>
      </c>
      <c r="O26" s="93">
        <f>IF(O$11=IF($D26="design", $D$5, $D$6), SUMPRODUCT(MRO_volumes!$Q26:$U26,MRO_volumes!$Q$13:$U$13)+MRO_volumes!$O26,0)*O$10</f>
        <v>0</v>
      </c>
      <c r="P26" s="113">
        <f>IF(P$11=$D$6, MRO_volumes!$M26,0)*P$10</f>
        <v>0</v>
      </c>
      <c r="Q26" s="93">
        <f>IF(Q$11=$D$6, MRO_volumes!$J26*MRO_volumes!$K26,0)*Q$10</f>
        <v>0</v>
      </c>
      <c r="R26" s="93">
        <f>IF(R$11=IF($D26="design", $D$5, $D$6), SUMPRODUCT(MRO_volumes!$Q26:$U26,MRO_volumes!$Q$13:$U$13)+MRO_volumes!$O26,0)*R$10</f>
        <v>0</v>
      </c>
      <c r="S26" s="113">
        <f>IF(S$11=$D$6, MRO_volumes!$M26,0)*S$10</f>
        <v>0</v>
      </c>
      <c r="U26" s="121">
        <f t="shared" si="0"/>
        <v>0</v>
      </c>
      <c r="V26" s="121">
        <f t="shared" ca="1" si="0"/>
        <v>22642.04416512902</v>
      </c>
      <c r="W26" s="121">
        <f t="shared" si="0"/>
        <v>0</v>
      </c>
      <c r="X26" s="121">
        <f t="shared" si="0"/>
        <v>0</v>
      </c>
      <c r="Z26" s="121">
        <f t="shared" ca="1" si="1"/>
        <v>22642.04416512902</v>
      </c>
    </row>
    <row r="27" spans="2:26">
      <c r="D27" t="s">
        <v>147</v>
      </c>
      <c r="F27" s="13"/>
      <c r="G27" s="114"/>
      <c r="H27" s="93">
        <f>IF(H$11=$D$6, MRO_volumes!$J27*MRO_volumes!$K27,0)*H$10</f>
        <v>0</v>
      </c>
      <c r="I27" s="93">
        <f>IF(I$11=IF($D27="design", $D$5, $D$6), SUMPRODUCT(MRO_volumes!$Q27:$U27,MRO_volumes!$Q$13:$U$13)+MRO_volumes!$O27,0)*I$10</f>
        <v>0</v>
      </c>
      <c r="J27" s="113">
        <f>IF(J$11=$D$6, MRO_volumes!$M27,0)*J$10</f>
        <v>0</v>
      </c>
      <c r="K27" s="93">
        <f>IF(K$11=$D$6, MRO_volumes!$J27*MRO_volumes!$K27,0)*K$10</f>
        <v>308606.40874011704</v>
      </c>
      <c r="L27" s="93">
        <f ca="1">IF(L$11=IF($D27="design", $D$5, $D$6), SUMPRODUCT(MRO_volumes!$Q27:$U27,MRO_volumes!$Q$13:$U$13)+MRO_volumes!$O27,0)*L$10</f>
        <v>72680.541787690207</v>
      </c>
      <c r="M27" s="113">
        <f>IF(M$11=$D$6, MRO_volumes!$M27,0)*M$10</f>
        <v>0</v>
      </c>
      <c r="N27" s="93">
        <f>IF(N$11=$D$6, MRO_volumes!$J27*MRO_volumes!$K27,0)*N$10</f>
        <v>0</v>
      </c>
      <c r="O27" s="93">
        <f>IF(O$11=IF($D27="design", $D$5, $D$6), SUMPRODUCT(MRO_volumes!$Q27:$U27,MRO_volumes!$Q$13:$U$13)+MRO_volumes!$O27,0)*O$10</f>
        <v>0</v>
      </c>
      <c r="P27" s="113">
        <f>IF(P$11=$D$6, MRO_volumes!$M27,0)*P$10</f>
        <v>0</v>
      </c>
      <c r="Q27" s="93">
        <f>IF(Q$11=$D$6, MRO_volumes!$J27*MRO_volumes!$K27,0)*Q$10</f>
        <v>0</v>
      </c>
      <c r="R27" s="93">
        <f>IF(R$11=IF($D27="design", $D$5, $D$6), SUMPRODUCT(MRO_volumes!$Q27:$U27,MRO_volumes!$Q$13:$U$13)+MRO_volumes!$O27,0)*R$10</f>
        <v>0</v>
      </c>
      <c r="S27" s="113">
        <f>IF(S$11=$D$6, MRO_volumes!$M27,0)*S$10</f>
        <v>0</v>
      </c>
      <c r="U27" s="121">
        <f t="shared" si="0"/>
        <v>0</v>
      </c>
      <c r="V27" s="121">
        <f t="shared" ca="1" si="0"/>
        <v>381286.95052780723</v>
      </c>
      <c r="W27" s="121">
        <f t="shared" si="0"/>
        <v>0</v>
      </c>
      <c r="X27" s="121">
        <f t="shared" si="0"/>
        <v>0</v>
      </c>
      <c r="Z27" s="121">
        <f t="shared" ca="1" si="1"/>
        <v>381286.95052780723</v>
      </c>
    </row>
    <row r="28" spans="2:26">
      <c r="D28" s="18" t="s">
        <v>184</v>
      </c>
      <c r="F28" s="13"/>
      <c r="G28" s="114"/>
      <c r="H28" s="93">
        <f>IF(H$11=$D$6, MRO_volumes!$J28*MRO_volumes!$K28,0)*H$10</f>
        <v>0</v>
      </c>
      <c r="I28" s="93">
        <f>IF(I$11=IF($D28="design", $D$5, $D$6), SUMPRODUCT(MRO_volumes!$Q28:$U28,MRO_volumes!$Q$13:$U$13)+MRO_volumes!$O28,0)*I$10</f>
        <v>0</v>
      </c>
      <c r="J28" s="113">
        <f>IF(J$11=$D$6, MRO_volumes!$M28,0)*J$10</f>
        <v>0</v>
      </c>
      <c r="K28" s="93">
        <f>IF(K$11=$D$6, MRO_volumes!$J28*MRO_volumes!$K28,0)*K$10</f>
        <v>0</v>
      </c>
      <c r="L28" s="93">
        <f ca="1">IF(L$11=IF($D28="design", $D$5, $D$6), SUMPRODUCT(MRO_volumes!$Q28:$U28,MRO_volumes!$Q$13:$U$13)+MRO_volumes!$O28,0)*L$10</f>
        <v>0</v>
      </c>
      <c r="M28" s="113">
        <f>IF(M$11=$D$6, MRO_volumes!$M28,0)*M$10</f>
        <v>0</v>
      </c>
      <c r="N28" s="93">
        <f>IF(N$11=$D$6, MRO_volumes!$J28*MRO_volumes!$K28,0)*N$10</f>
        <v>0</v>
      </c>
      <c r="O28" s="93">
        <f>IF(O$11=IF($D28="design", $D$5, $D$6), SUMPRODUCT(MRO_volumes!$Q28:$U28,MRO_volumes!$Q$13:$U$13)+MRO_volumes!$O28,0)*O$10</f>
        <v>0</v>
      </c>
      <c r="P28" s="113">
        <f>IF(P$11=$D$6, MRO_volumes!$M28,0)*P$10</f>
        <v>0</v>
      </c>
      <c r="Q28" s="93">
        <f>IF(Q$11=$D$6, MRO_volumes!$J28*MRO_volumes!$K28,0)*Q$10</f>
        <v>0</v>
      </c>
      <c r="R28" s="93">
        <f>IF(R$11=IF($D28="design", $D$5, $D$6), SUMPRODUCT(MRO_volumes!$Q28:$U28,MRO_volumes!$Q$13:$U$13)+MRO_volumes!$O28,0)*R$10</f>
        <v>0</v>
      </c>
      <c r="S28" s="113">
        <f>IF(S$11=$D$6, MRO_volumes!$M28,0)*S$10</f>
        <v>0</v>
      </c>
      <c r="U28" s="121">
        <f t="shared" si="0"/>
        <v>0</v>
      </c>
      <c r="V28" s="121">
        <f t="shared" ca="1" si="0"/>
        <v>0</v>
      </c>
      <c r="W28" s="121">
        <f t="shared" si="0"/>
        <v>0</v>
      </c>
      <c r="X28" s="121">
        <f t="shared" si="0"/>
        <v>0</v>
      </c>
      <c r="Z28" s="121">
        <f t="shared" ca="1" si="1"/>
        <v>0</v>
      </c>
    </row>
    <row r="29" spans="2:26">
      <c r="D29" t="s">
        <v>15</v>
      </c>
      <c r="F29" s="13"/>
      <c r="G29" s="114"/>
      <c r="H29" s="93">
        <f>IF(H$11=$D$6, MRO_volumes!$J29*MRO_volumes!$K29,0)*H$10</f>
        <v>0</v>
      </c>
      <c r="I29" s="93">
        <f>IF(I$11=IF($D29="design", $D$5, $D$6), SUMPRODUCT(MRO_volumes!$Q29:$U29,MRO_volumes!$Q$13:$U$13)+MRO_volumes!$O29,0)*I$10</f>
        <v>0</v>
      </c>
      <c r="J29" s="113">
        <f>IF(J$11=$D$6, MRO_volumes!$M29,0)*J$10</f>
        <v>0</v>
      </c>
      <c r="K29" s="93">
        <f>IF(K$11=$D$6, MRO_volumes!$J29*MRO_volumes!$K29,0)*K$10</f>
        <v>0</v>
      </c>
      <c r="L29" s="93">
        <f ca="1">IF(L$11=IF($D29="design", $D$5, $D$6), SUMPRODUCT(MRO_volumes!$Q29:$U29,MRO_volumes!$Q$13:$U$13)+MRO_volumes!$O29,0)*L$10</f>
        <v>0</v>
      </c>
      <c r="M29" s="113">
        <f>IF(M$11=$D$6, MRO_volumes!$M29,0)*M$10</f>
        <v>0</v>
      </c>
      <c r="N29" s="93">
        <f>IF(N$11=$D$6, MRO_volumes!$J29*MRO_volumes!$K29,0)*N$10</f>
        <v>0</v>
      </c>
      <c r="O29" s="93">
        <f>IF(O$11=IF($D29="design", $D$5, $D$6), SUMPRODUCT(MRO_volumes!$Q29:$U29,MRO_volumes!$Q$13:$U$13)+MRO_volumes!$O29,0)*O$10</f>
        <v>0</v>
      </c>
      <c r="P29" s="113">
        <f>IF(P$11=$D$6, MRO_volumes!$M29,0)*P$10</f>
        <v>0</v>
      </c>
      <c r="Q29" s="93">
        <f>IF(Q$11=$D$6, MRO_volumes!$J29*MRO_volumes!$K29,0)*Q$10</f>
        <v>0</v>
      </c>
      <c r="R29" s="93">
        <f>IF(R$11=IF($D29="design", $D$5, $D$6), SUMPRODUCT(MRO_volumes!$Q29:$U29,MRO_volumes!$Q$13:$U$13)+MRO_volumes!$O29,0)*R$10</f>
        <v>0</v>
      </c>
      <c r="S29" s="113">
        <f>IF(S$11=$D$6, MRO_volumes!$M29,0)*S$10</f>
        <v>0</v>
      </c>
      <c r="U29" s="121">
        <f t="shared" si="0"/>
        <v>0</v>
      </c>
      <c r="V29" s="121">
        <f t="shared" ca="1" si="0"/>
        <v>0</v>
      </c>
      <c r="W29" s="121">
        <f t="shared" si="0"/>
        <v>0</v>
      </c>
      <c r="X29" s="121">
        <f t="shared" si="0"/>
        <v>0</v>
      </c>
      <c r="Z29" s="121">
        <f t="shared" ca="1" si="1"/>
        <v>0</v>
      </c>
    </row>
    <row r="30" spans="2:26">
      <c r="D30" t="s">
        <v>39</v>
      </c>
      <c r="F30" s="13"/>
      <c r="G30" s="114"/>
      <c r="H30" s="93">
        <f>IF(H$11=$D$6, MRO_volumes!$J30*MRO_volumes!$K30,0)*H$10</f>
        <v>0</v>
      </c>
      <c r="I30" s="93">
        <f>IF(I$11=IF($D30="design", $D$5, $D$6), SUMPRODUCT(MRO_volumes!$Q30:$U30,MRO_volumes!$Q$13:$U$13)+MRO_volumes!$O30,0)*I$10</f>
        <v>0</v>
      </c>
      <c r="J30" s="113">
        <f>IF(J$11=$D$6, MRO_volumes!$M30,0)*J$10</f>
        <v>0</v>
      </c>
      <c r="K30" s="93">
        <f>IF(K$11=$D$6, MRO_volumes!$J30*MRO_volumes!$K30,0)*K$10</f>
        <v>125089.96508116482</v>
      </c>
      <c r="L30" s="93">
        <f ca="1">IF(L$11=IF($D30="design", $D$5, $D$6), SUMPRODUCT(MRO_volumes!$Q30:$U30,MRO_volumes!$Q$13:$U$13)+MRO_volumes!$O30,0)*L$10</f>
        <v>0</v>
      </c>
      <c r="M30" s="113">
        <f>IF(M$11=$D$6, MRO_volumes!$M30,0)*M$10</f>
        <v>0</v>
      </c>
      <c r="N30" s="93">
        <f>IF(N$11=$D$6, MRO_volumes!$J30*MRO_volumes!$K30,0)*N$10</f>
        <v>0</v>
      </c>
      <c r="O30" s="93">
        <f>IF(O$11=IF($D30="design", $D$5, $D$6), SUMPRODUCT(MRO_volumes!$Q30:$U30,MRO_volumes!$Q$13:$U$13)+MRO_volumes!$O30,0)*O$10</f>
        <v>0</v>
      </c>
      <c r="P30" s="113">
        <f>IF(P$11=$D$6, MRO_volumes!$M30,0)*P$10</f>
        <v>0</v>
      </c>
      <c r="Q30" s="93">
        <f>IF(Q$11=$D$6, MRO_volumes!$J30*MRO_volumes!$K30,0)*Q$10</f>
        <v>0</v>
      </c>
      <c r="R30" s="93">
        <f>IF(R$11=IF($D30="design", $D$5, $D$6), SUMPRODUCT(MRO_volumes!$Q30:$U30,MRO_volumes!$Q$13:$U$13)+MRO_volumes!$O30,0)*R$10</f>
        <v>0</v>
      </c>
      <c r="S30" s="113">
        <f>IF(S$11=$D$6, MRO_volumes!$M30,0)*S$10</f>
        <v>0</v>
      </c>
      <c r="U30" s="121">
        <f t="shared" si="0"/>
        <v>0</v>
      </c>
      <c r="V30" s="121">
        <f t="shared" ca="1" si="0"/>
        <v>125089.96508116482</v>
      </c>
      <c r="W30" s="121">
        <f t="shared" si="0"/>
        <v>0</v>
      </c>
      <c r="X30" s="121">
        <f t="shared" si="0"/>
        <v>0</v>
      </c>
      <c r="Z30" s="121">
        <f t="shared" ca="1" si="1"/>
        <v>125089.96508116482</v>
      </c>
    </row>
    <row r="31" spans="2:26">
      <c r="D31" t="s">
        <v>158</v>
      </c>
      <c r="F31" s="13"/>
      <c r="G31" s="114"/>
      <c r="H31" s="93">
        <f>IF(H$11=$D$6, MRO_volumes!$J31*MRO_volumes!$K31,0)*H$10</f>
        <v>0</v>
      </c>
      <c r="I31" s="93">
        <f>IF(I$11=IF($D31="design", $D$5, $D$6), SUMPRODUCT(MRO_volumes!$Q31:$U31,MRO_volumes!$Q$13:$U$13)+MRO_volumes!$O31,0)*I$10</f>
        <v>0</v>
      </c>
      <c r="J31" s="113">
        <f>IF(J$11=$D$6, MRO_volumes!$M31,0)*J$10</f>
        <v>0</v>
      </c>
      <c r="K31" s="93">
        <f>IF(K$11=$D$6, MRO_volumes!$J31*MRO_volumes!$K31,0)*K$10</f>
        <v>0</v>
      </c>
      <c r="L31" s="93">
        <f ca="1">IF(L$11=IF($D31="design", $D$5, $D$6), SUMPRODUCT(MRO_volumes!$Q31:$U31,MRO_volumes!$Q$13:$U$13)+MRO_volumes!$O31,0)*L$10</f>
        <v>0</v>
      </c>
      <c r="M31" s="113">
        <f>IF(M$11=$D$6, MRO_volumes!$M31,0)*M$10</f>
        <v>0</v>
      </c>
      <c r="N31" s="93">
        <f>IF(N$11=$D$6, MRO_volumes!$J31*MRO_volumes!$K31,0)*N$10</f>
        <v>0</v>
      </c>
      <c r="O31" s="93">
        <f>IF(O$11=IF($D31="design", $D$5, $D$6), SUMPRODUCT(MRO_volumes!$Q31:$U31,MRO_volumes!$Q$13:$U$13)+MRO_volumes!$O31,0)*O$10</f>
        <v>0</v>
      </c>
      <c r="P31" s="113">
        <f>IF(P$11=$D$6, MRO_volumes!$M31,0)*P$10</f>
        <v>0</v>
      </c>
      <c r="Q31" s="93">
        <f>IF(Q$11=$D$6, MRO_volumes!$J31*MRO_volumes!$K31,0)*Q$10</f>
        <v>0</v>
      </c>
      <c r="R31" s="93">
        <f>IF(R$11=IF($D31="design", $D$5, $D$6), SUMPRODUCT(MRO_volumes!$Q31:$U31,MRO_volumes!$Q$13:$U$13)+MRO_volumes!$O31,0)*R$10</f>
        <v>0</v>
      </c>
      <c r="S31" s="113">
        <f>IF(S$11=$D$6, MRO_volumes!$M31,0)*S$10</f>
        <v>0</v>
      </c>
      <c r="U31" s="121">
        <f t="shared" si="0"/>
        <v>0</v>
      </c>
      <c r="V31" s="121">
        <f t="shared" ca="1" si="0"/>
        <v>0</v>
      </c>
      <c r="W31" s="121">
        <f t="shared" si="0"/>
        <v>0</v>
      </c>
      <c r="X31" s="121">
        <f t="shared" si="0"/>
        <v>0</v>
      </c>
      <c r="Z31" s="121">
        <f ca="1">SUM(U31:X31)</f>
        <v>0</v>
      </c>
    </row>
    <row r="32" spans="2:26">
      <c r="D32" t="s">
        <v>159</v>
      </c>
      <c r="F32" s="13"/>
      <c r="G32" s="114"/>
      <c r="H32" s="93">
        <f>IF(H$11=$D$6, MRO_volumes!$J32*MRO_volumes!$K32,0)*H$10</f>
        <v>0</v>
      </c>
      <c r="I32" s="93">
        <f>IF(I$11=IF($D32="design", $D$5, $D$6), SUMPRODUCT(MRO_volumes!$Q32:$U32,MRO_volumes!$Q$13:$U$13)+MRO_volumes!$O32,0)*I$10</f>
        <v>0</v>
      </c>
      <c r="J32" s="113">
        <f>IF(J$11=$D$6, MRO_volumes!$M32,0)*J$10</f>
        <v>0</v>
      </c>
      <c r="K32" s="93">
        <f>IF(K$11=$D$6, MRO_volumes!$J32*MRO_volumes!$K32,0)*K$10</f>
        <v>0</v>
      </c>
      <c r="L32" s="93">
        <f ca="1">IF(L$11=IF($D32="design", $D$5, $D$6), SUMPRODUCT(MRO_volumes!$Q32:$U32,MRO_volumes!$Q$13:$U$13)+MRO_volumes!$O32,0)*L$10</f>
        <v>0</v>
      </c>
      <c r="M32" s="113">
        <f>IF(M$11=$D$6, MRO_volumes!$M32,0)*M$10</f>
        <v>0</v>
      </c>
      <c r="N32" s="93">
        <f>IF(N$11=$D$6, MRO_volumes!$J32*MRO_volumes!$K32,0)*N$10</f>
        <v>0</v>
      </c>
      <c r="O32" s="93">
        <f>IF(O$11=IF($D32="design", $D$5, $D$6), SUMPRODUCT(MRO_volumes!$Q32:$U32,MRO_volumes!$Q$13:$U$13)+MRO_volumes!$O32,0)*O$10</f>
        <v>0</v>
      </c>
      <c r="P32" s="113">
        <f>IF(P$11=$D$6, MRO_volumes!$M32,0)*P$10</f>
        <v>0</v>
      </c>
      <c r="Q32" s="93">
        <f>IF(Q$11=$D$6, MRO_volumes!$J32*MRO_volumes!$K32,0)*Q$10</f>
        <v>0</v>
      </c>
      <c r="R32" s="93">
        <f>IF(R$11=IF($D32="design", $D$5, $D$6), SUMPRODUCT(MRO_volumes!$Q32:$U32,MRO_volumes!$Q$13:$U$13)+MRO_volumes!$O32,0)*R$10</f>
        <v>0</v>
      </c>
      <c r="S32" s="113">
        <f>IF(S$11=$D$6, MRO_volumes!$M32,0)*S$10</f>
        <v>0</v>
      </c>
      <c r="U32" s="121">
        <f t="shared" si="0"/>
        <v>0</v>
      </c>
      <c r="V32" s="121">
        <f t="shared" ca="1" si="0"/>
        <v>0</v>
      </c>
      <c r="W32" s="121">
        <f t="shared" si="0"/>
        <v>0</v>
      </c>
      <c r="X32" s="121">
        <f t="shared" si="0"/>
        <v>0</v>
      </c>
      <c r="Z32" s="121">
        <f ca="1">SUM(U32:X32)</f>
        <v>0</v>
      </c>
    </row>
    <row r="33" spans="1:26">
      <c r="D33" t="s">
        <v>160</v>
      </c>
      <c r="F33" s="13"/>
      <c r="G33" s="114"/>
      <c r="H33" s="93">
        <f>IF(H$11=$D$6, MRO_volumes!$J33*MRO_volumes!$K33,0)*H$10</f>
        <v>0</v>
      </c>
      <c r="I33" s="93">
        <f>IF(I$11=IF($D33="design", $D$5, $D$6), SUMPRODUCT(MRO_volumes!$Q33:$U33,MRO_volumes!$Q$13:$U$13)+MRO_volumes!$O33,0)*I$10</f>
        <v>0</v>
      </c>
      <c r="J33" s="113">
        <f>IF(J$11=$D$6, MRO_volumes!$M33,0)*J$10</f>
        <v>0</v>
      </c>
      <c r="K33" s="93">
        <f>IF(K$11=$D$6, MRO_volumes!$J33*MRO_volumes!$K33,0)*K$10</f>
        <v>0</v>
      </c>
      <c r="L33" s="93">
        <f ca="1">IF(L$11=IF($D33="design", $D$5, $D$6), SUMPRODUCT(MRO_volumes!$Q33:$U33,MRO_volumes!$Q$13:$U$13)+MRO_volumes!$O33,0)*L$10</f>
        <v>0</v>
      </c>
      <c r="M33" s="113">
        <f>IF(M$11=$D$6, MRO_volumes!$M33,0)*M$10</f>
        <v>0</v>
      </c>
      <c r="N33" s="93">
        <f>IF(N$11=$D$6, MRO_volumes!$J33*MRO_volumes!$K33,0)*N$10</f>
        <v>0</v>
      </c>
      <c r="O33" s="93">
        <f>IF(O$11=IF($D33="design", $D$5, $D$6), SUMPRODUCT(MRO_volumes!$Q33:$U33,MRO_volumes!$Q$13:$U$13)+MRO_volumes!$O33,0)*O$10</f>
        <v>0</v>
      </c>
      <c r="P33" s="113">
        <f>IF(P$11=$D$6, MRO_volumes!$M33,0)*P$10</f>
        <v>0</v>
      </c>
      <c r="Q33" s="93">
        <f>IF(Q$11=$D$6, MRO_volumes!$J33*MRO_volumes!$K33,0)*Q$10</f>
        <v>0</v>
      </c>
      <c r="R33" s="93">
        <f>IF(R$11=IF($D33="design", $D$5, $D$6), SUMPRODUCT(MRO_volumes!$Q33:$U33,MRO_volumes!$Q$13:$U$13)+MRO_volumes!$O33,0)*R$10</f>
        <v>0</v>
      </c>
      <c r="S33" s="113">
        <f>IF(S$11=$D$6, MRO_volumes!$M33,0)*S$10</f>
        <v>0</v>
      </c>
      <c r="U33" s="121">
        <f t="shared" si="0"/>
        <v>0</v>
      </c>
      <c r="V33" s="121">
        <f t="shared" ca="1" si="0"/>
        <v>0</v>
      </c>
      <c r="W33" s="121">
        <f t="shared" si="0"/>
        <v>0</v>
      </c>
      <c r="X33" s="121">
        <f t="shared" si="0"/>
        <v>0</v>
      </c>
      <c r="Z33" s="121">
        <f ca="1">SUM(U33:X33)</f>
        <v>0</v>
      </c>
    </row>
    <row r="34" spans="1:26">
      <c r="D34" t="s">
        <v>161</v>
      </c>
      <c r="F34" s="13"/>
      <c r="G34" s="114"/>
      <c r="H34" s="93">
        <f>IF(H$11=$D$6, MRO_volumes!$J34*MRO_volumes!$K34,0)*H$10</f>
        <v>0</v>
      </c>
      <c r="I34" s="93">
        <f>IF(I$11=IF($D34="design", $D$5, $D$6), SUMPRODUCT(MRO_volumes!$Q34:$U34,MRO_volumes!$Q$13:$U$13)+MRO_volumes!$O34,0)*I$10</f>
        <v>0</v>
      </c>
      <c r="J34" s="113">
        <f>IF(J$11=$D$6, MRO_volumes!$M34,0)*J$10</f>
        <v>0</v>
      </c>
      <c r="K34" s="93">
        <f>IF(K$11=$D$6, MRO_volumes!$J34*MRO_volumes!$K34,0)*K$10</f>
        <v>0</v>
      </c>
      <c r="L34" s="93">
        <f ca="1">IF(L$11=IF($D34="design", $D$5, $D$6), SUMPRODUCT(MRO_volumes!$Q34:$U34,MRO_volumes!$Q$13:$U$13)+MRO_volumes!$O34,0)*L$10</f>
        <v>0</v>
      </c>
      <c r="M34" s="113">
        <f>IF(M$11=$D$6, MRO_volumes!$M34,0)*M$10</f>
        <v>0</v>
      </c>
      <c r="N34" s="93">
        <f>IF(N$11=$D$6, MRO_volumes!$J34*MRO_volumes!$K34,0)*N$10</f>
        <v>0</v>
      </c>
      <c r="O34" s="93">
        <f>IF(O$11=IF($D34="design", $D$5, $D$6), SUMPRODUCT(MRO_volumes!$Q34:$U34,MRO_volumes!$Q$13:$U$13)+MRO_volumes!$O34,0)*O$10</f>
        <v>0</v>
      </c>
      <c r="P34" s="113">
        <f>IF(P$11=$D$6, MRO_volumes!$M34,0)*P$10</f>
        <v>0</v>
      </c>
      <c r="Q34" s="93">
        <f>IF(Q$11=$D$6, MRO_volumes!$J34*MRO_volumes!$K34,0)*Q$10</f>
        <v>0</v>
      </c>
      <c r="R34" s="93">
        <f>IF(R$11=IF($D34="design", $D$5, $D$6), SUMPRODUCT(MRO_volumes!$Q34:$U34,MRO_volumes!$Q$13:$U$13)+MRO_volumes!$O34,0)*R$10</f>
        <v>0</v>
      </c>
      <c r="S34" s="113">
        <f>IF(S$11=$D$6, MRO_volumes!$M34,0)*S$10</f>
        <v>0</v>
      </c>
      <c r="U34" s="121">
        <f t="shared" si="0"/>
        <v>0</v>
      </c>
      <c r="V34" s="121">
        <f t="shared" ca="1" si="0"/>
        <v>0</v>
      </c>
      <c r="W34" s="121">
        <f t="shared" si="0"/>
        <v>0</v>
      </c>
      <c r="X34" s="121">
        <f t="shared" si="0"/>
        <v>0</v>
      </c>
      <c r="Z34" s="121">
        <f t="shared" ca="1" si="1"/>
        <v>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MRO_volumes!$J38*MRO_volumes!$K38,0)*H$10</f>
        <v>0</v>
      </c>
      <c r="I38" s="93">
        <f>IF(I$11=IF($D38="design", $D$5, $D$6), SUMPRODUCT(MRO_volumes!$Q38:$U38,MRO_volumes!$Q$13:$U$13)+MRO_volumes!$O38,0)*I$10</f>
        <v>0</v>
      </c>
      <c r="J38" s="113">
        <f>IF(J$11=$D$6, MRO_volumes!$M38,0)*J$10</f>
        <v>0</v>
      </c>
      <c r="K38" s="93">
        <f>IF(K$11=$D$6, MRO_volumes!$J38*MRO_volumes!$K38,0)*K$10</f>
        <v>1135796.4183210123</v>
      </c>
      <c r="L38" s="93">
        <f ca="1">IF(L$11=IF($D38="design", $D$5, $D$6), SUMPRODUCT(MRO_volumes!$Q38:$U38,MRO_volumes!$Q$13:$U$13)+MRO_volumes!$O38,0)*L$10</f>
        <v>220956.85716746596</v>
      </c>
      <c r="M38" s="113">
        <f>IF(M$11=$D$6, MRO_volumes!$M38,0)*M$10</f>
        <v>0</v>
      </c>
      <c r="N38" s="93">
        <f>IF(N$11=$D$6, MRO_volumes!$J38*MRO_volumes!$K38,0)*N$10</f>
        <v>0</v>
      </c>
      <c r="O38" s="93">
        <f>IF(O$11=IF($D38="design", $D$5, $D$6), SUMPRODUCT(MRO_volumes!$Q38:$U38,MRO_volumes!$Q$13:$U$13)+MRO_volumes!$O38,0)*O$10</f>
        <v>0</v>
      </c>
      <c r="P38" s="113">
        <f>IF(P$11=$D$6, MRO_volumes!$M38,0)*P$10</f>
        <v>0</v>
      </c>
      <c r="Q38" s="93">
        <f>IF(Q$11=$D$6, MRO_volumes!$J38*MRO_volumes!$K38,0)*Q$10</f>
        <v>0</v>
      </c>
      <c r="R38" s="93">
        <f>IF(R$11=IF($D38="design", $D$5, $D$6), SUMPRODUCT(MRO_volumes!$Q38:$U38,MRO_volumes!$Q$13:$U$13)+MRO_volumes!$O38,0)*R$10</f>
        <v>0</v>
      </c>
      <c r="S38" s="113">
        <f>IF(S$11=$D$6, MRO_volumes!$M38,0)*S$10</f>
        <v>0</v>
      </c>
      <c r="U38" s="121">
        <f t="shared" ref="U38:X49" si="2">SUMIF($H$11:$S$11,U$11, $H38:$S38)</f>
        <v>0</v>
      </c>
      <c r="V38" s="121">
        <f t="shared" ca="1" si="2"/>
        <v>1356753.2754884781</v>
      </c>
      <c r="W38" s="121">
        <f t="shared" si="2"/>
        <v>0</v>
      </c>
      <c r="X38" s="121">
        <f t="shared" si="2"/>
        <v>0</v>
      </c>
      <c r="Z38" s="121">
        <f t="shared" ref="Z38:Z53" ca="1" si="3">SUM(U38:X38)</f>
        <v>1356753.2754884781</v>
      </c>
    </row>
    <row r="39" spans="1:26">
      <c r="D39" s="18" t="s">
        <v>19</v>
      </c>
      <c r="F39" s="13"/>
      <c r="G39" s="114"/>
      <c r="H39" s="93">
        <f>IF(H$11=$D$6, MRO_volumes!$J39*MRO_volumes!$K39,0)*H$10</f>
        <v>0</v>
      </c>
      <c r="I39" s="93">
        <f>IF(I$11=IF($D39="design", $D$5, $D$6), SUMPRODUCT(MRO_volumes!$Q39:$U39,MRO_volumes!$Q$13:$U$13)+MRO_volumes!$O39,0)*I$10</f>
        <v>0</v>
      </c>
      <c r="J39" s="113">
        <f>IF(J$11=$D$6, MRO_volumes!$M39,0)*J$10</f>
        <v>0</v>
      </c>
      <c r="K39" s="93">
        <f>IF(K$11=$D$6, MRO_volumes!$J39*MRO_volumes!$K39,0)*K$10</f>
        <v>59654.355535639334</v>
      </c>
      <c r="L39" s="93">
        <f ca="1">IF(L$11=IF($D39="design", $D$5, $D$6), SUMPRODUCT(MRO_volumes!$Q39:$U39,MRO_volumes!$Q$13:$U$13)+MRO_volumes!$O39,0)*L$10</f>
        <v>0</v>
      </c>
      <c r="M39" s="113">
        <f>IF(M$11=$D$6, MRO_volumes!$M39,0)*M$10</f>
        <v>0</v>
      </c>
      <c r="N39" s="93">
        <f>IF(N$11=$D$6, MRO_volumes!$J39*MRO_volumes!$K39,0)*N$10</f>
        <v>0</v>
      </c>
      <c r="O39" s="93">
        <f>IF(O$11=IF($D39="design", $D$5, $D$6), SUMPRODUCT(MRO_volumes!$Q39:$U39,MRO_volumes!$Q$13:$U$13)+MRO_volumes!$O39,0)*O$10</f>
        <v>0</v>
      </c>
      <c r="P39" s="113">
        <f>IF(P$11=$D$6, MRO_volumes!$M39,0)*P$10</f>
        <v>0</v>
      </c>
      <c r="Q39" s="93">
        <f>IF(Q$11=$D$6, MRO_volumes!$J39*MRO_volumes!$K39,0)*Q$10</f>
        <v>0</v>
      </c>
      <c r="R39" s="93">
        <f>IF(R$11=IF($D39="design", $D$5, $D$6), SUMPRODUCT(MRO_volumes!$Q39:$U39,MRO_volumes!$Q$13:$U$13)+MRO_volumes!$O39,0)*R$10</f>
        <v>0</v>
      </c>
      <c r="S39" s="113">
        <f>IF(S$11=$D$6, MRO_volumes!$M39,0)*S$10</f>
        <v>0</v>
      </c>
      <c r="U39" s="121">
        <f t="shared" si="2"/>
        <v>0</v>
      </c>
      <c r="V39" s="121">
        <f t="shared" ca="1" si="2"/>
        <v>59654.355535639334</v>
      </c>
      <c r="W39" s="121">
        <f t="shared" si="2"/>
        <v>0</v>
      </c>
      <c r="X39" s="121">
        <f t="shared" si="2"/>
        <v>0</v>
      </c>
      <c r="Z39" s="121">
        <f t="shared" ca="1" si="3"/>
        <v>59654.355535639334</v>
      </c>
    </row>
    <row r="40" spans="1:26">
      <c r="D40" s="18" t="s">
        <v>74</v>
      </c>
      <c r="F40" s="13"/>
      <c r="G40" s="114"/>
      <c r="H40" s="93">
        <f>IF(H$11=$D$6, MRO_volumes!$J40*MRO_volumes!$K40,0)*H$10</f>
        <v>0</v>
      </c>
      <c r="I40" s="93">
        <f>IF(I$11=IF($D40="design", $D$5, $D$6), SUMPRODUCT(MRO_volumes!$Q40:$U40,MRO_volumes!$Q$13:$U$13)+MRO_volumes!$O40,0)*I$10</f>
        <v>0</v>
      </c>
      <c r="J40" s="113">
        <f>IF(J$11=$D$6, MRO_volumes!$M40,0)*J$10</f>
        <v>0</v>
      </c>
      <c r="K40" s="93">
        <f>IF(K$11=$D$6, MRO_volumes!$J40*MRO_volumes!$K40,0)*K$10</f>
        <v>0</v>
      </c>
      <c r="L40" s="93">
        <f ca="1">IF(L$11=IF($D40="design", $D$5, $D$6), SUMPRODUCT(MRO_volumes!$Q40:$U40,MRO_volumes!$Q$13:$U$13)+MRO_volumes!$O40,0)*L$10</f>
        <v>0</v>
      </c>
      <c r="M40" s="113">
        <f>IF(M$11=$D$6, MRO_volumes!$M40,0)*M$10</f>
        <v>0</v>
      </c>
      <c r="N40" s="93">
        <f>IF(N$11=$D$6, MRO_volumes!$J40*MRO_volumes!$K40,0)*N$10</f>
        <v>0</v>
      </c>
      <c r="O40" s="93">
        <f>IF(O$11=IF($D40="design", $D$5, $D$6), SUMPRODUCT(MRO_volumes!$Q40:$U40,MRO_volumes!$Q$13:$U$13)+MRO_volumes!$O40,0)*O$10</f>
        <v>0</v>
      </c>
      <c r="P40" s="113">
        <f>IF(P$11=$D$6, MRO_volumes!$M40,0)*P$10</f>
        <v>0</v>
      </c>
      <c r="Q40" s="93">
        <f>IF(Q$11=$D$6, MRO_volumes!$J40*MRO_volumes!$K40,0)*Q$10</f>
        <v>0</v>
      </c>
      <c r="R40" s="93">
        <f>IF(R$11=IF($D40="design", $D$5, $D$6), SUMPRODUCT(MRO_volumes!$Q40:$U40,MRO_volumes!$Q$13:$U$13)+MRO_volumes!$O40,0)*R$10</f>
        <v>0</v>
      </c>
      <c r="S40" s="113">
        <f>IF(S$11=$D$6, MRO_volumes!$M40,0)*S$10</f>
        <v>0</v>
      </c>
      <c r="U40" s="121">
        <f t="shared" si="2"/>
        <v>0</v>
      </c>
      <c r="V40" s="121">
        <f t="shared" ca="1" si="2"/>
        <v>0</v>
      </c>
      <c r="W40" s="121">
        <f t="shared" si="2"/>
        <v>0</v>
      </c>
      <c r="X40" s="121">
        <f t="shared" si="2"/>
        <v>0</v>
      </c>
      <c r="Z40" s="121">
        <f t="shared" ca="1" si="3"/>
        <v>0</v>
      </c>
    </row>
    <row r="41" spans="1:26">
      <c r="D41" s="18" t="s">
        <v>20</v>
      </c>
      <c r="F41" s="13"/>
      <c r="G41" s="114"/>
      <c r="H41" s="93">
        <f>IF(H$11=$D$6, MRO_volumes!$J41*MRO_volumes!$K41,0)*H$10</f>
        <v>0</v>
      </c>
      <c r="I41" s="93">
        <f>IF(I$11=IF($D41="design", $D$5, $D$6), SUMPRODUCT(MRO_volumes!$Q41:$U41,MRO_volumes!$Q$13:$U$13)+MRO_volumes!$O41,0)*I$10</f>
        <v>0</v>
      </c>
      <c r="J41" s="113">
        <f>IF(J$11=$D$6, MRO_volumes!$M41,0)*J$10</f>
        <v>0</v>
      </c>
      <c r="K41" s="93">
        <f>IF(K$11=$D$6, MRO_volumes!$J41*MRO_volumes!$K41,0)*K$10</f>
        <v>70756.409696217146</v>
      </c>
      <c r="L41" s="93">
        <f ca="1">IF(L$11=IF($D41="design", $D$5, $D$6), SUMPRODUCT(MRO_volumes!$Q41:$U41,MRO_volumes!$Q$13:$U$13)+MRO_volumes!$O41,0)*L$10</f>
        <v>0</v>
      </c>
      <c r="M41" s="113">
        <f>IF(M$11=$D$6, MRO_volumes!$M41,0)*M$10</f>
        <v>0</v>
      </c>
      <c r="N41" s="93">
        <f>IF(N$11=$D$6, MRO_volumes!$J41*MRO_volumes!$K41,0)*N$10</f>
        <v>0</v>
      </c>
      <c r="O41" s="93">
        <f>IF(O$11=IF($D41="design", $D$5, $D$6), SUMPRODUCT(MRO_volumes!$Q41:$U41,MRO_volumes!$Q$13:$U$13)+MRO_volumes!$O41,0)*O$10</f>
        <v>0</v>
      </c>
      <c r="P41" s="113">
        <f>IF(P$11=$D$6, MRO_volumes!$M41,0)*P$10</f>
        <v>0</v>
      </c>
      <c r="Q41" s="93">
        <f>IF(Q$11=$D$6, MRO_volumes!$J41*MRO_volumes!$K41,0)*Q$10</f>
        <v>0</v>
      </c>
      <c r="R41" s="93">
        <f>IF(R$11=IF($D41="design", $D$5, $D$6), SUMPRODUCT(MRO_volumes!$Q41:$U41,MRO_volumes!$Q$13:$U$13)+MRO_volumes!$O41,0)*R$10</f>
        <v>0</v>
      </c>
      <c r="S41" s="113">
        <f>IF(S$11=$D$6, MRO_volumes!$M41,0)*S$10</f>
        <v>0</v>
      </c>
      <c r="U41" s="121">
        <f t="shared" si="2"/>
        <v>0</v>
      </c>
      <c r="V41" s="121">
        <f t="shared" ca="1" si="2"/>
        <v>70756.409696217146</v>
      </c>
      <c r="W41" s="121">
        <f t="shared" si="2"/>
        <v>0</v>
      </c>
      <c r="X41" s="121">
        <f t="shared" si="2"/>
        <v>0</v>
      </c>
      <c r="Z41" s="121">
        <f t="shared" ca="1" si="3"/>
        <v>70756.409696217146</v>
      </c>
    </row>
    <row r="42" spans="1:26">
      <c r="D42" s="18" t="s">
        <v>30</v>
      </c>
      <c r="F42" s="13"/>
      <c r="G42" s="114"/>
      <c r="H42" s="93">
        <f>IF(H$11=$D$6, MRO_volumes!$J42*MRO_volumes!$K42,0)*H$10</f>
        <v>0</v>
      </c>
      <c r="I42" s="93">
        <f>IF(I$11=IF($D42="design", $D$5, $D$6), SUMPRODUCT(MRO_volumes!$Q42:$U42,MRO_volumes!$Q$13:$U$13)+MRO_volumes!$O42,0)*I$10</f>
        <v>0</v>
      </c>
      <c r="J42" s="113">
        <f>IF(J$11=$D$6, MRO_volumes!$M42,0)*J$10</f>
        <v>0</v>
      </c>
      <c r="K42" s="93">
        <f>IF(K$11=$D$6, MRO_volumes!$J42*MRO_volumes!$K42,0)*K$10</f>
        <v>41215.736551896269</v>
      </c>
      <c r="L42" s="93">
        <f ca="1">IF(L$11=IF($D42="design", $D$5, $D$6), SUMPRODUCT(MRO_volumes!$Q42:$U42,MRO_volumes!$Q$13:$U$13)+MRO_volumes!$O42,0)*L$10</f>
        <v>0</v>
      </c>
      <c r="M42" s="113">
        <f>IF(M$11=$D$6, MRO_volumes!$M42,0)*M$10</f>
        <v>0</v>
      </c>
      <c r="N42" s="93">
        <f>IF(N$11=$D$6, MRO_volumes!$J42*MRO_volumes!$K42,0)*N$10</f>
        <v>0</v>
      </c>
      <c r="O42" s="93">
        <f>IF(O$11=IF($D42="design", $D$5, $D$6), SUMPRODUCT(MRO_volumes!$Q42:$U42,MRO_volumes!$Q$13:$U$13)+MRO_volumes!$O42,0)*O$10</f>
        <v>0</v>
      </c>
      <c r="P42" s="113">
        <f>IF(P$11=$D$6, MRO_volumes!$M42,0)*P$10</f>
        <v>0</v>
      </c>
      <c r="Q42" s="93">
        <f>IF(Q$11=$D$6, MRO_volumes!$J42*MRO_volumes!$K42,0)*Q$10</f>
        <v>0</v>
      </c>
      <c r="R42" s="93">
        <f>IF(R$11=IF($D42="design", $D$5, $D$6), SUMPRODUCT(MRO_volumes!$Q42:$U42,MRO_volumes!$Q$13:$U$13)+MRO_volumes!$O42,0)*R$10</f>
        <v>0</v>
      </c>
      <c r="S42" s="113">
        <f>IF(S$11=$D$6, MRO_volumes!$M42,0)*S$10</f>
        <v>0</v>
      </c>
      <c r="U42" s="121">
        <f t="shared" si="2"/>
        <v>0</v>
      </c>
      <c r="V42" s="121">
        <f t="shared" ca="1" si="2"/>
        <v>41215.736551896269</v>
      </c>
      <c r="W42" s="121">
        <f t="shared" si="2"/>
        <v>0</v>
      </c>
      <c r="X42" s="121">
        <f t="shared" si="2"/>
        <v>0</v>
      </c>
      <c r="Z42" s="121">
        <f t="shared" ca="1" si="3"/>
        <v>41215.736551896269</v>
      </c>
    </row>
    <row r="43" spans="1:26">
      <c r="D43" s="18" t="s">
        <v>31</v>
      </c>
      <c r="F43" s="13"/>
      <c r="G43" s="114"/>
      <c r="H43" s="93">
        <f>IF(H$11=$D$6, MRO_volumes!$J43*MRO_volumes!$K43,0)*H$10</f>
        <v>0</v>
      </c>
      <c r="I43" s="93">
        <f>IF(I$11=IF($D43="design", $D$5, $D$6), SUMPRODUCT(MRO_volumes!$Q43:$U43,MRO_volumes!$Q$13:$U$13)+MRO_volumes!$O43,0)*I$10</f>
        <v>0</v>
      </c>
      <c r="J43" s="113">
        <f>IF(J$11=$D$6, MRO_volumes!$M43,0)*J$10</f>
        <v>0</v>
      </c>
      <c r="K43" s="93">
        <f>IF(K$11=$D$6, MRO_volumes!$J43*MRO_volumes!$K43,0)*K$10</f>
        <v>0</v>
      </c>
      <c r="L43" s="93">
        <f ca="1">IF(L$11=IF($D43="design", $D$5, $D$6), SUMPRODUCT(MRO_volumes!$Q43:$U43,MRO_volumes!$Q$13:$U$13)+MRO_volumes!$O43,0)*L$10</f>
        <v>0</v>
      </c>
      <c r="M43" s="113">
        <f>IF(M$11=$D$6, MRO_volumes!$M43,0)*M$10</f>
        <v>0</v>
      </c>
      <c r="N43" s="93">
        <f>IF(N$11=$D$6, MRO_volumes!$J43*MRO_volumes!$K43,0)*N$10</f>
        <v>0</v>
      </c>
      <c r="O43" s="93">
        <f>IF(O$11=IF($D43="design", $D$5, $D$6), SUMPRODUCT(MRO_volumes!$Q43:$U43,MRO_volumes!$Q$13:$U$13)+MRO_volumes!$O43,0)*O$10</f>
        <v>0</v>
      </c>
      <c r="P43" s="113">
        <f>IF(P$11=$D$6, MRO_volumes!$M43,0)*P$10</f>
        <v>0</v>
      </c>
      <c r="Q43" s="93">
        <f>IF(Q$11=$D$6, MRO_volumes!$J43*MRO_volumes!$K43,0)*Q$10</f>
        <v>0</v>
      </c>
      <c r="R43" s="93">
        <f>IF(R$11=IF($D43="design", $D$5, $D$6), SUMPRODUCT(MRO_volumes!$Q43:$U43,MRO_volumes!$Q$13:$U$13)+MRO_volumes!$O43,0)*R$10</f>
        <v>0</v>
      </c>
      <c r="S43" s="113">
        <f>IF(S$11=$D$6, MRO_volumes!$M43,0)*S$10</f>
        <v>0</v>
      </c>
      <c r="U43" s="121">
        <f t="shared" si="2"/>
        <v>0</v>
      </c>
      <c r="V43" s="121">
        <f t="shared" ca="1" si="2"/>
        <v>0</v>
      </c>
      <c r="W43" s="121">
        <f t="shared" si="2"/>
        <v>0</v>
      </c>
      <c r="X43" s="121">
        <f t="shared" si="2"/>
        <v>0</v>
      </c>
      <c r="Z43" s="121">
        <f t="shared" ca="1" si="3"/>
        <v>0</v>
      </c>
    </row>
    <row r="44" spans="1:26">
      <c r="D44" s="18" t="s">
        <v>21</v>
      </c>
      <c r="F44" s="13"/>
      <c r="G44" s="114"/>
      <c r="H44" s="93">
        <f>IF(H$11=$D$6, MRO_volumes!$J44*MRO_volumes!$K44,0)*H$10</f>
        <v>0</v>
      </c>
      <c r="I44" s="93">
        <f>IF(I$11=IF($D44="design", $D$5, $D$6), SUMPRODUCT(MRO_volumes!$Q44:$U44,MRO_volumes!$Q$13:$U$13)+MRO_volumes!$O44,0)*I$10</f>
        <v>0</v>
      </c>
      <c r="J44" s="113">
        <f>IF(J$11=$D$6, MRO_volumes!$M44,0)*J$10</f>
        <v>0</v>
      </c>
      <c r="K44" s="93">
        <f>IF(K$11=$D$6, MRO_volumes!$J44*MRO_volumes!$K44,0)*K$10</f>
        <v>0</v>
      </c>
      <c r="L44" s="93">
        <f ca="1">IF(L$11=IF($D44="design", $D$5, $D$6), SUMPRODUCT(MRO_volumes!$Q44:$U44,MRO_volumes!$Q$13:$U$13)+MRO_volumes!$O44,0)*L$10</f>
        <v>0</v>
      </c>
      <c r="M44" s="113">
        <f>IF(M$11=$D$6, MRO_volumes!$M44,0)*M$10</f>
        <v>0</v>
      </c>
      <c r="N44" s="93">
        <f>IF(N$11=$D$6, MRO_volumes!$J44*MRO_volumes!$K44,0)*N$10</f>
        <v>0</v>
      </c>
      <c r="O44" s="93">
        <f>IF(O$11=IF($D44="design", $D$5, $D$6), SUMPRODUCT(MRO_volumes!$Q44:$U44,MRO_volumes!$Q$13:$U$13)+MRO_volumes!$O44,0)*O$10</f>
        <v>0</v>
      </c>
      <c r="P44" s="113">
        <f>IF(P$11=$D$6, MRO_volumes!$M44,0)*P$10</f>
        <v>0</v>
      </c>
      <c r="Q44" s="93">
        <f>IF(Q$11=$D$6, MRO_volumes!$J44*MRO_volumes!$K44,0)*Q$10</f>
        <v>0</v>
      </c>
      <c r="R44" s="93">
        <f>IF(R$11=IF($D44="design", $D$5, $D$6), SUMPRODUCT(MRO_volumes!$Q44:$U44,MRO_volumes!$Q$13:$U$13)+MRO_volumes!$O44,0)*R$10</f>
        <v>0</v>
      </c>
      <c r="S44" s="113">
        <f>IF(S$11=$D$6, MRO_volumes!$M44,0)*S$10</f>
        <v>0</v>
      </c>
      <c r="U44" s="121">
        <f t="shared" si="2"/>
        <v>0</v>
      </c>
      <c r="V44" s="121">
        <f t="shared" ca="1" si="2"/>
        <v>0</v>
      </c>
      <c r="W44" s="121">
        <f t="shared" si="2"/>
        <v>0</v>
      </c>
      <c r="X44" s="121">
        <f t="shared" si="2"/>
        <v>0</v>
      </c>
      <c r="Z44" s="121">
        <f t="shared" ca="1" si="3"/>
        <v>0</v>
      </c>
    </row>
    <row r="45" spans="1:26">
      <c r="D45" s="18" t="s">
        <v>22</v>
      </c>
      <c r="F45" s="13"/>
      <c r="G45" s="114"/>
      <c r="H45" s="93">
        <f>IF(H$11=$D$6, MRO_volumes!$J45*MRO_volumes!$K45,0)*H$10</f>
        <v>0</v>
      </c>
      <c r="I45" s="93">
        <f>IF(I$11=IF($D45="design", $D$5, $D$6), SUMPRODUCT(MRO_volumes!$Q45:$U45,MRO_volumes!$Q$13:$U$13)+MRO_volumes!$O45,0)*I$10</f>
        <v>0</v>
      </c>
      <c r="J45" s="113">
        <f>IF(J$11=$D$6, MRO_volumes!$M45,0)*J$10</f>
        <v>0</v>
      </c>
      <c r="K45" s="93">
        <f>IF(K$11=$D$6, MRO_volumes!$J45*MRO_volumes!$K45,0)*K$10</f>
        <v>42300.361197998798</v>
      </c>
      <c r="L45" s="93">
        <f ca="1">IF(L$11=IF($D45="design", $D$5, $D$6), SUMPRODUCT(MRO_volumes!$Q45:$U45,MRO_volumes!$Q$13:$U$13)+MRO_volumes!$O45,0)*L$10</f>
        <v>0</v>
      </c>
      <c r="M45" s="113">
        <f>IF(M$11=$D$6, MRO_volumes!$M45,0)*M$10</f>
        <v>0</v>
      </c>
      <c r="N45" s="93">
        <f>IF(N$11=$D$6, MRO_volumes!$J45*MRO_volumes!$K45,0)*N$10</f>
        <v>0</v>
      </c>
      <c r="O45" s="93">
        <f>IF(O$11=IF($D45="design", $D$5, $D$6), SUMPRODUCT(MRO_volumes!$Q45:$U45,MRO_volumes!$Q$13:$U$13)+MRO_volumes!$O45,0)*O$10</f>
        <v>0</v>
      </c>
      <c r="P45" s="113">
        <f>IF(P$11=$D$6, MRO_volumes!$M45,0)*P$10</f>
        <v>0</v>
      </c>
      <c r="Q45" s="93">
        <f>IF(Q$11=$D$6, MRO_volumes!$J45*MRO_volumes!$K45,0)*Q$10</f>
        <v>0</v>
      </c>
      <c r="R45" s="93">
        <f>IF(R$11=IF($D45="design", $D$5, $D$6), SUMPRODUCT(MRO_volumes!$Q45:$U45,MRO_volumes!$Q$13:$U$13)+MRO_volumes!$O45,0)*R$10</f>
        <v>0</v>
      </c>
      <c r="S45" s="113">
        <f>IF(S$11=$D$6, MRO_volumes!$M45,0)*S$10</f>
        <v>0</v>
      </c>
      <c r="U45" s="121">
        <f t="shared" si="2"/>
        <v>0</v>
      </c>
      <c r="V45" s="121">
        <f t="shared" ca="1" si="2"/>
        <v>42300.361197998798</v>
      </c>
      <c r="W45" s="121">
        <f t="shared" si="2"/>
        <v>0</v>
      </c>
      <c r="X45" s="121">
        <f t="shared" si="2"/>
        <v>0</v>
      </c>
      <c r="Z45" s="121">
        <f t="shared" ca="1" si="3"/>
        <v>42300.361197998798</v>
      </c>
    </row>
    <row r="46" spans="1:26">
      <c r="D46" t="s">
        <v>118</v>
      </c>
      <c r="F46" s="13"/>
      <c r="G46" s="114"/>
      <c r="H46" s="93">
        <f>IF(H$11=$D$6, MRO_volumes!$J46*MRO_volumes!$K46,0)*H$10</f>
        <v>0</v>
      </c>
      <c r="I46" s="93">
        <f>IF(I$11=IF($D46="design", $D$5, $D$6), SUMPRODUCT(MRO_volumes!$Q46:$U46,MRO_volumes!$Q$13:$U$13)+MRO_volumes!$O46,0)*I$10</f>
        <v>0</v>
      </c>
      <c r="J46" s="113">
        <f>IF(J$11=$D$6, MRO_volumes!$M46,0)*J$10</f>
        <v>0</v>
      </c>
      <c r="K46" s="93">
        <f>IF(K$11=$D$6, MRO_volumes!$J46*MRO_volumes!$K46,0)*K$10</f>
        <v>0</v>
      </c>
      <c r="L46" s="93">
        <f ca="1">IF(L$11=IF($D46="design", $D$5, $D$6), SUMPRODUCT(MRO_volumes!$Q46:$U46,MRO_volumes!$Q$13:$U$13)+MRO_volumes!$O46,0)*L$10</f>
        <v>0</v>
      </c>
      <c r="M46" s="113">
        <f>IF(M$11=$D$6, MRO_volumes!$M46,0)*M$10</f>
        <v>0</v>
      </c>
      <c r="N46" s="93">
        <f>IF(N$11=$D$6, MRO_volumes!$J46*MRO_volumes!$K46,0)*N$10</f>
        <v>0</v>
      </c>
      <c r="O46" s="93">
        <f>IF(O$11=IF($D46="design", $D$5, $D$6), SUMPRODUCT(MRO_volumes!$Q46:$U46,MRO_volumes!$Q$13:$U$13)+MRO_volumes!$O46,0)*O$10</f>
        <v>0</v>
      </c>
      <c r="P46" s="113">
        <f>IF(P$11=$D$6, MRO_volumes!$M46,0)*P$10</f>
        <v>0</v>
      </c>
      <c r="Q46" s="93">
        <f>IF(Q$11=$D$6, MRO_volumes!$J46*MRO_volumes!$K46,0)*Q$10</f>
        <v>0</v>
      </c>
      <c r="R46" s="93">
        <f>IF(R$11=IF($D46="design", $D$5, $D$6), SUMPRODUCT(MRO_volumes!$Q46:$U46,MRO_volumes!$Q$13:$U$13)+MRO_volumes!$O46,0)*R$10</f>
        <v>0</v>
      </c>
      <c r="S46" s="113">
        <f>IF(S$11=$D$6, MRO_volumes!$M46,0)*S$10</f>
        <v>0</v>
      </c>
      <c r="U46" s="121">
        <f>SUMIF($H$11:$S$11,U$11, $H46:$S46)</f>
        <v>0</v>
      </c>
      <c r="V46" s="121">
        <f ca="1">SUMIF($H$11:$S$11,V$11, $H46:$S46)</f>
        <v>0</v>
      </c>
      <c r="W46" s="121">
        <f>SUMIF($H$11:$S$11,W$11, $H46:$S46)</f>
        <v>0</v>
      </c>
      <c r="X46" s="121">
        <f>SUMIF($H$11:$S$11,X$11, $H46:$S46)</f>
        <v>0</v>
      </c>
      <c r="Z46" s="121">
        <f ca="1">SUM(U46:X46)</f>
        <v>0</v>
      </c>
    </row>
    <row r="47" spans="1:26">
      <c r="D47" s="18" t="s">
        <v>75</v>
      </c>
      <c r="F47" s="13"/>
      <c r="G47" s="114"/>
      <c r="H47" s="93">
        <f>IF(H$11=$D$6, MRO_volumes!$J47*MRO_volumes!$K47,0)*H$10</f>
        <v>0</v>
      </c>
      <c r="I47" s="93">
        <f>IF(I$11=IF($D47="design", $D$5, $D$6), SUMPRODUCT(MRO_volumes!$Q47:$U47,MRO_volumes!$Q$13:$U$13)+MRO_volumes!$O47,0)*I$10</f>
        <v>0</v>
      </c>
      <c r="J47" s="113">
        <f>IF(J$11=$D$6, MRO_volumes!$M47,0)*J$10</f>
        <v>0</v>
      </c>
      <c r="K47" s="93">
        <f>IF(K$11=$D$6, MRO_volumes!$J47*MRO_volumes!$K47,0)*K$10</f>
        <v>0</v>
      </c>
      <c r="L47" s="93">
        <f ca="1">IF(L$11=IF($D47="design", $D$5, $D$6), SUMPRODUCT(MRO_volumes!$Q47:$U47,MRO_volumes!$Q$13:$U$13)+MRO_volumes!$O47,0)*L$10</f>
        <v>0</v>
      </c>
      <c r="M47" s="113">
        <f>IF(M$11=$D$6, MRO_volumes!$M47,0)*M$10</f>
        <v>0</v>
      </c>
      <c r="N47" s="93">
        <f>IF(N$11=$D$6, MRO_volumes!$J47*MRO_volumes!$K47,0)*N$10</f>
        <v>0</v>
      </c>
      <c r="O47" s="93">
        <f>IF(O$11=IF($D47="design", $D$5, $D$6), SUMPRODUCT(MRO_volumes!$Q47:$U47,MRO_volumes!$Q$13:$U$13)+MRO_volumes!$O47,0)*O$10</f>
        <v>0</v>
      </c>
      <c r="P47" s="113">
        <f>IF(P$11=$D$6, MRO_volumes!$M47,0)*P$10</f>
        <v>0</v>
      </c>
      <c r="Q47" s="93">
        <f>IF(Q$11=$D$6, MRO_volumes!$J47*MRO_volumes!$K47,0)*Q$10</f>
        <v>0</v>
      </c>
      <c r="R47" s="93">
        <f>IF(R$11=IF($D47="design", $D$5, $D$6), SUMPRODUCT(MRO_volumes!$Q47:$U47,MRO_volumes!$Q$13:$U$13)+MRO_volumes!$O47,0)*R$10</f>
        <v>0</v>
      </c>
      <c r="S47" s="113">
        <f>IF(S$11=$D$6, MRO_volumes!$M47,0)*S$10</f>
        <v>0</v>
      </c>
      <c r="U47" s="121">
        <f t="shared" si="2"/>
        <v>0</v>
      </c>
      <c r="V47" s="121">
        <f t="shared" ca="1" si="2"/>
        <v>0</v>
      </c>
      <c r="W47" s="121">
        <f t="shared" si="2"/>
        <v>0</v>
      </c>
      <c r="X47" s="121">
        <f t="shared" si="2"/>
        <v>0</v>
      </c>
      <c r="Z47" s="121">
        <f t="shared" ca="1" si="3"/>
        <v>0</v>
      </c>
    </row>
    <row r="48" spans="1:26">
      <c r="D48" s="18" t="s">
        <v>23</v>
      </c>
      <c r="F48" s="13"/>
      <c r="G48" s="114"/>
      <c r="H48" s="93">
        <f>IF(H$11=$D$6, MRO_volumes!$J48*MRO_volumes!$K48,0)*H$10</f>
        <v>0</v>
      </c>
      <c r="I48" s="93">
        <f>IF(I$11=IF($D48="design", $D$5, $D$6), SUMPRODUCT(MRO_volumes!$Q48:$U48,MRO_volumes!$Q$13:$U$13)+MRO_volumes!$O48,0)*I$10</f>
        <v>0</v>
      </c>
      <c r="J48" s="113">
        <f>IF(J$11=$D$6, MRO_volumes!$M48,0)*J$10</f>
        <v>0</v>
      </c>
      <c r="K48" s="93">
        <f>IF(K$11=$D$6, MRO_volumes!$J48*MRO_volumes!$K48,0)*K$10</f>
        <v>17497.246649389926</v>
      </c>
      <c r="L48" s="93">
        <f ca="1">IF(L$11=IF($D48="design", $D$5, $D$6), SUMPRODUCT(MRO_volumes!$Q48:$U48,MRO_volumes!$Q$13:$U$13)+MRO_volumes!$O48,0)*L$10</f>
        <v>0</v>
      </c>
      <c r="M48" s="113">
        <f>IF(M$11=$D$6, MRO_volumes!$M48,0)*M$10</f>
        <v>0</v>
      </c>
      <c r="N48" s="93">
        <f>IF(N$11=$D$6, MRO_volumes!$J48*MRO_volumes!$K48,0)*N$10</f>
        <v>0</v>
      </c>
      <c r="O48" s="93">
        <f>IF(O$11=IF($D48="design", $D$5, $D$6), SUMPRODUCT(MRO_volumes!$Q48:$U48,MRO_volumes!$Q$13:$U$13)+MRO_volumes!$O48,0)*O$10</f>
        <v>0</v>
      </c>
      <c r="P48" s="113">
        <f>IF(P$11=$D$6, MRO_volumes!$M48,0)*P$10</f>
        <v>0</v>
      </c>
      <c r="Q48" s="93">
        <f>IF(Q$11=$D$6, MRO_volumes!$J48*MRO_volumes!$K48,0)*Q$10</f>
        <v>0</v>
      </c>
      <c r="R48" s="93">
        <f>IF(R$11=IF($D48="design", $D$5, $D$6), SUMPRODUCT(MRO_volumes!$Q48:$U48,MRO_volumes!$Q$13:$U$13)+MRO_volumes!$O48,0)*R$10</f>
        <v>0</v>
      </c>
      <c r="S48" s="113">
        <f>IF(S$11=$D$6, MRO_volumes!$M48,0)*S$10</f>
        <v>0</v>
      </c>
      <c r="U48" s="121">
        <f t="shared" si="2"/>
        <v>0</v>
      </c>
      <c r="V48" s="121">
        <f t="shared" ca="1" si="2"/>
        <v>17497.246649389926</v>
      </c>
      <c r="W48" s="121">
        <f t="shared" si="2"/>
        <v>0</v>
      </c>
      <c r="X48" s="121">
        <f t="shared" si="2"/>
        <v>0</v>
      </c>
      <c r="Z48" s="121">
        <f t="shared" ca="1" si="3"/>
        <v>17497.246649389926</v>
      </c>
    </row>
    <row r="49" spans="1:16361">
      <c r="D49" s="18" t="s">
        <v>9</v>
      </c>
      <c r="F49" s="13"/>
      <c r="G49" s="114"/>
      <c r="H49" s="93">
        <f>IF(H$11=$D$6, MRO_volumes!$J49*MRO_volumes!$K49,0)*H$10</f>
        <v>0</v>
      </c>
      <c r="I49" s="93">
        <f>IF(I$11=IF($D49="design", $D$5, $D$6), SUMPRODUCT(MRO_volumes!$Q49:$U49,MRO_volumes!$Q$13:$U$13)+MRO_volumes!$O49,0)*I$10</f>
        <v>0</v>
      </c>
      <c r="J49" s="113">
        <f>IF(J$11=$D$6, MRO_volumes!$M49,0)*J$10</f>
        <v>0</v>
      </c>
      <c r="K49" s="93">
        <f>IF(K$11=$D$6, MRO_volumes!$J49*MRO_volumes!$K49,0)*K$10</f>
        <v>95222.881312214959</v>
      </c>
      <c r="L49" s="93">
        <f ca="1">IF(L$11=IF($D49="design", $D$5, $D$6), SUMPRODUCT(MRO_volumes!$Q49:$U49,MRO_volumes!$Q$13:$U$13)+MRO_volumes!$O49,0)*L$10</f>
        <v>0</v>
      </c>
      <c r="M49" s="113">
        <f>IF(M$11=$D$6, MRO_volumes!$M49,0)*M$10</f>
        <v>0</v>
      </c>
      <c r="N49" s="93">
        <f>IF(N$11=$D$6, MRO_volumes!$J49*MRO_volumes!$K49,0)*N$10</f>
        <v>0</v>
      </c>
      <c r="O49" s="93">
        <f>IF(O$11=IF($D49="design", $D$5, $D$6), SUMPRODUCT(MRO_volumes!$Q49:$U49,MRO_volumes!$Q$13:$U$13)+MRO_volumes!$O49,0)*O$10</f>
        <v>0</v>
      </c>
      <c r="P49" s="113">
        <f>IF(P$11=$D$6, MRO_volumes!$M49,0)*P$10</f>
        <v>0</v>
      </c>
      <c r="Q49" s="93">
        <f>IF(Q$11=$D$6, MRO_volumes!$J49*MRO_volumes!$K49,0)*Q$10</f>
        <v>0</v>
      </c>
      <c r="R49" s="93">
        <f>IF(R$11=IF($D49="design", $D$5, $D$6), SUMPRODUCT(MRO_volumes!$Q49:$U49,MRO_volumes!$Q$13:$U$13)+MRO_volumes!$O49,0)*R$10</f>
        <v>0</v>
      </c>
      <c r="S49" s="113">
        <f>IF(S$11=$D$6, MRO_volumes!$M49,0)*S$10</f>
        <v>0</v>
      </c>
      <c r="U49" s="121">
        <f t="shared" si="2"/>
        <v>0</v>
      </c>
      <c r="V49" s="121">
        <f t="shared" ca="1" si="2"/>
        <v>95222.881312214959</v>
      </c>
      <c r="W49" s="121">
        <f t="shared" si="2"/>
        <v>0</v>
      </c>
      <c r="X49" s="121">
        <f t="shared" si="2"/>
        <v>0</v>
      </c>
      <c r="Z49" s="121">
        <f t="shared" ca="1" si="3"/>
        <v>95222.881312214959</v>
      </c>
    </row>
    <row r="50" spans="1:16361">
      <c r="F50" s="13"/>
      <c r="G50" s="114"/>
      <c r="H50" s="19"/>
      <c r="I50" s="19"/>
      <c r="J50" s="114"/>
      <c r="K50" s="19"/>
      <c r="L50" s="19"/>
      <c r="M50" s="114"/>
      <c r="N50" s="19"/>
      <c r="O50" s="19"/>
      <c r="P50" s="114"/>
      <c r="Q50" s="19"/>
      <c r="R50" s="19"/>
      <c r="S50" s="114"/>
      <c r="U50" s="120"/>
      <c r="V50" s="120"/>
      <c r="W50" s="120"/>
      <c r="X50" s="122"/>
      <c r="Z50" s="122"/>
    </row>
    <row r="51" spans="1:16361">
      <c r="C51" s="11"/>
      <c r="D51" s="167" t="s">
        <v>157</v>
      </c>
      <c r="F51" s="13"/>
      <c r="G51" s="114"/>
      <c r="H51" s="93">
        <f>IF(H$11=$D$6, MRO_volumes!$J51*MRO_volumes!$K51,0)*H$10</f>
        <v>0</v>
      </c>
      <c r="I51" s="93">
        <f>IF(I$11=IF($D51="design", $D$5, $D$6), SUMPRODUCT(MRO_volumes!$Q51:$U51,MRO_volumes!$Q$13:$U$13)+MRO_volumes!$O51,0)*I$10</f>
        <v>0</v>
      </c>
      <c r="J51" s="113">
        <f>IF(J$11=$D$6, MRO_volumes!$M51,0)*J$10</f>
        <v>0</v>
      </c>
      <c r="K51" s="93">
        <f>IF(K$11=$D$6, MRO_volumes!$J51*MRO_volumes!$K51,0)*K$10</f>
        <v>160925.55409607323</v>
      </c>
      <c r="L51" s="93">
        <f ca="1">IF(L$11=IF($D51="design", $D$5, $D$6), SUMPRODUCT(MRO_volumes!$Q51:$U51,MRO_volumes!$Q$13:$U$13)+MRO_volumes!$O51,0)*L$10</f>
        <v>747168.69467871054</v>
      </c>
      <c r="M51" s="113">
        <f>IF(M$11=$D$6, MRO_volumes!$M51,0)*M$10</f>
        <v>0</v>
      </c>
      <c r="N51" s="93">
        <f>IF(N$11=$D$6, MRO_volumes!$J51*MRO_volumes!$K51,0)*N$10</f>
        <v>0</v>
      </c>
      <c r="O51" s="93">
        <f>IF(O$11=IF($D51="design", $D$5, $D$6), SUMPRODUCT(MRO_volumes!$Q51:$U51,MRO_volumes!$Q$13:$U$13)+MRO_volumes!$O51,0)*O$10</f>
        <v>0</v>
      </c>
      <c r="P51" s="113">
        <f>IF(P$11=$D$6, MRO_volumes!$M51,0)*P$10</f>
        <v>0</v>
      </c>
      <c r="Q51" s="93">
        <f>IF(Q$11=$D$6, MRO_volumes!$J51*MRO_volumes!$K51,0)*Q$10</f>
        <v>0</v>
      </c>
      <c r="R51" s="93">
        <f>IF(R$11=IF($D51="design", $D$5, $D$6), SUMPRODUCT(MRO_volumes!$Q51:$U51,MRO_volumes!$Q$13:$U$13)+MRO_volumes!$O51,0)*R$10</f>
        <v>0</v>
      </c>
      <c r="S51" s="113">
        <f>IF(S$11=$D$6, MRO_volumes!$M51,0)*S$10</f>
        <v>0</v>
      </c>
      <c r="U51" s="121">
        <f>SUMIF($H$11:$S$11,U$11, $H51:$S51)</f>
        <v>0</v>
      </c>
      <c r="V51" s="121">
        <f ca="1">SUMIF($H$11:$S$11,V$11, $H51:$S51)</f>
        <v>908094.2487747838</v>
      </c>
      <c r="W51" s="121">
        <f>SUMIF($H$11:$S$11,W$11, $H51:$S51)</f>
        <v>0</v>
      </c>
      <c r="X51" s="121">
        <f>SUMIF($H$11:$S$11,X$11, $H51:$S51)</f>
        <v>0</v>
      </c>
      <c r="Z51" s="121">
        <f t="shared" ca="1" si="3"/>
        <v>908094.2487747838</v>
      </c>
    </row>
    <row r="52" spans="1:16361">
      <c r="C52" s="11"/>
      <c r="D52" s="167" t="s">
        <v>27</v>
      </c>
      <c r="G52" s="114"/>
      <c r="H52" s="93">
        <f>IF(H$11=$D$6, MRO_volumes!$J52*MRO_volumes!$K52,0)*H$10</f>
        <v>0</v>
      </c>
      <c r="I52" s="93">
        <f>IF(I$11=IF($D52="design", $D$5, $D$6), SUMPRODUCT(MRO_volumes!$Q52:$U52,MRO_volumes!$Q$13:$U$13)+MRO_volumes!$O52,0)*I$10</f>
        <v>0</v>
      </c>
      <c r="J52" s="113">
        <f>IF(J$11=$D$6, MRO_volumes!$M52,0)*J$10</f>
        <v>0</v>
      </c>
      <c r="K52" s="93">
        <f>IF(K$11=$D$6, MRO_volumes!$J52*MRO_volumes!$K52,0)*K$10</f>
        <v>0</v>
      </c>
      <c r="L52" s="93">
        <f ca="1">IF(L$11=IF($D52="design", $D$5, $D$6), SUMPRODUCT(MRO_volumes!$Q52:$U52,MRO_volumes!$Q$13:$U$13)+MRO_volumes!$O52,0)*L$10</f>
        <v>572138.68861146003</v>
      </c>
      <c r="M52" s="113">
        <f>IF(M$11=$D$6, MRO_volumes!$M52,0)*M$10</f>
        <v>0</v>
      </c>
      <c r="N52" s="93">
        <f>IF(N$11=$D$6, MRO_volumes!$J52*MRO_volumes!$K52,0)*N$10</f>
        <v>0</v>
      </c>
      <c r="O52" s="93">
        <f>IF(O$11=IF($D52="design", $D$5, $D$6), SUMPRODUCT(MRO_volumes!$Q52:$U52,MRO_volumes!$Q$13:$U$13)+MRO_volumes!$O52,0)*O$10</f>
        <v>0</v>
      </c>
      <c r="P52" s="113">
        <f>IF(P$11=$D$6, MRO_volumes!$M52,0)*P$10</f>
        <v>0</v>
      </c>
      <c r="Q52" s="93">
        <f>IF(Q$11=$D$6, MRO_volumes!$J52*MRO_volumes!$K52,0)*Q$10</f>
        <v>0</v>
      </c>
      <c r="R52" s="93">
        <f>IF(R$11=IF($D52="design", $D$5, $D$6), SUMPRODUCT(MRO_volumes!$Q52:$U52,MRO_volumes!$Q$13:$U$13)+MRO_volumes!$O52,0)*R$10</f>
        <v>0</v>
      </c>
      <c r="S52" s="113">
        <f>IF(S$11=$D$6, MRO_volumes!$M52,0)*S$10</f>
        <v>0</v>
      </c>
      <c r="U52" s="121">
        <f t="shared" ref="U52:X53" si="4">SUMIF($H$11:$S$11,U$11, $H52:$S52)</f>
        <v>0</v>
      </c>
      <c r="V52" s="121">
        <f t="shared" ca="1" si="4"/>
        <v>572138.68861146003</v>
      </c>
      <c r="W52" s="121">
        <f t="shared" si="4"/>
        <v>0</v>
      </c>
      <c r="X52" s="121">
        <f t="shared" si="4"/>
        <v>0</v>
      </c>
      <c r="Z52" s="121">
        <f t="shared" ca="1" si="3"/>
        <v>572138.68861146003</v>
      </c>
    </row>
    <row r="53" spans="1:16361">
      <c r="C53" s="11"/>
      <c r="D53" s="5" t="s">
        <v>98</v>
      </c>
      <c r="G53" s="114"/>
      <c r="H53" s="93">
        <f>IF(H$11=$D$6, MRO_volumes!$J53*MRO_volumes!$K53,0)*H$10</f>
        <v>0</v>
      </c>
      <c r="I53" s="93">
        <f>IF(I$11=IF($D53="design", $D$5, $D$6), SUMPRODUCT(MRO_volumes!$Q53:$U53,MRO_volumes!$Q$13:$U$13)+MRO_volumes!$O53,0)*I$10</f>
        <v>0</v>
      </c>
      <c r="J53" s="113">
        <f>IF(J$11=$D$6, MRO_volumes!$M53,0)*J$10</f>
        <v>0</v>
      </c>
      <c r="K53" s="93">
        <f>IF(K$11=$D$6, MRO_volumes!$J53*MRO_volumes!$K53,0)*K$10</f>
        <v>0</v>
      </c>
      <c r="L53" s="93">
        <f ca="1">IF(L$11=IF($D53="design", $D$5, $D$6), SUMPRODUCT(MRO_volumes!$Q53:$U53,MRO_volumes!$Q$13:$U$13)+MRO_volumes!$O53,0)*L$10</f>
        <v>703431.96370708733</v>
      </c>
      <c r="M53" s="113">
        <f>IF(M$11=$D$6, MRO_volumes!$M53,0)*M$10</f>
        <v>0</v>
      </c>
      <c r="N53" s="93">
        <f>IF(N$11=$D$6, MRO_volumes!$J53*MRO_volumes!$K53,0)*N$10</f>
        <v>0</v>
      </c>
      <c r="O53" s="93">
        <f>IF(O$11=IF($D53="design", $D$5, $D$6), SUMPRODUCT(MRO_volumes!$Q53:$U53,MRO_volumes!$Q$13:$U$13)+MRO_volumes!$O53,0)*O$10</f>
        <v>0</v>
      </c>
      <c r="P53" s="113">
        <f>IF(P$11=$D$6, MRO_volumes!$M53,0)*P$10</f>
        <v>0</v>
      </c>
      <c r="Q53" s="93">
        <f>IF(Q$11=$D$6, MRO_volumes!$J53*MRO_volumes!$K53,0)*Q$10</f>
        <v>0</v>
      </c>
      <c r="R53" s="93">
        <f>IF(R$11=IF($D53="design", $D$5, $D$6), SUMPRODUCT(MRO_volumes!$Q53:$U53,MRO_volumes!$Q$13:$U$13)+MRO_volumes!$O53,0)*R$10</f>
        <v>0</v>
      </c>
      <c r="S53" s="113">
        <f>IF(S$11=$D$6, MRO_volumes!$M53,0)*S$10</f>
        <v>0</v>
      </c>
      <c r="U53" s="121">
        <f t="shared" si="4"/>
        <v>0</v>
      </c>
      <c r="V53" s="121">
        <f t="shared" ca="1" si="4"/>
        <v>703431.96370708733</v>
      </c>
      <c r="W53" s="121">
        <f t="shared" si="4"/>
        <v>0</v>
      </c>
      <c r="X53" s="121">
        <f t="shared" si="4"/>
        <v>0</v>
      </c>
      <c r="Z53" s="121">
        <f t="shared" ca="1" si="3"/>
        <v>703431.96370708733</v>
      </c>
    </row>
    <row r="54" spans="1:16361">
      <c r="F54" s="13"/>
      <c r="G54" s="114"/>
      <c r="H54" s="19"/>
      <c r="I54" s="19"/>
      <c r="J54" s="114"/>
      <c r="K54" s="19"/>
      <c r="L54" s="19"/>
      <c r="M54" s="114"/>
      <c r="N54" s="19"/>
      <c r="O54" s="19"/>
      <c r="P54" s="114"/>
      <c r="Q54" s="19"/>
      <c r="R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E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MRO_volumes!$J56*MRO_volumes!$K56,0)*H$10</f>
        <v>0</v>
      </c>
      <c r="I56" s="93">
        <f>IF(I$11=IF($D56="design", $D$5, $D$6), SUMPRODUCT(MRO_volumes!$Q56:$U56,MRO_volumes!$Q$13:$U$13)+MRO_volumes!$O56,0)*I$10</f>
        <v>0</v>
      </c>
      <c r="J56" s="113">
        <f>IF(J$11=$D$6, MRO_volumes!$M56,0)*J$10</f>
        <v>0</v>
      </c>
      <c r="K56" s="93">
        <f>IF(K$11=$D$6, MRO_volumes!$J56*MRO_volumes!$K56,0)*K$10</f>
        <v>0</v>
      </c>
      <c r="L56" s="93">
        <f ca="1">IF(L$11=IF($D56="design", $D$5, $D$6), SUMPRODUCT(MRO_volumes!$Q56:$U56,MRO_volumes!$Q$13:$U$13)+MRO_volumes!$O56,0)*L$10</f>
        <v>0</v>
      </c>
      <c r="M56" s="113">
        <f>IF(M$11=$D$6, MRO_volumes!$M56,0)*M$10</f>
        <v>244286.12076464039</v>
      </c>
      <c r="N56" s="93">
        <f>IF(N$11=$D$6, MRO_volumes!$J56*MRO_volumes!$K56,0)*N$10</f>
        <v>0</v>
      </c>
      <c r="O56" s="93">
        <f>IF(O$11=IF($D56="design", $D$5, $D$6), SUMPRODUCT(MRO_volumes!$Q56:$U56,MRO_volumes!$Q$13:$U$13)+MRO_volumes!$O56,0)*O$10</f>
        <v>0</v>
      </c>
      <c r="P56" s="113">
        <f>IF(P$11=$D$6, MRO_volumes!$M56,0)*P$10</f>
        <v>0</v>
      </c>
      <c r="Q56" s="93">
        <f>IF(Q$11=$D$6, MRO_volumes!$J56*MRO_volumes!$K56,0)*Q$10</f>
        <v>0</v>
      </c>
      <c r="R56" s="93">
        <f>IF(R$11=IF($D56="design", $D$5, $D$6), SUMPRODUCT(MRO_volumes!$Q56:$U56,MRO_volumes!$Q$13:$U$13)+MRO_volumes!$O56,0)*R$10</f>
        <v>0</v>
      </c>
      <c r="S56" s="113">
        <f>IF(S$11=$D$6, MRO_volumes!$M56,0)*S$10</f>
        <v>0</v>
      </c>
      <c r="U56" s="121">
        <f t="shared" ref="U56:X59" si="5">SUMIF($H$11:$S$11,U$11, $H56:$S56)</f>
        <v>0</v>
      </c>
      <c r="V56" s="121">
        <f t="shared" ca="1" si="5"/>
        <v>244286.12076464039</v>
      </c>
      <c r="W56" s="121">
        <f t="shared" si="5"/>
        <v>0</v>
      </c>
      <c r="X56" s="121">
        <f t="shared" si="5"/>
        <v>0</v>
      </c>
      <c r="Z56" s="121">
        <f t="shared" ref="Z56:Z59" ca="1" si="6">SUM(U56:X56)</f>
        <v>244286.12076464039</v>
      </c>
    </row>
    <row r="57" spans="1:16361">
      <c r="B57" s="19"/>
      <c r="D57" s="20" t="s">
        <v>40</v>
      </c>
      <c r="F57" s="13"/>
      <c r="G57" s="114"/>
      <c r="H57" s="93">
        <f>IF(H$11=$D$6, MRO_volumes!$J57*MRO_volumes!$K57,0)*H$10</f>
        <v>0</v>
      </c>
      <c r="I57" s="93">
        <f>IF(I$11=IF($D57="design", $D$5, $D$6), SUMPRODUCT(MRO_volumes!$Q57:$U57,MRO_volumes!$Q$13:$U$13)+MRO_volumes!$O57,0)*I$10</f>
        <v>0</v>
      </c>
      <c r="J57" s="113">
        <f>IF(J$11=$D$6, MRO_volumes!$M57,0)*J$10</f>
        <v>0</v>
      </c>
      <c r="K57" s="93">
        <f>IF(K$11=$D$6, MRO_volumes!$J57*MRO_volumes!$K57,0)*K$10</f>
        <v>0</v>
      </c>
      <c r="L57" s="93">
        <f ca="1">IF(L$11=IF($D57="design", $D$5, $D$6), SUMPRODUCT(MRO_volumes!$Q57:$U57,MRO_volumes!$Q$13:$U$13)+MRO_volumes!$O57,0)*L$10</f>
        <v>0</v>
      </c>
      <c r="M57" s="113">
        <f>IF(M$11=$D$6, MRO_volumes!$M57,0)*M$10</f>
        <v>74502.457648463736</v>
      </c>
      <c r="N57" s="93">
        <f>IF(N$11=$D$6, MRO_volumes!$J57*MRO_volumes!$K57,0)*N$10</f>
        <v>0</v>
      </c>
      <c r="O57" s="93">
        <f>IF(O$11=IF($D57="design", $D$5, $D$6), SUMPRODUCT(MRO_volumes!$Q57:$U57,MRO_volumes!$Q$13:$U$13)+MRO_volumes!$O57,0)*O$10</f>
        <v>0</v>
      </c>
      <c r="P57" s="113">
        <f>IF(P$11=$D$6, MRO_volumes!$M57,0)*P$10</f>
        <v>0</v>
      </c>
      <c r="Q57" s="93">
        <f>IF(Q$11=$D$6, MRO_volumes!$J57*MRO_volumes!$K57,0)*Q$10</f>
        <v>0</v>
      </c>
      <c r="R57" s="93">
        <f>IF(R$11=IF($D57="design", $D$5, $D$6), SUMPRODUCT(MRO_volumes!$Q57:$U57,MRO_volumes!$Q$13:$U$13)+MRO_volumes!$O57,0)*R$10</f>
        <v>0</v>
      </c>
      <c r="S57" s="113">
        <f>IF(S$11=$D$6, MRO_volumes!$M57,0)*S$10</f>
        <v>0</v>
      </c>
      <c r="U57" s="121">
        <f t="shared" si="5"/>
        <v>0</v>
      </c>
      <c r="V57" s="121">
        <f t="shared" ca="1" si="5"/>
        <v>74502.457648463736</v>
      </c>
      <c r="W57" s="121">
        <f t="shared" si="5"/>
        <v>0</v>
      </c>
      <c r="X57" s="121">
        <f t="shared" si="5"/>
        <v>0</v>
      </c>
      <c r="Z57" s="121">
        <f t="shared" ca="1" si="6"/>
        <v>74502.457648463736</v>
      </c>
    </row>
    <row r="58" spans="1:16361">
      <c r="B58" s="19"/>
      <c r="D58" s="20" t="s">
        <v>28</v>
      </c>
      <c r="F58" s="13"/>
      <c r="G58" s="114"/>
      <c r="H58" s="93">
        <f>IF(H$11=$D$6, MRO_volumes!$J58*MRO_volumes!$K58,0)*H$10</f>
        <v>0</v>
      </c>
      <c r="I58" s="93">
        <f>IF(I$11=IF($D58="design", $D$5, $D$6), SUMPRODUCT(MRO_volumes!$Q58:$U58,MRO_volumes!$Q$13:$U$13)+MRO_volumes!$O58,0)*I$10</f>
        <v>0</v>
      </c>
      <c r="J58" s="113">
        <f>IF(J$11=$D$6, MRO_volumes!$M58,0)*J$10</f>
        <v>0</v>
      </c>
      <c r="K58" s="93">
        <f>IF(K$11=$D$6, MRO_volumes!$J58*MRO_volumes!$K58,0)*K$10</f>
        <v>0</v>
      </c>
      <c r="L58" s="93">
        <f ca="1">IF(L$11=IF($D58="design", $D$5, $D$6), SUMPRODUCT(MRO_volumes!$Q58:$U58,MRO_volumes!$Q$13:$U$13)+MRO_volumes!$O58,0)*L$10</f>
        <v>0</v>
      </c>
      <c r="M58" s="113">
        <f>IF(M$11=$D$6, MRO_volumes!$M58,0)*M$10</f>
        <v>323801.38609353459</v>
      </c>
      <c r="N58" s="93">
        <f>IF(N$11=$D$6, MRO_volumes!$J58*MRO_volumes!$K58,0)*N$10</f>
        <v>0</v>
      </c>
      <c r="O58" s="93">
        <f>IF(O$11=IF($D58="design", $D$5, $D$6), SUMPRODUCT(MRO_volumes!$Q58:$U58,MRO_volumes!$Q$13:$U$13)+MRO_volumes!$O58,0)*O$10</f>
        <v>0</v>
      </c>
      <c r="P58" s="113">
        <f>IF(P$11=$D$6, MRO_volumes!$M58,0)*P$10</f>
        <v>0</v>
      </c>
      <c r="Q58" s="93">
        <f>IF(Q$11=$D$6, MRO_volumes!$J58*MRO_volumes!$K58,0)*Q$10</f>
        <v>0</v>
      </c>
      <c r="R58" s="93">
        <f>IF(R$11=IF($D58="design", $D$5, $D$6), SUMPRODUCT(MRO_volumes!$Q58:$U58,MRO_volumes!$Q$13:$U$13)+MRO_volumes!$O58,0)*R$10</f>
        <v>0</v>
      </c>
      <c r="S58" s="113">
        <f>IF(S$11=$D$6, MRO_volumes!$M58,0)*S$10</f>
        <v>0</v>
      </c>
      <c r="U58" s="121">
        <f t="shared" si="5"/>
        <v>0</v>
      </c>
      <c r="V58" s="121">
        <f t="shared" ca="1" si="5"/>
        <v>323801.38609353459</v>
      </c>
      <c r="W58" s="121">
        <f t="shared" si="5"/>
        <v>0</v>
      </c>
      <c r="X58" s="121">
        <f t="shared" si="5"/>
        <v>0</v>
      </c>
      <c r="Z58" s="121">
        <f t="shared" ca="1" si="6"/>
        <v>323801.38609353459</v>
      </c>
    </row>
    <row r="59" spans="1:16361">
      <c r="D59" s="20" t="s">
        <v>37</v>
      </c>
      <c r="F59" s="13"/>
      <c r="G59" s="114"/>
      <c r="H59" s="93">
        <f>IF(H$11=$D$6, MRO_volumes!$J59*MRO_volumes!$K59,0)*H$10</f>
        <v>0</v>
      </c>
      <c r="I59" s="93">
        <f>IF(I$11=IF($D59="design", $D$5, $D$6), SUMPRODUCT(MRO_volumes!$Q59:$U59,MRO_volumes!$Q$13:$U$13)+MRO_volumes!$O59,0)*I$10</f>
        <v>0</v>
      </c>
      <c r="J59" s="113">
        <f>IF(J$11=$D$6, MRO_volumes!$M59,0)*J$10</f>
        <v>0</v>
      </c>
      <c r="K59" s="93">
        <f>IF(K$11=$D$6, MRO_volumes!$J59*MRO_volumes!$K59,0)*K$10</f>
        <v>0</v>
      </c>
      <c r="L59" s="93">
        <f ca="1">IF(L$11=IF($D59="design", $D$5, $D$6), SUMPRODUCT(MRO_volumes!$Q59:$U59,MRO_volumes!$Q$13:$U$13)+MRO_volumes!$O59,0)*L$10</f>
        <v>0</v>
      </c>
      <c r="M59" s="113">
        <f>IF(M$11=$D$6, MRO_volumes!$M59,0)*M$10</f>
        <v>51161.539910496853</v>
      </c>
      <c r="N59" s="93">
        <f>IF(N$11=$D$6, MRO_volumes!$J59*MRO_volumes!$K59,0)*N$10</f>
        <v>0</v>
      </c>
      <c r="O59" s="93">
        <f>IF(O$11=IF($D59="design", $D$5, $D$6), SUMPRODUCT(MRO_volumes!$Q59:$U59,MRO_volumes!$Q$13:$U$13)+MRO_volumes!$O59,0)*O$10</f>
        <v>0</v>
      </c>
      <c r="P59" s="113">
        <f>IF(P$11=$D$6, MRO_volumes!$M59,0)*P$10</f>
        <v>0</v>
      </c>
      <c r="Q59" s="93">
        <f>IF(Q$11=$D$6, MRO_volumes!$J59*MRO_volumes!$K59,0)*Q$10</f>
        <v>0</v>
      </c>
      <c r="R59" s="93">
        <f>IF(R$11=IF($D59="design", $D$5, $D$6), SUMPRODUCT(MRO_volumes!$Q59:$U59,MRO_volumes!$Q$13:$U$13)+MRO_volumes!$O59,0)*R$10</f>
        <v>0</v>
      </c>
      <c r="S59" s="113">
        <f>IF(S$11=$D$6, MRO_volumes!$M59,0)*S$10</f>
        <v>0</v>
      </c>
      <c r="U59" s="121">
        <f t="shared" si="5"/>
        <v>0</v>
      </c>
      <c r="V59" s="121">
        <f t="shared" ca="1" si="5"/>
        <v>51161.539910496853</v>
      </c>
      <c r="W59" s="121">
        <f t="shared" si="5"/>
        <v>0</v>
      </c>
      <c r="X59" s="121">
        <f t="shared" si="5"/>
        <v>0</v>
      </c>
      <c r="Z59" s="121">
        <f t="shared" ca="1" si="6"/>
        <v>51161.539910496853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7">SUM(H15:H59)</f>
        <v>0</v>
      </c>
      <c r="I61" s="96">
        <f t="shared" ca="1" si="7"/>
        <v>463172.49999999994</v>
      </c>
      <c r="J61" s="117">
        <f t="shared" si="7"/>
        <v>0</v>
      </c>
      <c r="K61" s="96">
        <f t="shared" si="7"/>
        <v>3863730.7495795027</v>
      </c>
      <c r="L61" s="96">
        <f t="shared" ca="1" si="7"/>
        <v>3817569.4836476892</v>
      </c>
      <c r="M61" s="117">
        <f t="shared" si="7"/>
        <v>693751.50441713561</v>
      </c>
      <c r="N61" s="96">
        <f t="shared" si="7"/>
        <v>0</v>
      </c>
      <c r="O61" s="96">
        <f t="shared" si="7"/>
        <v>0</v>
      </c>
      <c r="P61" s="117">
        <f t="shared" si="7"/>
        <v>0</v>
      </c>
      <c r="Q61" s="96">
        <f t="shared" si="7"/>
        <v>0</v>
      </c>
      <c r="R61" s="96">
        <f t="shared" si="7"/>
        <v>0</v>
      </c>
      <c r="S61" s="117">
        <f t="shared" si="7"/>
        <v>0</v>
      </c>
      <c r="U61" s="125">
        <f ca="1">SUM(U15:U60)</f>
        <v>463172.49999999994</v>
      </c>
      <c r="V61" s="125">
        <f ca="1">SUM(V15:V60)</f>
        <v>8375051.7376443269</v>
      </c>
      <c r="W61" s="125">
        <f>SUM(W15:W60)</f>
        <v>0</v>
      </c>
      <c r="X61" s="125">
        <f>SUM(X15:X60)</f>
        <v>0</v>
      </c>
      <c r="Z61" s="125">
        <f ca="1">SUM(Z15:Z60)</f>
        <v>8838224.2376443278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8">IFERROR(H61/SUMIF($U$11:$X$11, H$11, $U$61:$X$61),0)</f>
        <v>0</v>
      </c>
      <c r="I62" s="110">
        <f t="shared" ca="1" si="8"/>
        <v>1</v>
      </c>
      <c r="J62" s="110">
        <f t="shared" ca="1" si="8"/>
        <v>0</v>
      </c>
      <c r="K62" s="110">
        <f t="shared" ca="1" si="8"/>
        <v>0.46133813504849636</v>
      </c>
      <c r="L62" s="110">
        <f t="shared" ca="1" si="8"/>
        <v>0.45582637615101673</v>
      </c>
      <c r="M62" s="110">
        <f t="shared" ca="1" si="8"/>
        <v>8.2835488800486981E-2</v>
      </c>
      <c r="N62" s="110">
        <f t="shared" si="8"/>
        <v>0</v>
      </c>
      <c r="O62" s="110">
        <f t="shared" si="8"/>
        <v>0</v>
      </c>
      <c r="P62" s="110">
        <f t="shared" si="8"/>
        <v>0</v>
      </c>
      <c r="Q62" s="110">
        <f t="shared" si="8"/>
        <v>0</v>
      </c>
      <c r="R62" s="110">
        <f t="shared" si="8"/>
        <v>0</v>
      </c>
      <c r="S62" s="110">
        <f t="shared" si="8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conditionalFormatting sqref="H2">
    <cfRule type="containsText" dxfId="3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4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4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4">
        <f>INDEX(Project_inputs!$J$94:$M$99, MATCH($D$2, Project_inputs!$C$94:$C$99, 0), MATCH($A6, Project_inputs!$J$93:$M$93,0))</f>
        <v>2018</v>
      </c>
    </row>
    <row r="7" spans="1:28" ht="15">
      <c r="A7" s="5"/>
      <c r="B7" s="4"/>
      <c r="C7" s="4"/>
      <c r="D7" s="34"/>
    </row>
    <row r="8" spans="1:28" ht="15">
      <c r="A8" s="5"/>
      <c r="B8" s="4"/>
      <c r="C8" s="4"/>
      <c r="D8" s="34"/>
    </row>
    <row r="9" spans="1:28" ht="15">
      <c r="A9" s="5"/>
      <c r="B9" s="4"/>
      <c r="C9" s="4"/>
      <c r="D9" s="34"/>
    </row>
    <row r="10" spans="1:28" ht="15">
      <c r="A10" s="32"/>
      <c r="B10" s="4"/>
      <c r="C10" s="4"/>
      <c r="D10" s="4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WIN_volumes!$J15*WIN_volumes!$K15,0)*H$10</f>
        <v>0</v>
      </c>
      <c r="I15" s="93">
        <f ca="1">IF(I$11=IF($D15="design", $D$5, $D$6), SUMPRODUCT(WIN_volumes!$Q15:$U15,WIN_volumes!$Q$13:$U$13)+WIN_volumes!$O15,0)*I$10</f>
        <v>475361.24999999994</v>
      </c>
      <c r="J15" s="113">
        <f>IF(J$11=$D$6, WIN_volumes!$M15,0)*J$10</f>
        <v>0</v>
      </c>
      <c r="K15" s="93">
        <f>IF(K$11=$D$6, WIN_volumes!$J15*WIN_volumes!$K15,0)*K$10</f>
        <v>0</v>
      </c>
      <c r="L15" s="93">
        <f>IF(L$11=IF($D15="design", $D$5, $D$6), SUMPRODUCT(WIN_volumes!$Q15:$U15,WIN_volumes!$Q$13:$U$13)+WIN_volumes!$O15,0)*L$10</f>
        <v>0</v>
      </c>
      <c r="M15" s="113">
        <f>IF(M$11=$D$6, WIN_volumes!$M15,0)*M$10</f>
        <v>0</v>
      </c>
      <c r="N15" s="93">
        <f>IF(N$11=$D$6, WIN_volumes!$J15*WIN_volumes!$K15,0)*N$10</f>
        <v>0</v>
      </c>
      <c r="O15" s="93">
        <f>IF(O$11=IF($D15="design", $D$5, $D$6), SUMPRODUCT(WIN_volumes!$Q15:$U15,WIN_volumes!$Q$13:$U$13)+WIN_volumes!$O15,0)*O$10</f>
        <v>0</v>
      </c>
      <c r="P15" s="113">
        <f>IF(P$11=$D$6, WIN_volumes!$M15,0)*P$10</f>
        <v>0</v>
      </c>
      <c r="Q15" s="93">
        <f>IF(Q$11=$D$6, WIN_volumes!$J15*WIN_volumes!$K15,0)*Q$10</f>
        <v>0</v>
      </c>
      <c r="R15" s="93">
        <f>IF(R$11=IF($D15="design", $D$5, $D$6), SUMPRODUCT(WIN_volumes!$Q15:$U15,WIN_volumes!$Q$13:$U$13)+WIN_volumes!$O15,0)*R$10</f>
        <v>0</v>
      </c>
      <c r="S15" s="113">
        <f>IF(S$11=$D$6, WIN_volumes!$M15,0)*S$10</f>
        <v>0</v>
      </c>
      <c r="U15" s="121">
        <f ca="1">SUMIF($H$11:$S$11,U$11, $H15:$S15)</f>
        <v>475361.24999999994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475361.24999999994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L17" s="19"/>
      <c r="M17" s="114"/>
      <c r="N17" s="19"/>
      <c r="O17" s="19"/>
      <c r="P17" s="114"/>
      <c r="Q17" s="19"/>
      <c r="R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WIN_volumes!$J18*WIN_volumes!$K18,0)*H$10</f>
        <v>0</v>
      </c>
      <c r="I18" s="93">
        <f>IF(I$11=IF($D18="design", $D$5, $D$6), SUMPRODUCT(WIN_volumes!$Q18:$U18,WIN_volumes!$Q$13:$U$13)+WIN_volumes!$O18,0)*I$10</f>
        <v>0</v>
      </c>
      <c r="J18" s="113">
        <f>IF(J$11=$D$6, WIN_volumes!$M18,0)*J$10</f>
        <v>0</v>
      </c>
      <c r="K18" s="93">
        <f>IF(K$11=$D$6, WIN_volumes!$J18*WIN_volumes!$K18,0)*K$10</f>
        <v>96920.421206445244</v>
      </c>
      <c r="L18" s="93">
        <f ca="1">IF(L$11=IF($D18="design", $D$5, $D$6), SUMPRODUCT(WIN_volumes!$Q18:$U18,WIN_volumes!$Q$13:$U$13)+WIN_volumes!$O18,0)*L$10</f>
        <v>231983.20850489521</v>
      </c>
      <c r="M18" s="113">
        <f>IF(M$11=$D$6, WIN_volumes!$M18,0)*M$10</f>
        <v>0</v>
      </c>
      <c r="N18" s="93">
        <f>IF(N$11=$D$6, WIN_volumes!$J18*WIN_volumes!$K18,0)*N$10</f>
        <v>0</v>
      </c>
      <c r="O18" s="93">
        <f>IF(O$11=IF($D18="design", $D$5, $D$6), SUMPRODUCT(WIN_volumes!$Q18:$U18,WIN_volumes!$Q$13:$U$13)+WIN_volumes!$O18,0)*O$10</f>
        <v>0</v>
      </c>
      <c r="P18" s="113">
        <f>IF(P$11=$D$6, WIN_volumes!$M18,0)*P$10</f>
        <v>0</v>
      </c>
      <c r="Q18" s="93">
        <f>IF(Q$11=$D$6, WIN_volumes!$J18*WIN_volumes!$K18,0)*Q$10</f>
        <v>0</v>
      </c>
      <c r="R18" s="93">
        <f>IF(R$11=IF($D18="design", $D$5, $D$6), SUMPRODUCT(WIN_volumes!$Q18:$U18,WIN_volumes!$Q$13:$U$13)+WIN_volumes!$O18,0)*R$10</f>
        <v>0</v>
      </c>
      <c r="S18" s="113">
        <f>IF(S$11=$D$6, WIN_volumes!$M18,0)*S$10</f>
        <v>0</v>
      </c>
      <c r="U18" s="121">
        <f t="shared" ref="U18:X34" si="0">SUMIF($H$11:$S$11,U$11, $H18:$S18)</f>
        <v>0</v>
      </c>
      <c r="V18" s="121">
        <f t="shared" ref="V18:V34" ca="1" si="1">SUMIF($H$11:$S$11,V$11, $H18:$S18)</f>
        <v>328903.62971134047</v>
      </c>
      <c r="W18" s="121">
        <f t="shared" si="0"/>
        <v>0</v>
      </c>
      <c r="X18" s="121">
        <f t="shared" si="0"/>
        <v>0</v>
      </c>
      <c r="Z18" s="121">
        <f t="shared" ref="Z18:Z34" ca="1" si="2">SUM(U18:X18)</f>
        <v>328903.62971134047</v>
      </c>
    </row>
    <row r="19" spans="2:26">
      <c r="D19" s="18" t="s">
        <v>163</v>
      </c>
      <c r="F19" s="13"/>
      <c r="G19" s="118"/>
      <c r="H19" s="93">
        <f>IF(H$11=$D$6, WIN_volumes!$J19*WIN_volumes!$K19,0)*H$10</f>
        <v>0</v>
      </c>
      <c r="I19" s="93">
        <f>IF(I$11=IF($D19="design", $D$5, $D$6), SUMPRODUCT(WIN_volumes!$Q19:$U19,WIN_volumes!$Q$13:$U$13)+WIN_volumes!$O19,0)*I$10</f>
        <v>0</v>
      </c>
      <c r="J19" s="113">
        <f>IF(J$11=$D$6, WIN_volumes!$M19,0)*J$10</f>
        <v>0</v>
      </c>
      <c r="K19" s="93">
        <f>IF(K$11=$D$6, WIN_volumes!$J19*WIN_volumes!$K19,0)*K$10</f>
        <v>59091.578596623869</v>
      </c>
      <c r="L19" s="93">
        <f ca="1">IF(L$11=IF($D19="design", $D$5, $D$6), SUMPRODUCT(WIN_volumes!$Q19:$U19,WIN_volumes!$Q$13:$U$13)+WIN_volumes!$O19,0)*L$10</f>
        <v>114953.43692390657</v>
      </c>
      <c r="M19" s="113">
        <f>IF(M$11=$D$6, WIN_volumes!$M19,0)*M$10</f>
        <v>0</v>
      </c>
      <c r="N19" s="93">
        <f>IF(N$11=$D$6, WIN_volumes!$J19*WIN_volumes!$K19,0)*N$10</f>
        <v>0</v>
      </c>
      <c r="O19" s="93">
        <f>IF(O$11=IF($D19="design", $D$5, $D$6), SUMPRODUCT(WIN_volumes!$Q19:$U19,WIN_volumes!$Q$13:$U$13)+WIN_volumes!$O19,0)*O$10</f>
        <v>0</v>
      </c>
      <c r="P19" s="113">
        <f>IF(P$11=$D$6, WIN_volumes!$M19,0)*P$10</f>
        <v>0</v>
      </c>
      <c r="Q19" s="93">
        <f>IF(Q$11=$D$6, WIN_volumes!$J19*WIN_volumes!$K19,0)*Q$10</f>
        <v>0</v>
      </c>
      <c r="R19" s="93">
        <f>IF(R$11=IF($D19="design", $D$5, $D$6), SUMPRODUCT(WIN_volumes!$Q19:$U19,WIN_volumes!$Q$13:$U$13)+WIN_volumes!$O19,0)*R$10</f>
        <v>0</v>
      </c>
      <c r="S19" s="113">
        <f>IF(S$11=$D$6, WIN_volumes!$M19,0)*S$10</f>
        <v>0</v>
      </c>
      <c r="U19" s="121">
        <f t="shared" si="0"/>
        <v>0</v>
      </c>
      <c r="V19" s="121">
        <f t="shared" ca="1" si="1"/>
        <v>174045.01552053043</v>
      </c>
      <c r="W19" s="121">
        <f t="shared" si="0"/>
        <v>0</v>
      </c>
      <c r="X19" s="121">
        <f t="shared" si="0"/>
        <v>0</v>
      </c>
      <c r="Z19" s="121">
        <f t="shared" ca="1" si="2"/>
        <v>174045.01552053043</v>
      </c>
    </row>
    <row r="20" spans="2:26">
      <c r="D20" t="s">
        <v>110</v>
      </c>
      <c r="F20" s="13"/>
      <c r="G20" s="114"/>
      <c r="H20" s="93">
        <f>IF(H$11=$D$6, WIN_volumes!$J20*WIN_volumes!$K20,0)*H$10</f>
        <v>0</v>
      </c>
      <c r="I20" s="93">
        <f>IF(I$11=IF($D20="design", $D$5, $D$6), SUMPRODUCT(WIN_volumes!$Q20:$U20,WIN_volumes!$Q$13:$U$13)+WIN_volumes!$O20,0)*I$10</f>
        <v>0</v>
      </c>
      <c r="J20" s="113">
        <f>IF(J$11=$D$6, WIN_volumes!$M20,0)*J$10</f>
        <v>0</v>
      </c>
      <c r="K20" s="93">
        <f>IF(K$11=$D$6, WIN_volumes!$J20*WIN_volumes!$K20,0)*K$10</f>
        <v>0</v>
      </c>
      <c r="L20" s="93">
        <f ca="1">IF(L$11=IF($D20="design", $D$5, $D$6), SUMPRODUCT(WIN_volumes!$Q20:$U20,WIN_volumes!$Q$13:$U$13)+WIN_volumes!$O20,0)*L$10</f>
        <v>0</v>
      </c>
      <c r="M20" s="113">
        <f>IF(M$11=$D$6, WIN_volumes!$M20,0)*M$10</f>
        <v>0</v>
      </c>
      <c r="N20" s="93">
        <f>IF(N$11=$D$6, WIN_volumes!$J20*WIN_volumes!$K20,0)*N$10</f>
        <v>0</v>
      </c>
      <c r="O20" s="93">
        <f>IF(O$11=IF($D20="design", $D$5, $D$6), SUMPRODUCT(WIN_volumes!$Q20:$U20,WIN_volumes!$Q$13:$U$13)+WIN_volumes!$O20,0)*O$10</f>
        <v>0</v>
      </c>
      <c r="P20" s="113">
        <f>IF(P$11=$D$6, WIN_volumes!$M20,0)*P$10</f>
        <v>0</v>
      </c>
      <c r="Q20" s="93">
        <f>IF(Q$11=$D$6, WIN_volumes!$J20*WIN_volumes!$K20,0)*Q$10</f>
        <v>0</v>
      </c>
      <c r="R20" s="93">
        <f>IF(R$11=IF($D20="design", $D$5, $D$6), SUMPRODUCT(WIN_volumes!$Q20:$U20,WIN_volumes!$Q$13:$U$13)+WIN_volumes!$O20,0)*R$10</f>
        <v>0</v>
      </c>
      <c r="S20" s="113">
        <f>IF(S$11=$D$6, WIN_volumes!$M20,0)*S$10</f>
        <v>0</v>
      </c>
      <c r="U20" s="121">
        <f t="shared" si="0"/>
        <v>0</v>
      </c>
      <c r="V20" s="121">
        <f t="shared" ca="1" si="1"/>
        <v>0</v>
      </c>
      <c r="W20" s="121">
        <f t="shared" si="0"/>
        <v>0</v>
      </c>
      <c r="X20" s="121">
        <f t="shared" si="0"/>
        <v>0</v>
      </c>
      <c r="Z20" s="121">
        <f t="shared" ca="1" si="2"/>
        <v>0</v>
      </c>
    </row>
    <row r="21" spans="2:26">
      <c r="D21" s="18" t="s">
        <v>101</v>
      </c>
      <c r="F21" s="13"/>
      <c r="G21" s="114"/>
      <c r="H21" s="93">
        <f>IF(H$11=$D$6, WIN_volumes!$J21*WIN_volumes!$K21,0)*H$10</f>
        <v>0</v>
      </c>
      <c r="I21" s="93">
        <f>IF(I$11=IF($D21="design", $D$5, $D$6), SUMPRODUCT(WIN_volumes!$Q21:$U21,WIN_volumes!$Q$13:$U$13)+WIN_volumes!$O21,0)*I$10</f>
        <v>0</v>
      </c>
      <c r="J21" s="113">
        <f>IF(J$11=$D$6, WIN_volumes!$M21,0)*J$10</f>
        <v>0</v>
      </c>
      <c r="K21" s="93">
        <f>IF(K$11=$D$6, WIN_volumes!$J21*WIN_volumes!$K21,0)*K$10</f>
        <v>0</v>
      </c>
      <c r="L21" s="93">
        <f ca="1">IF(L$11=IF($D21="design", $D$5, $D$6), SUMPRODUCT(WIN_volumes!$Q21:$U21,WIN_volumes!$Q$13:$U$13)+WIN_volumes!$O21,0)*L$10</f>
        <v>0</v>
      </c>
      <c r="M21" s="113">
        <f>IF(M$11=$D$6, WIN_volumes!$M21,0)*M$10</f>
        <v>0</v>
      </c>
      <c r="N21" s="93">
        <f>IF(N$11=$D$6, WIN_volumes!$J21*WIN_volumes!$K21,0)*N$10</f>
        <v>0</v>
      </c>
      <c r="O21" s="93">
        <f>IF(O$11=IF($D21="design", $D$5, $D$6), SUMPRODUCT(WIN_volumes!$Q21:$U21,WIN_volumes!$Q$13:$U$13)+WIN_volumes!$O21,0)*O$10</f>
        <v>0</v>
      </c>
      <c r="P21" s="113">
        <f>IF(P$11=$D$6, WIN_volumes!$M21,0)*P$10</f>
        <v>0</v>
      </c>
      <c r="Q21" s="93">
        <f>IF(Q$11=$D$6, WIN_volumes!$J21*WIN_volumes!$K21,0)*Q$10</f>
        <v>0</v>
      </c>
      <c r="R21" s="93">
        <f>IF(R$11=IF($D21="design", $D$5, $D$6), SUMPRODUCT(WIN_volumes!$Q21:$U21,WIN_volumes!$Q$13:$U$13)+WIN_volumes!$O21,0)*R$10</f>
        <v>0</v>
      </c>
      <c r="S21" s="113">
        <f>IF(S$11=$D$6, WIN_volumes!$M21,0)*S$10</f>
        <v>0</v>
      </c>
      <c r="U21" s="121">
        <f t="shared" si="0"/>
        <v>0</v>
      </c>
      <c r="V21" s="121">
        <f t="shared" ca="1" si="1"/>
        <v>0</v>
      </c>
      <c r="W21" s="121">
        <f t="shared" si="0"/>
        <v>0</v>
      </c>
      <c r="X21" s="121">
        <f t="shared" si="0"/>
        <v>0</v>
      </c>
      <c r="Z21" s="121">
        <f t="shared" ca="1" si="2"/>
        <v>0</v>
      </c>
    </row>
    <row r="22" spans="2:26">
      <c r="D22" t="s">
        <v>13</v>
      </c>
      <c r="F22" s="13"/>
      <c r="G22" s="114"/>
      <c r="H22" s="93">
        <f>IF(H$11=$D$6, WIN_volumes!$J22*WIN_volumes!$K22,0)*H$10</f>
        <v>0</v>
      </c>
      <c r="I22" s="93">
        <f>IF(I$11=IF($D22="design", $D$5, $D$6), SUMPRODUCT(WIN_volumes!$Q22:$U22,WIN_volumes!$Q$13:$U$13)+WIN_volumes!$O22,0)*I$10</f>
        <v>0</v>
      </c>
      <c r="J22" s="113">
        <f>IF(J$11=$D$6, WIN_volumes!$M22,0)*J$10</f>
        <v>0</v>
      </c>
      <c r="K22" s="93">
        <f>IF(K$11=$D$6, WIN_volumes!$J22*WIN_volumes!$K22,0)*K$10</f>
        <v>182339.7282410108</v>
      </c>
      <c r="L22" s="93">
        <f ca="1">IF(L$11=IF($D22="design", $D$5, $D$6), SUMPRODUCT(WIN_volumes!$Q22:$U22,WIN_volumes!$Q$13:$U$13)+WIN_volumes!$O22,0)*L$10</f>
        <v>146668.12056516795</v>
      </c>
      <c r="M22" s="113">
        <f>IF(M$11=$D$6, WIN_volumes!$M22,0)*M$10</f>
        <v>0</v>
      </c>
      <c r="N22" s="93">
        <f>IF(N$11=$D$6, WIN_volumes!$J22*WIN_volumes!$K22,0)*N$10</f>
        <v>0</v>
      </c>
      <c r="O22" s="93">
        <f>IF(O$11=IF($D22="design", $D$5, $D$6), SUMPRODUCT(WIN_volumes!$Q22:$U22,WIN_volumes!$Q$13:$U$13)+WIN_volumes!$O22,0)*O$10</f>
        <v>0</v>
      </c>
      <c r="P22" s="113">
        <f>IF(P$11=$D$6, WIN_volumes!$M22,0)*P$10</f>
        <v>0</v>
      </c>
      <c r="Q22" s="93">
        <f>IF(Q$11=$D$6, WIN_volumes!$J22*WIN_volumes!$K22,0)*Q$10</f>
        <v>0</v>
      </c>
      <c r="R22" s="93">
        <f>IF(R$11=IF($D22="design", $D$5, $D$6), SUMPRODUCT(WIN_volumes!$Q22:$U22,WIN_volumes!$Q$13:$U$13)+WIN_volumes!$O22,0)*R$10</f>
        <v>0</v>
      </c>
      <c r="S22" s="113">
        <f>IF(S$11=$D$6, WIN_volumes!$M22,0)*S$10</f>
        <v>0</v>
      </c>
      <c r="U22" s="121">
        <f t="shared" si="0"/>
        <v>0</v>
      </c>
      <c r="V22" s="121">
        <f t="shared" ca="1" si="1"/>
        <v>329007.84880617878</v>
      </c>
      <c r="W22" s="121">
        <f t="shared" si="0"/>
        <v>0</v>
      </c>
      <c r="X22" s="121">
        <f t="shared" si="0"/>
        <v>0</v>
      </c>
      <c r="Z22" s="121">
        <f t="shared" ca="1" si="2"/>
        <v>329007.84880617878</v>
      </c>
    </row>
    <row r="23" spans="2:26">
      <c r="D23" t="s">
        <v>14</v>
      </c>
      <c r="F23" s="13"/>
      <c r="G23" s="114"/>
      <c r="H23" s="93">
        <f>IF(H$11=$D$6, WIN_volumes!$J23*WIN_volumes!$K23,0)*H$10</f>
        <v>0</v>
      </c>
      <c r="I23" s="93">
        <f>IF(I$11=IF($D23="design", $D$5, $D$6), SUMPRODUCT(WIN_volumes!$Q23:$U23,WIN_volumes!$Q$13:$U$13)+WIN_volumes!$O23,0)*I$10</f>
        <v>0</v>
      </c>
      <c r="J23" s="113">
        <f>IF(J$11=$D$6, WIN_volumes!$M23,0)*J$10</f>
        <v>0</v>
      </c>
      <c r="K23" s="93">
        <f>IF(K$11=$D$6, WIN_volumes!$J23*WIN_volumes!$K23,0)*K$10</f>
        <v>300625.20851407951</v>
      </c>
      <c r="L23" s="93">
        <f ca="1">IF(L$11=IF($D23="design", $D$5, $D$6), SUMPRODUCT(WIN_volumes!$Q23:$U23,WIN_volumes!$Q$13:$U$13)+WIN_volumes!$O23,0)*L$10</f>
        <v>175082.99388658607</v>
      </c>
      <c r="M23" s="113">
        <f>IF(M$11=$D$6, WIN_volumes!$M23,0)*M$10</f>
        <v>0</v>
      </c>
      <c r="N23" s="93">
        <f>IF(N$11=$D$6, WIN_volumes!$J23*WIN_volumes!$K23,0)*N$10</f>
        <v>0</v>
      </c>
      <c r="O23" s="93">
        <f>IF(O$11=IF($D23="design", $D$5, $D$6), SUMPRODUCT(WIN_volumes!$Q23:$U23,WIN_volumes!$Q$13:$U$13)+WIN_volumes!$O23,0)*O$10</f>
        <v>0</v>
      </c>
      <c r="P23" s="113">
        <f>IF(P$11=$D$6, WIN_volumes!$M23,0)*P$10</f>
        <v>0</v>
      </c>
      <c r="Q23" s="93">
        <f>IF(Q$11=$D$6, WIN_volumes!$J23*WIN_volumes!$K23,0)*Q$10</f>
        <v>0</v>
      </c>
      <c r="R23" s="93">
        <f>IF(R$11=IF($D23="design", $D$5, $D$6), SUMPRODUCT(WIN_volumes!$Q23:$U23,WIN_volumes!$Q$13:$U$13)+WIN_volumes!$O23,0)*R$10</f>
        <v>0</v>
      </c>
      <c r="S23" s="113">
        <f>IF(S$11=$D$6, WIN_volumes!$M23,0)*S$10</f>
        <v>0</v>
      </c>
      <c r="U23" s="121">
        <f t="shared" si="0"/>
        <v>0</v>
      </c>
      <c r="V23" s="121">
        <f t="shared" ca="1" si="1"/>
        <v>475708.20240066561</v>
      </c>
      <c r="W23" s="121">
        <f t="shared" si="0"/>
        <v>0</v>
      </c>
      <c r="X23" s="121">
        <f t="shared" si="0"/>
        <v>0</v>
      </c>
      <c r="Z23" s="121">
        <f t="shared" ca="1" si="2"/>
        <v>475708.20240066561</v>
      </c>
    </row>
    <row r="24" spans="2:26">
      <c r="D24" t="s">
        <v>29</v>
      </c>
      <c r="F24" s="13"/>
      <c r="G24" s="114"/>
      <c r="H24" s="93">
        <f>IF(H$11=$D$6, WIN_volumes!$J24*WIN_volumes!$K24,0)*H$10</f>
        <v>0</v>
      </c>
      <c r="I24" s="93">
        <f>IF(I$11=IF($D24="design", $D$5, $D$6), SUMPRODUCT(WIN_volumes!$Q24:$U24,WIN_volumes!$Q$13:$U$13)+WIN_volumes!$O24,0)*I$10</f>
        <v>0</v>
      </c>
      <c r="J24" s="113">
        <f>IF(J$11=$D$6, WIN_volumes!$M24,0)*J$10</f>
        <v>0</v>
      </c>
      <c r="K24" s="93">
        <f>IF(K$11=$D$6, WIN_volumes!$J24*WIN_volumes!$K24,0)*K$10</f>
        <v>3036.9490090870931</v>
      </c>
      <c r="L24" s="93">
        <f ca="1">IF(L$11=IF($D24="design", $D$5, $D$6), SUMPRODUCT(WIN_volumes!$Q24:$U24,WIN_volumes!$Q$13:$U$13)+WIN_volumes!$O24,0)*L$10</f>
        <v>31145.019856230843</v>
      </c>
      <c r="M24" s="113">
        <f>IF(M$11=$D$6, WIN_volumes!$M24,0)*M$10</f>
        <v>0</v>
      </c>
      <c r="N24" s="93">
        <f>IF(N$11=$D$6, WIN_volumes!$J24*WIN_volumes!$K24,0)*N$10</f>
        <v>0</v>
      </c>
      <c r="O24" s="93">
        <f>IF(O$11=IF($D24="design", $D$5, $D$6), SUMPRODUCT(WIN_volumes!$Q24:$U24,WIN_volumes!$Q$13:$U$13)+WIN_volumes!$O24,0)*O$10</f>
        <v>0</v>
      </c>
      <c r="P24" s="113">
        <f>IF(P$11=$D$6, WIN_volumes!$M24,0)*P$10</f>
        <v>0</v>
      </c>
      <c r="Q24" s="93">
        <f>IF(Q$11=$D$6, WIN_volumes!$J24*WIN_volumes!$K24,0)*Q$10</f>
        <v>0</v>
      </c>
      <c r="R24" s="93">
        <f>IF(R$11=IF($D24="design", $D$5, $D$6), SUMPRODUCT(WIN_volumes!$Q24:$U24,WIN_volumes!$Q$13:$U$13)+WIN_volumes!$O24,0)*R$10</f>
        <v>0</v>
      </c>
      <c r="S24" s="113">
        <f>IF(S$11=$D$6, WIN_volumes!$M24,0)*S$10</f>
        <v>0</v>
      </c>
      <c r="U24" s="121">
        <f t="shared" si="0"/>
        <v>0</v>
      </c>
      <c r="V24" s="121">
        <f t="shared" ca="1" si="1"/>
        <v>34181.968865317933</v>
      </c>
      <c r="W24" s="121">
        <f t="shared" si="0"/>
        <v>0</v>
      </c>
      <c r="X24" s="121">
        <f t="shared" si="0"/>
        <v>0</v>
      </c>
      <c r="Z24" s="121">
        <f t="shared" ca="1" si="2"/>
        <v>34181.968865317933</v>
      </c>
    </row>
    <row r="25" spans="2:26">
      <c r="D25" t="s">
        <v>145</v>
      </c>
      <c r="F25" s="13"/>
      <c r="G25" s="114"/>
      <c r="H25" s="93">
        <f>IF(H$11=$D$6, WIN_volumes!$J25*WIN_volumes!$K25,0)*H$10</f>
        <v>0</v>
      </c>
      <c r="I25" s="93">
        <f>IF(I$11=IF($D25="design", $D$5, $D$6), SUMPRODUCT(WIN_volumes!$Q25:$U25,WIN_volumes!$Q$13:$U$13)+WIN_volumes!$O25,0)*I$10</f>
        <v>0</v>
      </c>
      <c r="J25" s="113">
        <f>IF(J$11=$D$6, WIN_volumes!$M25,0)*J$10</f>
        <v>0</v>
      </c>
      <c r="K25" s="93">
        <f>IF(K$11=$D$6, WIN_volumes!$J25*WIN_volumes!$K25,0)*K$10</f>
        <v>381787.87542809173</v>
      </c>
      <c r="L25" s="93">
        <f ca="1">IF(L$11=IF($D25="design", $D$5, $D$6), SUMPRODUCT(WIN_volumes!$Q25:$U25,WIN_volumes!$Q$13:$U$13)+WIN_volumes!$O25,0)*L$10</f>
        <v>61912.524320264951</v>
      </c>
      <c r="M25" s="113">
        <f>IF(M$11=$D$6, WIN_volumes!$M25,0)*M$10</f>
        <v>0</v>
      </c>
      <c r="N25" s="93">
        <f>IF(N$11=$D$6, WIN_volumes!$J25*WIN_volumes!$K25,0)*N$10</f>
        <v>0</v>
      </c>
      <c r="O25" s="93">
        <f>IF(O$11=IF($D25="design", $D$5, $D$6), SUMPRODUCT(WIN_volumes!$Q25:$U25,WIN_volumes!$Q$13:$U$13)+WIN_volumes!$O25,0)*O$10</f>
        <v>0</v>
      </c>
      <c r="P25" s="113">
        <f>IF(P$11=$D$6, WIN_volumes!$M25,0)*P$10</f>
        <v>0</v>
      </c>
      <c r="Q25" s="93">
        <f>IF(Q$11=$D$6, WIN_volumes!$J25*WIN_volumes!$K25,0)*Q$10</f>
        <v>0</v>
      </c>
      <c r="R25" s="93">
        <f>IF(R$11=IF($D25="design", $D$5, $D$6), SUMPRODUCT(WIN_volumes!$Q25:$U25,WIN_volumes!$Q$13:$U$13)+WIN_volumes!$O25,0)*R$10</f>
        <v>0</v>
      </c>
      <c r="S25" s="113">
        <f>IF(S$11=$D$6, WIN_volumes!$M25,0)*S$10</f>
        <v>0</v>
      </c>
      <c r="U25" s="121">
        <f t="shared" si="0"/>
        <v>0</v>
      </c>
      <c r="V25" s="121">
        <f t="shared" ca="1" si="1"/>
        <v>443700.39974835666</v>
      </c>
      <c r="W25" s="121">
        <f t="shared" si="0"/>
        <v>0</v>
      </c>
      <c r="X25" s="121">
        <f t="shared" si="0"/>
        <v>0</v>
      </c>
      <c r="Z25" s="121">
        <f t="shared" ca="1" si="2"/>
        <v>443700.39974835666</v>
      </c>
    </row>
    <row r="26" spans="2:26">
      <c r="D26" t="s">
        <v>146</v>
      </c>
      <c r="F26" s="13"/>
      <c r="G26" s="114"/>
      <c r="H26" s="93">
        <f>IF(H$11=$D$6, WIN_volumes!$J26*WIN_volumes!$K26,0)*H$10</f>
        <v>0</v>
      </c>
      <c r="I26" s="93">
        <f>IF(I$11=IF($D26="design", $D$5, $D$6), SUMPRODUCT(WIN_volumes!$Q26:$U26,WIN_volumes!$Q$13:$U$13)+WIN_volumes!$O26,0)*I$10</f>
        <v>0</v>
      </c>
      <c r="J26" s="113">
        <f>IF(J$11=$D$6, WIN_volumes!$M26,0)*J$10</f>
        <v>0</v>
      </c>
      <c r="K26" s="93">
        <f>IF(K$11=$D$6, WIN_volumes!$J26*WIN_volumes!$K26,0)*K$10</f>
        <v>0</v>
      </c>
      <c r="L26" s="93">
        <f ca="1">IF(L$11=IF($D26="design", $D$5, $D$6), SUMPRODUCT(WIN_volumes!$Q26:$U26,WIN_volumes!$Q$13:$U$13)+WIN_volumes!$O26,0)*L$10</f>
        <v>0</v>
      </c>
      <c r="M26" s="113">
        <f>IF(M$11=$D$6, WIN_volumes!$M26,0)*M$10</f>
        <v>0</v>
      </c>
      <c r="N26" s="93">
        <f>IF(N$11=$D$6, WIN_volumes!$J26*WIN_volumes!$K26,0)*N$10</f>
        <v>0</v>
      </c>
      <c r="O26" s="93">
        <f>IF(O$11=IF($D26="design", $D$5, $D$6), SUMPRODUCT(WIN_volumes!$Q26:$U26,WIN_volumes!$Q$13:$U$13)+WIN_volumes!$O26,0)*O$10</f>
        <v>0</v>
      </c>
      <c r="P26" s="113">
        <f>IF(P$11=$D$6, WIN_volumes!$M26,0)*P$10</f>
        <v>0</v>
      </c>
      <c r="Q26" s="93">
        <f>IF(Q$11=$D$6, WIN_volumes!$J26*WIN_volumes!$K26,0)*Q$10</f>
        <v>0</v>
      </c>
      <c r="R26" s="93">
        <f>IF(R$11=IF($D26="design", $D$5, $D$6), SUMPRODUCT(WIN_volumes!$Q26:$U26,WIN_volumes!$Q$13:$U$13)+WIN_volumes!$O26,0)*R$10</f>
        <v>0</v>
      </c>
      <c r="S26" s="113">
        <f>IF(S$11=$D$6, WIN_volumes!$M26,0)*S$10</f>
        <v>0</v>
      </c>
      <c r="U26" s="121">
        <f t="shared" si="0"/>
        <v>0</v>
      </c>
      <c r="V26" s="121">
        <f t="shared" ca="1" si="1"/>
        <v>0</v>
      </c>
      <c r="W26" s="121">
        <f t="shared" si="0"/>
        <v>0</v>
      </c>
      <c r="X26" s="121">
        <f t="shared" si="0"/>
        <v>0</v>
      </c>
      <c r="Z26" s="121">
        <f t="shared" ca="1" si="2"/>
        <v>0</v>
      </c>
    </row>
    <row r="27" spans="2:26">
      <c r="D27" t="s">
        <v>147</v>
      </c>
      <c r="F27" s="13"/>
      <c r="G27" s="114"/>
      <c r="H27" s="93">
        <f>IF(H$11=$D$6, WIN_volumes!$J27*WIN_volumes!$K27,0)*H$10</f>
        <v>0</v>
      </c>
      <c r="I27" s="93">
        <f>IF(I$11=IF($D27="design", $D$5, $D$6), SUMPRODUCT(WIN_volumes!$Q27:$U27,WIN_volumes!$Q$13:$U$13)+WIN_volumes!$O27,0)*I$10</f>
        <v>0</v>
      </c>
      <c r="J27" s="113">
        <f>IF(J$11=$D$6, WIN_volumes!$M27,0)*J$10</f>
        <v>0</v>
      </c>
      <c r="K27" s="93">
        <f>IF(K$11=$D$6, WIN_volumes!$J27*WIN_volumes!$K27,0)*K$10</f>
        <v>0</v>
      </c>
      <c r="L27" s="93">
        <f ca="1">IF(L$11=IF($D27="design", $D$5, $D$6), SUMPRODUCT(WIN_volumes!$Q27:$U27,WIN_volumes!$Q$13:$U$13)+WIN_volumes!$O27,0)*L$10</f>
        <v>0</v>
      </c>
      <c r="M27" s="113">
        <f>IF(M$11=$D$6, WIN_volumes!$M27,0)*M$10</f>
        <v>0</v>
      </c>
      <c r="N27" s="93">
        <f>IF(N$11=$D$6, WIN_volumes!$J27*WIN_volumes!$K27,0)*N$10</f>
        <v>0</v>
      </c>
      <c r="O27" s="93">
        <f>IF(O$11=IF($D27="design", $D$5, $D$6), SUMPRODUCT(WIN_volumes!$Q27:$U27,WIN_volumes!$Q$13:$U$13)+WIN_volumes!$O27,0)*O$10</f>
        <v>0</v>
      </c>
      <c r="P27" s="113">
        <f>IF(P$11=$D$6, WIN_volumes!$M27,0)*P$10</f>
        <v>0</v>
      </c>
      <c r="Q27" s="93">
        <f>IF(Q$11=$D$6, WIN_volumes!$J27*WIN_volumes!$K27,0)*Q$10</f>
        <v>0</v>
      </c>
      <c r="R27" s="93">
        <f>IF(R$11=IF($D27="design", $D$5, $D$6), SUMPRODUCT(WIN_volumes!$Q27:$U27,WIN_volumes!$Q$13:$U$13)+WIN_volumes!$O27,0)*R$10</f>
        <v>0</v>
      </c>
      <c r="S27" s="113">
        <f>IF(S$11=$D$6, WIN_volumes!$M27,0)*S$10</f>
        <v>0</v>
      </c>
      <c r="U27" s="121">
        <f t="shared" si="0"/>
        <v>0</v>
      </c>
      <c r="V27" s="121">
        <f t="shared" ca="1" si="1"/>
        <v>0</v>
      </c>
      <c r="W27" s="121">
        <f t="shared" si="0"/>
        <v>0</v>
      </c>
      <c r="X27" s="121">
        <f t="shared" si="0"/>
        <v>0</v>
      </c>
      <c r="Z27" s="121">
        <f t="shared" ca="1" si="2"/>
        <v>0</v>
      </c>
    </row>
    <row r="28" spans="2:26">
      <c r="D28" s="18" t="s">
        <v>184</v>
      </c>
      <c r="F28" s="13"/>
      <c r="G28" s="114"/>
      <c r="H28" s="93">
        <f>IF(H$11=$D$6, WIN_volumes!$J28*WIN_volumes!$K28,0)*H$10</f>
        <v>0</v>
      </c>
      <c r="I28" s="93">
        <f>IF(I$11=IF($D28="design", $D$5, $D$6), SUMPRODUCT(WIN_volumes!$Q28:$U28,WIN_volumes!$Q$13:$U$13)+WIN_volumes!$O28,0)*I$10</f>
        <v>0</v>
      </c>
      <c r="J28" s="113">
        <f>IF(J$11=$D$6, WIN_volumes!$M28,0)*J$10</f>
        <v>0</v>
      </c>
      <c r="K28" s="93">
        <f>IF(K$11=$D$6, WIN_volumes!$J28*WIN_volumes!$K28,0)*K$10</f>
        <v>0</v>
      </c>
      <c r="L28" s="93">
        <f ca="1">IF(L$11=IF($D28="design", $D$5, $D$6), SUMPRODUCT(WIN_volumes!$Q28:$U28,WIN_volumes!$Q$13:$U$13)+WIN_volumes!$O28,0)*L$10</f>
        <v>0</v>
      </c>
      <c r="M28" s="113">
        <f>IF(M$11=$D$6, WIN_volumes!$M28,0)*M$10</f>
        <v>0</v>
      </c>
      <c r="N28" s="93">
        <f>IF(N$11=$D$6, WIN_volumes!$J28*WIN_volumes!$K28,0)*N$10</f>
        <v>0</v>
      </c>
      <c r="O28" s="93">
        <f>IF(O$11=IF($D28="design", $D$5, $D$6), SUMPRODUCT(WIN_volumes!$Q28:$U28,WIN_volumes!$Q$13:$U$13)+WIN_volumes!$O28,0)*O$10</f>
        <v>0</v>
      </c>
      <c r="P28" s="113">
        <f>IF(P$11=$D$6, WIN_volumes!$M28,0)*P$10</f>
        <v>0</v>
      </c>
      <c r="Q28" s="93">
        <f>IF(Q$11=$D$6, WIN_volumes!$J28*WIN_volumes!$K28,0)*Q$10</f>
        <v>0</v>
      </c>
      <c r="R28" s="93">
        <f>IF(R$11=IF($D28="design", $D$5, $D$6), SUMPRODUCT(WIN_volumes!$Q28:$U28,WIN_volumes!$Q$13:$U$13)+WIN_volumes!$O28,0)*R$10</f>
        <v>0</v>
      </c>
      <c r="S28" s="113">
        <f>IF(S$11=$D$6, WIN_volumes!$M28,0)*S$10</f>
        <v>0</v>
      </c>
      <c r="U28" s="121">
        <f t="shared" si="0"/>
        <v>0</v>
      </c>
      <c r="V28" s="121">
        <f t="shared" ca="1" si="1"/>
        <v>0</v>
      </c>
      <c r="W28" s="121">
        <f t="shared" si="0"/>
        <v>0</v>
      </c>
      <c r="X28" s="121">
        <f t="shared" si="0"/>
        <v>0</v>
      </c>
      <c r="Z28" s="121">
        <f t="shared" ca="1" si="2"/>
        <v>0</v>
      </c>
    </row>
    <row r="29" spans="2:26">
      <c r="D29" t="s">
        <v>15</v>
      </c>
      <c r="F29" s="13"/>
      <c r="G29" s="114"/>
      <c r="H29" s="93">
        <f>IF(H$11=$D$6, WIN_volumes!$J29*WIN_volumes!$K29,0)*H$10</f>
        <v>0</v>
      </c>
      <c r="I29" s="93">
        <f>IF(I$11=IF($D29="design", $D$5, $D$6), SUMPRODUCT(WIN_volumes!$Q29:$U29,WIN_volumes!$Q$13:$U$13)+WIN_volumes!$O29,0)*I$10</f>
        <v>0</v>
      </c>
      <c r="J29" s="113">
        <f>IF(J$11=$D$6, WIN_volumes!$M29,0)*J$10</f>
        <v>0</v>
      </c>
      <c r="K29" s="93">
        <f>IF(K$11=$D$6, WIN_volumes!$J29*WIN_volumes!$K29,0)*K$10</f>
        <v>0</v>
      </c>
      <c r="L29" s="93">
        <f ca="1">IF(L$11=IF($D29="design", $D$5, $D$6), SUMPRODUCT(WIN_volumes!$Q29:$U29,WIN_volumes!$Q$13:$U$13)+WIN_volumes!$O29,0)*L$10</f>
        <v>0</v>
      </c>
      <c r="M29" s="113">
        <f>IF(M$11=$D$6, WIN_volumes!$M29,0)*M$10</f>
        <v>0</v>
      </c>
      <c r="N29" s="93">
        <f>IF(N$11=$D$6, WIN_volumes!$J29*WIN_volumes!$K29,0)*N$10</f>
        <v>0</v>
      </c>
      <c r="O29" s="93">
        <f>IF(O$11=IF($D29="design", $D$5, $D$6), SUMPRODUCT(WIN_volumes!$Q29:$U29,WIN_volumes!$Q$13:$U$13)+WIN_volumes!$O29,0)*O$10</f>
        <v>0</v>
      </c>
      <c r="P29" s="113">
        <f>IF(P$11=$D$6, WIN_volumes!$M29,0)*P$10</f>
        <v>0</v>
      </c>
      <c r="Q29" s="93">
        <f>IF(Q$11=$D$6, WIN_volumes!$J29*WIN_volumes!$K29,0)*Q$10</f>
        <v>0</v>
      </c>
      <c r="R29" s="93">
        <f>IF(R$11=IF($D29="design", $D$5, $D$6), SUMPRODUCT(WIN_volumes!$Q29:$U29,WIN_volumes!$Q$13:$U$13)+WIN_volumes!$O29,0)*R$10</f>
        <v>0</v>
      </c>
      <c r="S29" s="113">
        <f>IF(S$11=$D$6, WIN_volumes!$M29,0)*S$10</f>
        <v>0</v>
      </c>
      <c r="U29" s="121">
        <f t="shared" si="0"/>
        <v>0</v>
      </c>
      <c r="V29" s="121">
        <f t="shared" ca="1" si="1"/>
        <v>0</v>
      </c>
      <c r="W29" s="121">
        <f t="shared" si="0"/>
        <v>0</v>
      </c>
      <c r="X29" s="121">
        <f t="shared" si="0"/>
        <v>0</v>
      </c>
      <c r="Z29" s="121">
        <f t="shared" ca="1" si="2"/>
        <v>0</v>
      </c>
    </row>
    <row r="30" spans="2:26">
      <c r="D30" t="s">
        <v>39</v>
      </c>
      <c r="F30" s="13"/>
      <c r="G30" s="114"/>
      <c r="H30" s="93">
        <f>IF(H$11=$D$6, WIN_volumes!$J30*WIN_volumes!$K30,0)*H$10</f>
        <v>0</v>
      </c>
      <c r="I30" s="93">
        <f>IF(I$11=IF($D30="design", $D$5, $D$6), SUMPRODUCT(WIN_volumes!$Q30:$U30,WIN_volumes!$Q$13:$U$13)+WIN_volumes!$O30,0)*I$10</f>
        <v>0</v>
      </c>
      <c r="J30" s="113">
        <f>IF(J$11=$D$6, WIN_volumes!$M30,0)*J$10</f>
        <v>0</v>
      </c>
      <c r="K30" s="93">
        <f>IF(K$11=$D$6, WIN_volumes!$J30*WIN_volumes!$K30,0)*K$10</f>
        <v>270132.9307274234</v>
      </c>
      <c r="L30" s="93">
        <f ca="1">IF(L$11=IF($D30="design", $D$5, $D$6), SUMPRODUCT(WIN_volumes!$Q30:$U30,WIN_volumes!$Q$13:$U$13)+WIN_volumes!$O30,0)*L$10</f>
        <v>0</v>
      </c>
      <c r="M30" s="113">
        <f>IF(M$11=$D$6, WIN_volumes!$M30,0)*M$10</f>
        <v>0</v>
      </c>
      <c r="N30" s="93">
        <f>IF(N$11=$D$6, WIN_volumes!$J30*WIN_volumes!$K30,0)*N$10</f>
        <v>0</v>
      </c>
      <c r="O30" s="93">
        <f>IF(O$11=IF($D30="design", $D$5, $D$6), SUMPRODUCT(WIN_volumes!$Q30:$U30,WIN_volumes!$Q$13:$U$13)+WIN_volumes!$O30,0)*O$10</f>
        <v>0</v>
      </c>
      <c r="P30" s="113">
        <f>IF(P$11=$D$6, WIN_volumes!$M30,0)*P$10</f>
        <v>0</v>
      </c>
      <c r="Q30" s="93">
        <f>IF(Q$11=$D$6, WIN_volumes!$J30*WIN_volumes!$K30,0)*Q$10</f>
        <v>0</v>
      </c>
      <c r="R30" s="93">
        <f>IF(R$11=IF($D30="design", $D$5, $D$6), SUMPRODUCT(WIN_volumes!$Q30:$U30,WIN_volumes!$Q$13:$U$13)+WIN_volumes!$O30,0)*R$10</f>
        <v>0</v>
      </c>
      <c r="S30" s="113">
        <f>IF(S$11=$D$6, WIN_volumes!$M30,0)*S$10</f>
        <v>0</v>
      </c>
      <c r="U30" s="121">
        <f t="shared" si="0"/>
        <v>0</v>
      </c>
      <c r="V30" s="121">
        <f t="shared" ca="1" si="1"/>
        <v>270132.9307274234</v>
      </c>
      <c r="W30" s="121">
        <f t="shared" si="0"/>
        <v>0</v>
      </c>
      <c r="X30" s="121">
        <f t="shared" si="0"/>
        <v>0</v>
      </c>
      <c r="Z30" s="121">
        <f t="shared" ca="1" si="2"/>
        <v>270132.9307274234</v>
      </c>
    </row>
    <row r="31" spans="2:26">
      <c r="D31" t="s">
        <v>158</v>
      </c>
      <c r="F31" s="13"/>
      <c r="G31" s="114"/>
      <c r="H31" s="93">
        <f>IF(H$11=$D$6, WIN_volumes!$J31*WIN_volumes!$K31,0)*H$10</f>
        <v>0</v>
      </c>
      <c r="I31" s="93">
        <f>IF(I$11=IF($D31="design", $D$5, $D$6), SUMPRODUCT(WIN_volumes!$Q31:$U31,WIN_volumes!$Q$13:$U$13)+WIN_volumes!$O31,0)*I$10</f>
        <v>0</v>
      </c>
      <c r="J31" s="113">
        <f>IF(J$11=$D$6, WIN_volumes!$M31,0)*J$10</f>
        <v>0</v>
      </c>
      <c r="K31" s="93">
        <f>IF(K$11=$D$6, WIN_volumes!$J31*WIN_volumes!$K31,0)*K$10</f>
        <v>1684237.8938535566</v>
      </c>
      <c r="L31" s="93">
        <f ca="1">IF(L$11=IF($D31="design", $D$5, $D$6), SUMPRODUCT(WIN_volumes!$Q31:$U31,WIN_volumes!$Q$13:$U$13)+WIN_volumes!$O31,0)*L$10</f>
        <v>0</v>
      </c>
      <c r="M31" s="113">
        <f>IF(M$11=$D$6, WIN_volumes!$M31,0)*M$10</f>
        <v>0</v>
      </c>
      <c r="N31" s="93">
        <f>IF(N$11=$D$6, WIN_volumes!$J31*WIN_volumes!$K31,0)*N$10</f>
        <v>0</v>
      </c>
      <c r="O31" s="93">
        <f>IF(O$11=IF($D31="design", $D$5, $D$6), SUMPRODUCT(WIN_volumes!$Q31:$U31,WIN_volumes!$Q$13:$U$13)+WIN_volumes!$O31,0)*O$10</f>
        <v>0</v>
      </c>
      <c r="P31" s="113">
        <f>IF(P$11=$D$6, WIN_volumes!$M31,0)*P$10</f>
        <v>0</v>
      </c>
      <c r="Q31" s="93">
        <f>IF(Q$11=$D$6, WIN_volumes!$J31*WIN_volumes!$K31,0)*Q$10</f>
        <v>0</v>
      </c>
      <c r="R31" s="93">
        <f>IF(R$11=IF($D31="design", $D$5, $D$6), SUMPRODUCT(WIN_volumes!$Q31:$U31,WIN_volumes!$Q$13:$U$13)+WIN_volumes!$O31,0)*R$10</f>
        <v>0</v>
      </c>
      <c r="S31" s="113">
        <f>IF(S$11=$D$6, WIN_volumes!$M31,0)*S$10</f>
        <v>0</v>
      </c>
      <c r="U31" s="121">
        <f t="shared" si="0"/>
        <v>0</v>
      </c>
      <c r="V31" s="121">
        <f t="shared" ca="1" si="1"/>
        <v>1684237.8938535566</v>
      </c>
      <c r="W31" s="121">
        <f t="shared" si="0"/>
        <v>0</v>
      </c>
      <c r="X31" s="121">
        <f t="shared" si="0"/>
        <v>0</v>
      </c>
      <c r="Z31" s="121">
        <f ca="1">SUM(U31:X31)</f>
        <v>1684237.8938535566</v>
      </c>
    </row>
    <row r="32" spans="2:26">
      <c r="D32" t="s">
        <v>159</v>
      </c>
      <c r="F32" s="13"/>
      <c r="G32" s="114"/>
      <c r="H32" s="93">
        <f>IF(H$11=$D$6, WIN_volumes!$J32*WIN_volumes!$K32,0)*H$10</f>
        <v>0</v>
      </c>
      <c r="I32" s="93">
        <f>IF(I$11=IF($D32="design", $D$5, $D$6), SUMPRODUCT(WIN_volumes!$Q32:$U32,WIN_volumes!$Q$13:$U$13)+WIN_volumes!$O32,0)*I$10</f>
        <v>0</v>
      </c>
      <c r="J32" s="113">
        <f>IF(J$11=$D$6, WIN_volumes!$M32,0)*J$10</f>
        <v>0</v>
      </c>
      <c r="K32" s="93">
        <f>IF(K$11=$D$6, WIN_volumes!$J32*WIN_volumes!$K32,0)*K$10</f>
        <v>0</v>
      </c>
      <c r="L32" s="93">
        <f ca="1">IF(L$11=IF($D32="design", $D$5, $D$6), SUMPRODUCT(WIN_volumes!$Q32:$U32,WIN_volumes!$Q$13:$U$13)+WIN_volumes!$O32,0)*L$10</f>
        <v>0</v>
      </c>
      <c r="M32" s="113">
        <f>IF(M$11=$D$6, WIN_volumes!$M32,0)*M$10</f>
        <v>0</v>
      </c>
      <c r="N32" s="93">
        <f>IF(N$11=$D$6, WIN_volumes!$J32*WIN_volumes!$K32,0)*N$10</f>
        <v>0</v>
      </c>
      <c r="O32" s="93">
        <f>IF(O$11=IF($D32="design", $D$5, $D$6), SUMPRODUCT(WIN_volumes!$Q32:$U32,WIN_volumes!$Q$13:$U$13)+WIN_volumes!$O32,0)*O$10</f>
        <v>0</v>
      </c>
      <c r="P32" s="113">
        <f>IF(P$11=$D$6, WIN_volumes!$M32,0)*P$10</f>
        <v>0</v>
      </c>
      <c r="Q32" s="93">
        <f>IF(Q$11=$D$6, WIN_volumes!$J32*WIN_volumes!$K32,0)*Q$10</f>
        <v>0</v>
      </c>
      <c r="R32" s="93">
        <f>IF(R$11=IF($D32="design", $D$5, $D$6), SUMPRODUCT(WIN_volumes!$Q32:$U32,WIN_volumes!$Q$13:$U$13)+WIN_volumes!$O32,0)*R$10</f>
        <v>0</v>
      </c>
      <c r="S32" s="113">
        <f>IF(S$11=$D$6, WIN_volumes!$M32,0)*S$10</f>
        <v>0</v>
      </c>
      <c r="U32" s="121">
        <f t="shared" si="0"/>
        <v>0</v>
      </c>
      <c r="V32" s="121">
        <f t="shared" ca="1" si="1"/>
        <v>0</v>
      </c>
      <c r="W32" s="121">
        <f t="shared" si="0"/>
        <v>0</v>
      </c>
      <c r="X32" s="121">
        <f t="shared" si="0"/>
        <v>0</v>
      </c>
      <c r="Z32" s="121">
        <f ca="1">SUM(U32:X32)</f>
        <v>0</v>
      </c>
    </row>
    <row r="33" spans="1:26">
      <c r="D33" t="s">
        <v>160</v>
      </c>
      <c r="F33" s="13"/>
      <c r="G33" s="114"/>
      <c r="H33" s="93">
        <f>IF(H$11=$D$6, WIN_volumes!$J33*WIN_volumes!$K33,0)*H$10</f>
        <v>0</v>
      </c>
      <c r="I33" s="93">
        <f>IF(I$11=IF($D33="design", $D$5, $D$6), SUMPRODUCT(WIN_volumes!$Q33:$U33,WIN_volumes!$Q$13:$U$13)+WIN_volumes!$O33,0)*I$10</f>
        <v>0</v>
      </c>
      <c r="J33" s="113">
        <f>IF(J$11=$D$6, WIN_volumes!$M33,0)*J$10</f>
        <v>0</v>
      </c>
      <c r="K33" s="93">
        <f>IF(K$11=$D$6, WIN_volumes!$J33*WIN_volumes!$K33,0)*K$10</f>
        <v>0</v>
      </c>
      <c r="L33" s="93">
        <f ca="1">IF(L$11=IF($D33="design", $D$5, $D$6), SUMPRODUCT(WIN_volumes!$Q33:$U33,WIN_volumes!$Q$13:$U$13)+WIN_volumes!$O33,0)*L$10</f>
        <v>0</v>
      </c>
      <c r="M33" s="113">
        <f>IF(M$11=$D$6, WIN_volumes!$M33,0)*M$10</f>
        <v>0</v>
      </c>
      <c r="N33" s="93">
        <f>IF(N$11=$D$6, WIN_volumes!$J33*WIN_volumes!$K33,0)*N$10</f>
        <v>0</v>
      </c>
      <c r="O33" s="93">
        <f>IF(O$11=IF($D33="design", $D$5, $D$6), SUMPRODUCT(WIN_volumes!$Q33:$U33,WIN_volumes!$Q$13:$U$13)+WIN_volumes!$O33,0)*O$10</f>
        <v>0</v>
      </c>
      <c r="P33" s="113">
        <f>IF(P$11=$D$6, WIN_volumes!$M33,0)*P$10</f>
        <v>0</v>
      </c>
      <c r="Q33" s="93">
        <f>IF(Q$11=$D$6, WIN_volumes!$J33*WIN_volumes!$K33,0)*Q$10</f>
        <v>0</v>
      </c>
      <c r="R33" s="93">
        <f>IF(R$11=IF($D33="design", $D$5, $D$6), SUMPRODUCT(WIN_volumes!$Q33:$U33,WIN_volumes!$Q$13:$U$13)+WIN_volumes!$O33,0)*R$10</f>
        <v>0</v>
      </c>
      <c r="S33" s="113">
        <f>IF(S$11=$D$6, WIN_volumes!$M33,0)*S$10</f>
        <v>0</v>
      </c>
      <c r="U33" s="121">
        <f t="shared" si="0"/>
        <v>0</v>
      </c>
      <c r="V33" s="121">
        <f t="shared" ca="1" si="1"/>
        <v>0</v>
      </c>
      <c r="W33" s="121">
        <f t="shared" si="0"/>
        <v>0</v>
      </c>
      <c r="X33" s="121">
        <f t="shared" si="0"/>
        <v>0</v>
      </c>
      <c r="Z33" s="121">
        <f ca="1">SUM(U33:X33)</f>
        <v>0</v>
      </c>
    </row>
    <row r="34" spans="1:26">
      <c r="D34" t="s">
        <v>161</v>
      </c>
      <c r="F34" s="13"/>
      <c r="G34" s="114"/>
      <c r="H34" s="93">
        <f>IF(H$11=$D$6, WIN_volumes!$J34*WIN_volumes!$K34,0)*H$10</f>
        <v>0</v>
      </c>
      <c r="I34" s="93">
        <f>IF(I$11=IF($D34="design", $D$5, $D$6), SUMPRODUCT(WIN_volumes!$Q34:$U34,WIN_volumes!$Q$13:$U$13)+WIN_volumes!$O34,0)*I$10</f>
        <v>0</v>
      </c>
      <c r="J34" s="113">
        <f>IF(J$11=$D$6, WIN_volumes!$M34,0)*J$10</f>
        <v>0</v>
      </c>
      <c r="K34" s="93">
        <f>IF(K$11=$D$6, WIN_volumes!$J34*WIN_volumes!$K34,0)*K$10</f>
        <v>0</v>
      </c>
      <c r="L34" s="93">
        <f ca="1">IF(L$11=IF($D34="design", $D$5, $D$6), SUMPRODUCT(WIN_volumes!$Q34:$U34,WIN_volumes!$Q$13:$U$13)+WIN_volumes!$O34,0)*L$10</f>
        <v>0</v>
      </c>
      <c r="M34" s="113">
        <f>IF(M$11=$D$6, WIN_volumes!$M34,0)*M$10</f>
        <v>0</v>
      </c>
      <c r="N34" s="93">
        <f>IF(N$11=$D$6, WIN_volumes!$J34*WIN_volumes!$K34,0)*N$10</f>
        <v>0</v>
      </c>
      <c r="O34" s="93">
        <f>IF(O$11=IF($D34="design", $D$5, $D$6), SUMPRODUCT(WIN_volumes!$Q34:$U34,WIN_volumes!$Q$13:$U$13)+WIN_volumes!$O34,0)*O$10</f>
        <v>0</v>
      </c>
      <c r="P34" s="113">
        <f>IF(P$11=$D$6, WIN_volumes!$M34,0)*P$10</f>
        <v>0</v>
      </c>
      <c r="Q34" s="93">
        <f>IF(Q$11=$D$6, WIN_volumes!$J34*WIN_volumes!$K34,0)*Q$10</f>
        <v>0</v>
      </c>
      <c r="R34" s="93">
        <f>IF(R$11=IF($D34="design", $D$5, $D$6), SUMPRODUCT(WIN_volumes!$Q34:$U34,WIN_volumes!$Q$13:$U$13)+WIN_volumes!$O34,0)*R$10</f>
        <v>0</v>
      </c>
      <c r="S34" s="113">
        <f>IF(S$11=$D$6, WIN_volumes!$M34,0)*S$10</f>
        <v>0</v>
      </c>
      <c r="U34" s="121">
        <f t="shared" si="0"/>
        <v>0</v>
      </c>
      <c r="V34" s="121">
        <f t="shared" ca="1" si="1"/>
        <v>0</v>
      </c>
      <c r="W34" s="121">
        <f t="shared" si="0"/>
        <v>0</v>
      </c>
      <c r="X34" s="121">
        <f t="shared" si="0"/>
        <v>0</v>
      </c>
      <c r="Z34" s="121">
        <f t="shared" ca="1" si="2"/>
        <v>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WIN_volumes!$J38*WIN_volumes!$K38,0)*H$10</f>
        <v>0</v>
      </c>
      <c r="I38" s="93">
        <f>IF(I$11=IF($D38="design", $D$5, $D$6), SUMPRODUCT(WIN_volumes!$Q38:$U38,WIN_volumes!$Q$13:$U$13)+WIN_volumes!$O38,0)*I$10</f>
        <v>0</v>
      </c>
      <c r="J38" s="113">
        <f>IF(J$11=$D$6, WIN_volumes!$M38,0)*J$10</f>
        <v>0</v>
      </c>
      <c r="K38" s="93">
        <f>IF(K$11=$D$6, WIN_volumes!$J38*WIN_volumes!$K38,0)*K$10</f>
        <v>2271592.8366420246</v>
      </c>
      <c r="L38" s="93">
        <f ca="1">IF(L$11=IF($D38="design", $D$5, $D$6), SUMPRODUCT(WIN_volumes!$Q38:$U38,WIN_volumes!$Q$13:$U$13)+WIN_volumes!$O38,0)*L$10</f>
        <v>403599.34504820756</v>
      </c>
      <c r="M38" s="113">
        <f>IF(M$11=$D$6, WIN_volumes!$M38,0)*M$10</f>
        <v>0</v>
      </c>
      <c r="N38" s="93">
        <f>IF(N$11=$D$6, WIN_volumes!$J38*WIN_volumes!$K38,0)*N$10</f>
        <v>0</v>
      </c>
      <c r="O38" s="93">
        <f>IF(O$11=IF($D38="design", $D$5, $D$6), SUMPRODUCT(WIN_volumes!$Q38:$U38,WIN_volumes!$Q$13:$U$13)+WIN_volumes!$O38,0)*O$10</f>
        <v>0</v>
      </c>
      <c r="P38" s="113">
        <f>IF(P$11=$D$6, WIN_volumes!$M38,0)*P$10</f>
        <v>0</v>
      </c>
      <c r="Q38" s="93">
        <f>IF(Q$11=$D$6, WIN_volumes!$J38*WIN_volumes!$K38,0)*Q$10</f>
        <v>0</v>
      </c>
      <c r="R38" s="93">
        <f>IF(R$11=IF($D38="design", $D$5, $D$6), SUMPRODUCT(WIN_volumes!$Q38:$U38,WIN_volumes!$Q$13:$U$13)+WIN_volumes!$O38,0)*R$10</f>
        <v>0</v>
      </c>
      <c r="S38" s="113">
        <f>IF(S$11=$D$6, WIN_volumes!$M38,0)*S$10</f>
        <v>0</v>
      </c>
      <c r="U38" s="121">
        <f t="shared" ref="U38:X49" si="3">SUMIF($H$11:$S$11,U$11, $H38:$S38)</f>
        <v>0</v>
      </c>
      <c r="V38" s="121">
        <f t="shared" ref="V38:V49" ca="1" si="4">SUMIF($H$11:$S$11,V$11, $H38:$S38)</f>
        <v>2675192.1816902319</v>
      </c>
      <c r="W38" s="121">
        <f t="shared" si="3"/>
        <v>0</v>
      </c>
      <c r="X38" s="121">
        <f t="shared" si="3"/>
        <v>0</v>
      </c>
      <c r="Z38" s="121">
        <f t="shared" ref="Z38:Z49" ca="1" si="5">SUM(U38:X38)</f>
        <v>2675192.1816902319</v>
      </c>
    </row>
    <row r="39" spans="1:26">
      <c r="D39" s="18" t="s">
        <v>19</v>
      </c>
      <c r="F39" s="13"/>
      <c r="G39" s="114"/>
      <c r="H39" s="93">
        <f>IF(H$11=$D$6, WIN_volumes!$J39*WIN_volumes!$K39,0)*H$10</f>
        <v>0</v>
      </c>
      <c r="I39" s="93">
        <f>IF(I$11=IF($D39="design", $D$5, $D$6), SUMPRODUCT(WIN_volumes!$Q39:$U39,WIN_volumes!$Q$13:$U$13)+WIN_volumes!$O39,0)*I$10</f>
        <v>0</v>
      </c>
      <c r="J39" s="113">
        <f>IF(J$11=$D$6, WIN_volumes!$M39,0)*J$10</f>
        <v>0</v>
      </c>
      <c r="K39" s="93">
        <f>IF(K$11=$D$6, WIN_volumes!$J39*WIN_volumes!$K39,0)*K$10</f>
        <v>0</v>
      </c>
      <c r="L39" s="93">
        <f ca="1">IF(L$11=IF($D39="design", $D$5, $D$6), SUMPRODUCT(WIN_volumes!$Q39:$U39,WIN_volumes!$Q$13:$U$13)+WIN_volumes!$O39,0)*L$10</f>
        <v>0</v>
      </c>
      <c r="M39" s="113">
        <f>IF(M$11=$D$6, WIN_volumes!$M39,0)*M$10</f>
        <v>0</v>
      </c>
      <c r="N39" s="93">
        <f>IF(N$11=$D$6, WIN_volumes!$J39*WIN_volumes!$K39,0)*N$10</f>
        <v>0</v>
      </c>
      <c r="O39" s="93">
        <f>IF(O$11=IF($D39="design", $D$5, $D$6), SUMPRODUCT(WIN_volumes!$Q39:$U39,WIN_volumes!$Q$13:$U$13)+WIN_volumes!$O39,0)*O$10</f>
        <v>0</v>
      </c>
      <c r="P39" s="113">
        <f>IF(P$11=$D$6, WIN_volumes!$M39,0)*P$10</f>
        <v>0</v>
      </c>
      <c r="Q39" s="93">
        <f>IF(Q$11=$D$6, WIN_volumes!$J39*WIN_volumes!$K39,0)*Q$10</f>
        <v>0</v>
      </c>
      <c r="R39" s="93">
        <f>IF(R$11=IF($D39="design", $D$5, $D$6), SUMPRODUCT(WIN_volumes!$Q39:$U39,WIN_volumes!$Q$13:$U$13)+WIN_volumes!$O39,0)*R$10</f>
        <v>0</v>
      </c>
      <c r="S39" s="113">
        <f>IF(S$11=$D$6, WIN_volumes!$M39,0)*S$10</f>
        <v>0</v>
      </c>
      <c r="U39" s="121">
        <f t="shared" si="3"/>
        <v>0</v>
      </c>
      <c r="V39" s="121">
        <f t="shared" ca="1" si="4"/>
        <v>0</v>
      </c>
      <c r="W39" s="121">
        <f t="shared" si="3"/>
        <v>0</v>
      </c>
      <c r="X39" s="121">
        <f t="shared" si="3"/>
        <v>0</v>
      </c>
      <c r="Z39" s="121">
        <f t="shared" ca="1" si="5"/>
        <v>0</v>
      </c>
    </row>
    <row r="40" spans="1:26">
      <c r="D40" s="18" t="s">
        <v>74</v>
      </c>
      <c r="F40" s="13"/>
      <c r="G40" s="114"/>
      <c r="H40" s="93">
        <f>IF(H$11=$D$6, WIN_volumes!$J40*WIN_volumes!$K40,0)*H$10</f>
        <v>0</v>
      </c>
      <c r="I40" s="93">
        <f>IF(I$11=IF($D40="design", $D$5, $D$6), SUMPRODUCT(WIN_volumes!$Q40:$U40,WIN_volumes!$Q$13:$U$13)+WIN_volumes!$O40,0)*I$10</f>
        <v>0</v>
      </c>
      <c r="J40" s="113">
        <f>IF(J$11=$D$6, WIN_volumes!$M40,0)*J$10</f>
        <v>0</v>
      </c>
      <c r="K40" s="93">
        <f>IF(K$11=$D$6, WIN_volumes!$J40*WIN_volumes!$K40,0)*K$10</f>
        <v>496266.93713181949</v>
      </c>
      <c r="L40" s="93">
        <f ca="1">IF(L$11=IF($D40="design", $D$5, $D$6), SUMPRODUCT(WIN_volumes!$Q40:$U40,WIN_volumes!$Q$13:$U$13)+WIN_volumes!$O40,0)*L$10</f>
        <v>0</v>
      </c>
      <c r="M40" s="113">
        <f>IF(M$11=$D$6, WIN_volumes!$M40,0)*M$10</f>
        <v>0</v>
      </c>
      <c r="N40" s="93">
        <f>IF(N$11=$D$6, WIN_volumes!$J40*WIN_volumes!$K40,0)*N$10</f>
        <v>0</v>
      </c>
      <c r="O40" s="93">
        <f>IF(O$11=IF($D40="design", $D$5, $D$6), SUMPRODUCT(WIN_volumes!$Q40:$U40,WIN_volumes!$Q$13:$U$13)+WIN_volumes!$O40,0)*O$10</f>
        <v>0</v>
      </c>
      <c r="P40" s="113">
        <f>IF(P$11=$D$6, WIN_volumes!$M40,0)*P$10</f>
        <v>0</v>
      </c>
      <c r="Q40" s="93">
        <f>IF(Q$11=$D$6, WIN_volumes!$J40*WIN_volumes!$K40,0)*Q$10</f>
        <v>0</v>
      </c>
      <c r="R40" s="93">
        <f>IF(R$11=IF($D40="design", $D$5, $D$6), SUMPRODUCT(WIN_volumes!$Q40:$U40,WIN_volumes!$Q$13:$U$13)+WIN_volumes!$O40,0)*R$10</f>
        <v>0</v>
      </c>
      <c r="S40" s="113">
        <f>IF(S$11=$D$6, WIN_volumes!$M40,0)*S$10</f>
        <v>0</v>
      </c>
      <c r="U40" s="121">
        <f t="shared" si="3"/>
        <v>0</v>
      </c>
      <c r="V40" s="121">
        <f t="shared" ca="1" si="4"/>
        <v>496266.93713181949</v>
      </c>
      <c r="W40" s="121">
        <f t="shared" si="3"/>
        <v>0</v>
      </c>
      <c r="X40" s="121">
        <f t="shared" si="3"/>
        <v>0</v>
      </c>
      <c r="Z40" s="121">
        <f t="shared" ca="1" si="5"/>
        <v>496266.93713181949</v>
      </c>
    </row>
    <row r="41" spans="1:26">
      <c r="D41" s="18" t="s">
        <v>20</v>
      </c>
      <c r="F41" s="13"/>
      <c r="G41" s="114"/>
      <c r="H41" s="93">
        <f>IF(H$11=$D$6, WIN_volumes!$J41*WIN_volumes!$K41,0)*H$10</f>
        <v>0</v>
      </c>
      <c r="I41" s="93">
        <f>IF(I$11=IF($D41="design", $D$5, $D$6), SUMPRODUCT(WIN_volumes!$Q41:$U41,WIN_volumes!$Q$13:$U$13)+WIN_volumes!$O41,0)*I$10</f>
        <v>0</v>
      </c>
      <c r="J41" s="113">
        <f>IF(J$11=$D$6, WIN_volumes!$M41,0)*J$10</f>
        <v>0</v>
      </c>
      <c r="K41" s="93">
        <f>IF(K$11=$D$6, WIN_volumes!$J41*WIN_volumes!$K41,0)*K$10</f>
        <v>141512.81939243429</v>
      </c>
      <c r="L41" s="93">
        <f ca="1">IF(L$11=IF($D41="design", $D$5, $D$6), SUMPRODUCT(WIN_volumes!$Q41:$U41,WIN_volumes!$Q$13:$U$13)+WIN_volumes!$O41,0)*L$10</f>
        <v>0</v>
      </c>
      <c r="M41" s="113">
        <f>IF(M$11=$D$6, WIN_volumes!$M41,0)*M$10</f>
        <v>0</v>
      </c>
      <c r="N41" s="93">
        <f>IF(N$11=$D$6, WIN_volumes!$J41*WIN_volumes!$K41,0)*N$10</f>
        <v>0</v>
      </c>
      <c r="O41" s="93">
        <f>IF(O$11=IF($D41="design", $D$5, $D$6), SUMPRODUCT(WIN_volumes!$Q41:$U41,WIN_volumes!$Q$13:$U$13)+WIN_volumes!$O41,0)*O$10</f>
        <v>0</v>
      </c>
      <c r="P41" s="113">
        <f>IF(P$11=$D$6, WIN_volumes!$M41,0)*P$10</f>
        <v>0</v>
      </c>
      <c r="Q41" s="93">
        <f>IF(Q$11=$D$6, WIN_volumes!$J41*WIN_volumes!$K41,0)*Q$10</f>
        <v>0</v>
      </c>
      <c r="R41" s="93">
        <f>IF(R$11=IF($D41="design", $D$5, $D$6), SUMPRODUCT(WIN_volumes!$Q41:$U41,WIN_volumes!$Q$13:$U$13)+WIN_volumes!$O41,0)*R$10</f>
        <v>0</v>
      </c>
      <c r="S41" s="113">
        <f>IF(S$11=$D$6, WIN_volumes!$M41,0)*S$10</f>
        <v>0</v>
      </c>
      <c r="U41" s="121">
        <f t="shared" si="3"/>
        <v>0</v>
      </c>
      <c r="V41" s="121">
        <f t="shared" ca="1" si="4"/>
        <v>141512.81939243429</v>
      </c>
      <c r="W41" s="121">
        <f t="shared" si="3"/>
        <v>0</v>
      </c>
      <c r="X41" s="121">
        <f t="shared" si="3"/>
        <v>0</v>
      </c>
      <c r="Z41" s="121">
        <f t="shared" ca="1" si="5"/>
        <v>141512.81939243429</v>
      </c>
    </row>
    <row r="42" spans="1:26">
      <c r="D42" s="18" t="s">
        <v>30</v>
      </c>
      <c r="F42" s="13"/>
      <c r="G42" s="114"/>
      <c r="H42" s="93">
        <f>IF(H$11=$D$6, WIN_volumes!$J42*WIN_volumes!$K42,0)*H$10</f>
        <v>0</v>
      </c>
      <c r="I42" s="93">
        <f>IF(I$11=IF($D42="design", $D$5, $D$6), SUMPRODUCT(WIN_volumes!$Q42:$U42,WIN_volumes!$Q$13:$U$13)+WIN_volumes!$O42,0)*I$10</f>
        <v>0</v>
      </c>
      <c r="J42" s="113">
        <f>IF(J$11=$D$6, WIN_volumes!$M42,0)*J$10</f>
        <v>0</v>
      </c>
      <c r="K42" s="93">
        <f>IF(K$11=$D$6, WIN_volumes!$J42*WIN_volumes!$K42,0)*K$10</f>
        <v>0</v>
      </c>
      <c r="L42" s="93">
        <f ca="1">IF(L$11=IF($D42="design", $D$5, $D$6), SUMPRODUCT(WIN_volumes!$Q42:$U42,WIN_volumes!$Q$13:$U$13)+WIN_volumes!$O42,0)*L$10</f>
        <v>0</v>
      </c>
      <c r="M42" s="113">
        <f>IF(M$11=$D$6, WIN_volumes!$M42,0)*M$10</f>
        <v>0</v>
      </c>
      <c r="N42" s="93">
        <f>IF(N$11=$D$6, WIN_volumes!$J42*WIN_volumes!$K42,0)*N$10</f>
        <v>0</v>
      </c>
      <c r="O42" s="93">
        <f>IF(O$11=IF($D42="design", $D$5, $D$6), SUMPRODUCT(WIN_volumes!$Q42:$U42,WIN_volumes!$Q$13:$U$13)+WIN_volumes!$O42,0)*O$10</f>
        <v>0</v>
      </c>
      <c r="P42" s="113">
        <f>IF(P$11=$D$6, WIN_volumes!$M42,0)*P$10</f>
        <v>0</v>
      </c>
      <c r="Q42" s="93">
        <f>IF(Q$11=$D$6, WIN_volumes!$J42*WIN_volumes!$K42,0)*Q$10</f>
        <v>0</v>
      </c>
      <c r="R42" s="93">
        <f>IF(R$11=IF($D42="design", $D$5, $D$6), SUMPRODUCT(WIN_volumes!$Q42:$U42,WIN_volumes!$Q$13:$U$13)+WIN_volumes!$O42,0)*R$10</f>
        <v>0</v>
      </c>
      <c r="S42" s="113">
        <f>IF(S$11=$D$6, WIN_volumes!$M42,0)*S$10</f>
        <v>0</v>
      </c>
      <c r="U42" s="121">
        <f t="shared" si="3"/>
        <v>0</v>
      </c>
      <c r="V42" s="121">
        <f t="shared" ca="1" si="4"/>
        <v>0</v>
      </c>
      <c r="W42" s="121">
        <f t="shared" si="3"/>
        <v>0</v>
      </c>
      <c r="X42" s="121">
        <f t="shared" si="3"/>
        <v>0</v>
      </c>
      <c r="Z42" s="121">
        <f t="shared" ca="1" si="5"/>
        <v>0</v>
      </c>
    </row>
    <row r="43" spans="1:26">
      <c r="D43" s="18" t="s">
        <v>31</v>
      </c>
      <c r="F43" s="13"/>
      <c r="G43" s="114"/>
      <c r="H43" s="93">
        <f>IF(H$11=$D$6, WIN_volumes!$J43*WIN_volumes!$K43,0)*H$10</f>
        <v>0</v>
      </c>
      <c r="I43" s="93">
        <f>IF(I$11=IF($D43="design", $D$5, $D$6), SUMPRODUCT(WIN_volumes!$Q43:$U43,WIN_volumes!$Q$13:$U$13)+WIN_volumes!$O43,0)*I$10</f>
        <v>0</v>
      </c>
      <c r="J43" s="113">
        <f>IF(J$11=$D$6, WIN_volumes!$M43,0)*J$10</f>
        <v>0</v>
      </c>
      <c r="K43" s="93">
        <f>IF(K$11=$D$6, WIN_volumes!$J43*WIN_volumes!$K43,0)*K$10</f>
        <v>103039.34137974067</v>
      </c>
      <c r="L43" s="93">
        <f ca="1">IF(L$11=IF($D43="design", $D$5, $D$6), SUMPRODUCT(WIN_volumes!$Q43:$U43,WIN_volumes!$Q$13:$U$13)+WIN_volumes!$O43,0)*L$10</f>
        <v>0</v>
      </c>
      <c r="M43" s="113">
        <f>IF(M$11=$D$6, WIN_volumes!$M43,0)*M$10</f>
        <v>0</v>
      </c>
      <c r="N43" s="93">
        <f>IF(N$11=$D$6, WIN_volumes!$J43*WIN_volumes!$K43,0)*N$10</f>
        <v>0</v>
      </c>
      <c r="O43" s="93">
        <f>IF(O$11=IF($D43="design", $D$5, $D$6), SUMPRODUCT(WIN_volumes!$Q43:$U43,WIN_volumes!$Q$13:$U$13)+WIN_volumes!$O43,0)*O$10</f>
        <v>0</v>
      </c>
      <c r="P43" s="113">
        <f>IF(P$11=$D$6, WIN_volumes!$M43,0)*P$10</f>
        <v>0</v>
      </c>
      <c r="Q43" s="93">
        <f>IF(Q$11=$D$6, WIN_volumes!$J43*WIN_volumes!$K43,0)*Q$10</f>
        <v>0</v>
      </c>
      <c r="R43" s="93">
        <f>IF(R$11=IF($D43="design", $D$5, $D$6), SUMPRODUCT(WIN_volumes!$Q43:$U43,WIN_volumes!$Q$13:$U$13)+WIN_volumes!$O43,0)*R$10</f>
        <v>0</v>
      </c>
      <c r="S43" s="113">
        <f>IF(S$11=$D$6, WIN_volumes!$M43,0)*S$10</f>
        <v>0</v>
      </c>
      <c r="U43" s="121">
        <f t="shared" si="3"/>
        <v>0</v>
      </c>
      <c r="V43" s="121">
        <f t="shared" ca="1" si="4"/>
        <v>103039.34137974067</v>
      </c>
      <c r="W43" s="121">
        <f t="shared" si="3"/>
        <v>0</v>
      </c>
      <c r="X43" s="121">
        <f t="shared" si="3"/>
        <v>0</v>
      </c>
      <c r="Z43" s="121">
        <f t="shared" ca="1" si="5"/>
        <v>103039.34137974067</v>
      </c>
    </row>
    <row r="44" spans="1:26">
      <c r="D44" s="18" t="s">
        <v>21</v>
      </c>
      <c r="F44" s="13"/>
      <c r="G44" s="114"/>
      <c r="H44" s="93">
        <f>IF(H$11=$D$6, WIN_volumes!$J44*WIN_volumes!$K44,0)*H$10</f>
        <v>0</v>
      </c>
      <c r="I44" s="93">
        <f>IF(I$11=IF($D44="design", $D$5, $D$6), SUMPRODUCT(WIN_volumes!$Q44:$U44,WIN_volumes!$Q$13:$U$13)+WIN_volumes!$O44,0)*I$10</f>
        <v>0</v>
      </c>
      <c r="J44" s="113">
        <f>IF(J$11=$D$6, WIN_volumes!$M44,0)*J$10</f>
        <v>0</v>
      </c>
      <c r="K44" s="93">
        <f>IF(K$11=$D$6, WIN_volumes!$J44*WIN_volumes!$K44,0)*K$10</f>
        <v>0</v>
      </c>
      <c r="L44" s="93">
        <f ca="1">IF(L$11=IF($D44="design", $D$5, $D$6), SUMPRODUCT(WIN_volumes!$Q44:$U44,WIN_volumes!$Q$13:$U$13)+WIN_volumes!$O44,0)*L$10</f>
        <v>0</v>
      </c>
      <c r="M44" s="113">
        <f>IF(M$11=$D$6, WIN_volumes!$M44,0)*M$10</f>
        <v>0</v>
      </c>
      <c r="N44" s="93">
        <f>IF(N$11=$D$6, WIN_volumes!$J44*WIN_volumes!$K44,0)*N$10</f>
        <v>0</v>
      </c>
      <c r="O44" s="93">
        <f>IF(O$11=IF($D44="design", $D$5, $D$6), SUMPRODUCT(WIN_volumes!$Q44:$U44,WIN_volumes!$Q$13:$U$13)+WIN_volumes!$O44,0)*O$10</f>
        <v>0</v>
      </c>
      <c r="P44" s="113">
        <f>IF(P$11=$D$6, WIN_volumes!$M44,0)*P$10</f>
        <v>0</v>
      </c>
      <c r="Q44" s="93">
        <f>IF(Q$11=$D$6, WIN_volumes!$J44*WIN_volumes!$K44,0)*Q$10</f>
        <v>0</v>
      </c>
      <c r="R44" s="93">
        <f>IF(R$11=IF($D44="design", $D$5, $D$6), SUMPRODUCT(WIN_volumes!$Q44:$U44,WIN_volumes!$Q$13:$U$13)+WIN_volumes!$O44,0)*R$10</f>
        <v>0</v>
      </c>
      <c r="S44" s="113">
        <f>IF(S$11=$D$6, WIN_volumes!$M44,0)*S$10</f>
        <v>0</v>
      </c>
      <c r="U44" s="121">
        <f t="shared" si="3"/>
        <v>0</v>
      </c>
      <c r="V44" s="121">
        <f t="shared" ca="1" si="4"/>
        <v>0</v>
      </c>
      <c r="W44" s="121">
        <f t="shared" si="3"/>
        <v>0</v>
      </c>
      <c r="X44" s="121">
        <f t="shared" si="3"/>
        <v>0</v>
      </c>
      <c r="Z44" s="121">
        <f t="shared" ca="1" si="5"/>
        <v>0</v>
      </c>
    </row>
    <row r="45" spans="1:26">
      <c r="D45" s="18" t="s">
        <v>22</v>
      </c>
      <c r="F45" s="13"/>
      <c r="G45" s="114"/>
      <c r="H45" s="93">
        <f>IF(H$11=$D$6, WIN_volumes!$J45*WIN_volumes!$K45,0)*H$10</f>
        <v>0</v>
      </c>
      <c r="I45" s="93">
        <f>IF(I$11=IF($D45="design", $D$5, $D$6), SUMPRODUCT(WIN_volumes!$Q45:$U45,WIN_volumes!$Q$13:$U$13)+WIN_volumes!$O45,0)*I$10</f>
        <v>0</v>
      </c>
      <c r="J45" s="113">
        <f>IF(J$11=$D$6, WIN_volumes!$M45,0)*J$10</f>
        <v>0</v>
      </c>
      <c r="K45" s="93">
        <f>IF(K$11=$D$6, WIN_volumes!$J45*WIN_volumes!$K45,0)*K$10</f>
        <v>42300.361197998798</v>
      </c>
      <c r="L45" s="93">
        <f ca="1">IF(L$11=IF($D45="design", $D$5, $D$6), SUMPRODUCT(WIN_volumes!$Q45:$U45,WIN_volumes!$Q$13:$U$13)+WIN_volumes!$O45,0)*L$10</f>
        <v>0</v>
      </c>
      <c r="M45" s="113">
        <f>IF(M$11=$D$6, WIN_volumes!$M45,0)*M$10</f>
        <v>0</v>
      </c>
      <c r="N45" s="93">
        <f>IF(N$11=$D$6, WIN_volumes!$J45*WIN_volumes!$K45,0)*N$10</f>
        <v>0</v>
      </c>
      <c r="O45" s="93">
        <f>IF(O$11=IF($D45="design", $D$5, $D$6), SUMPRODUCT(WIN_volumes!$Q45:$U45,WIN_volumes!$Q$13:$U$13)+WIN_volumes!$O45,0)*O$10</f>
        <v>0</v>
      </c>
      <c r="P45" s="113">
        <f>IF(P$11=$D$6, WIN_volumes!$M45,0)*P$10</f>
        <v>0</v>
      </c>
      <c r="Q45" s="93">
        <f>IF(Q$11=$D$6, WIN_volumes!$J45*WIN_volumes!$K45,0)*Q$10</f>
        <v>0</v>
      </c>
      <c r="R45" s="93">
        <f>IF(R$11=IF($D45="design", $D$5, $D$6), SUMPRODUCT(WIN_volumes!$Q45:$U45,WIN_volumes!$Q$13:$U$13)+WIN_volumes!$O45,0)*R$10</f>
        <v>0</v>
      </c>
      <c r="S45" s="113">
        <f>IF(S$11=$D$6, WIN_volumes!$M45,0)*S$10</f>
        <v>0</v>
      </c>
      <c r="U45" s="121">
        <f t="shared" si="3"/>
        <v>0</v>
      </c>
      <c r="V45" s="121">
        <f t="shared" ca="1" si="4"/>
        <v>42300.361197998798</v>
      </c>
      <c r="W45" s="121">
        <f t="shared" si="3"/>
        <v>0</v>
      </c>
      <c r="X45" s="121">
        <f t="shared" si="3"/>
        <v>0</v>
      </c>
      <c r="Z45" s="121">
        <f t="shared" ca="1" si="5"/>
        <v>42300.361197998798</v>
      </c>
    </row>
    <row r="46" spans="1:26">
      <c r="D46" t="s">
        <v>118</v>
      </c>
      <c r="F46" s="13"/>
      <c r="G46" s="114"/>
      <c r="H46" s="93">
        <f>IF(H$11=$D$6, WIN_volumes!$J46*WIN_volumes!$K46,0)*H$10</f>
        <v>0</v>
      </c>
      <c r="I46" s="93">
        <f>IF(I$11=IF($D46="design", $D$5, $D$6), SUMPRODUCT(WIN_volumes!$Q46:$U46,WIN_volumes!$Q$13:$U$13)+WIN_volumes!$O46,0)*I$10</f>
        <v>0</v>
      </c>
      <c r="J46" s="113">
        <f>IF(J$11=$D$6, WIN_volumes!$M46,0)*J$10</f>
        <v>0</v>
      </c>
      <c r="K46" s="93">
        <f>IF(K$11=$D$6, WIN_volumes!$J46*WIN_volumes!$K46,0)*K$10</f>
        <v>379618.62613588665</v>
      </c>
      <c r="L46" s="93">
        <f ca="1">IF(L$11=IF($D46="design", $D$5, $D$6), SUMPRODUCT(WIN_volumes!$Q46:$U46,WIN_volumes!$Q$13:$U$13)+WIN_volumes!$O46,0)*L$10</f>
        <v>0</v>
      </c>
      <c r="M46" s="113">
        <f>IF(M$11=$D$6, WIN_volumes!$M46,0)*M$10</f>
        <v>0</v>
      </c>
      <c r="N46" s="93">
        <f>IF(N$11=$D$6, WIN_volumes!$J46*WIN_volumes!$K46,0)*N$10</f>
        <v>0</v>
      </c>
      <c r="O46" s="93">
        <f>IF(O$11=IF($D46="design", $D$5, $D$6), SUMPRODUCT(WIN_volumes!$Q46:$U46,WIN_volumes!$Q$13:$U$13)+WIN_volumes!$O46,0)*O$10</f>
        <v>0</v>
      </c>
      <c r="P46" s="113">
        <f>IF(P$11=$D$6, WIN_volumes!$M46,0)*P$10</f>
        <v>0</v>
      </c>
      <c r="Q46" s="93">
        <f>IF(Q$11=$D$6, WIN_volumes!$J46*WIN_volumes!$K46,0)*Q$10</f>
        <v>0</v>
      </c>
      <c r="R46" s="93">
        <f>IF(R$11=IF($D46="design", $D$5, $D$6), SUMPRODUCT(WIN_volumes!$Q46:$U46,WIN_volumes!$Q$13:$U$13)+WIN_volumes!$O46,0)*R$10</f>
        <v>0</v>
      </c>
      <c r="S46" s="113">
        <f>IF(S$11=$D$6, WIN_volumes!$M46,0)*S$10</f>
        <v>0</v>
      </c>
      <c r="U46" s="121">
        <f>SUMIF($H$11:$S$11,U$11, $H46:$S46)</f>
        <v>0</v>
      </c>
      <c r="V46" s="121">
        <f t="shared" ca="1" si="4"/>
        <v>379618.62613588665</v>
      </c>
      <c r="W46" s="121">
        <f>SUMIF($H$11:$S$11,W$11, $H46:$S46)</f>
        <v>0</v>
      </c>
      <c r="X46" s="121">
        <f>SUMIF($H$11:$S$11,X$11, $H46:$S46)</f>
        <v>0</v>
      </c>
      <c r="Z46" s="121">
        <f t="shared" ca="1" si="5"/>
        <v>379618.62613588665</v>
      </c>
    </row>
    <row r="47" spans="1:26">
      <c r="D47" s="18" t="s">
        <v>75</v>
      </c>
      <c r="F47" s="13"/>
      <c r="G47" s="114"/>
      <c r="H47" s="93">
        <f>IF(H$11=$D$6, WIN_volumes!$J47*WIN_volumes!$K47,0)*H$10</f>
        <v>0</v>
      </c>
      <c r="I47" s="93">
        <f>IF(I$11=IF($D47="design", $D$5, $D$6), SUMPRODUCT(WIN_volumes!$Q47:$U47,WIN_volumes!$Q$13:$U$13)+WIN_volumes!$O47,0)*I$10</f>
        <v>0</v>
      </c>
      <c r="J47" s="113">
        <f>IF(J$11=$D$6, WIN_volumes!$M47,0)*J$10</f>
        <v>0</v>
      </c>
      <c r="K47" s="93">
        <f>IF(K$11=$D$6, WIN_volumes!$J47*WIN_volumes!$K47,0)*K$10</f>
        <v>0</v>
      </c>
      <c r="L47" s="93">
        <f ca="1">IF(L$11=IF($D47="design", $D$5, $D$6), SUMPRODUCT(WIN_volumes!$Q47:$U47,WIN_volumes!$Q$13:$U$13)+WIN_volumes!$O47,0)*L$10</f>
        <v>0</v>
      </c>
      <c r="M47" s="113">
        <f>IF(M$11=$D$6, WIN_volumes!$M47,0)*M$10</f>
        <v>0</v>
      </c>
      <c r="N47" s="93">
        <f>IF(N$11=$D$6, WIN_volumes!$J47*WIN_volumes!$K47,0)*N$10</f>
        <v>0</v>
      </c>
      <c r="O47" s="93">
        <f>IF(O$11=IF($D47="design", $D$5, $D$6), SUMPRODUCT(WIN_volumes!$Q47:$U47,WIN_volumes!$Q$13:$U$13)+WIN_volumes!$O47,0)*O$10</f>
        <v>0</v>
      </c>
      <c r="P47" s="113">
        <f>IF(P$11=$D$6, WIN_volumes!$M47,0)*P$10</f>
        <v>0</v>
      </c>
      <c r="Q47" s="93">
        <f>IF(Q$11=$D$6, WIN_volumes!$J47*WIN_volumes!$K47,0)*Q$10</f>
        <v>0</v>
      </c>
      <c r="R47" s="93">
        <f>IF(R$11=IF($D47="design", $D$5, $D$6), SUMPRODUCT(WIN_volumes!$Q47:$U47,WIN_volumes!$Q$13:$U$13)+WIN_volumes!$O47,0)*R$10</f>
        <v>0</v>
      </c>
      <c r="S47" s="113">
        <f>IF(S$11=$D$6, WIN_volumes!$M47,0)*S$10</f>
        <v>0</v>
      </c>
      <c r="U47" s="121">
        <f t="shared" si="3"/>
        <v>0</v>
      </c>
      <c r="V47" s="121">
        <f t="shared" ca="1" si="4"/>
        <v>0</v>
      </c>
      <c r="W47" s="121">
        <f t="shared" si="3"/>
        <v>0</v>
      </c>
      <c r="X47" s="121">
        <f t="shared" si="3"/>
        <v>0</v>
      </c>
      <c r="Z47" s="121">
        <f t="shared" ca="1" si="5"/>
        <v>0</v>
      </c>
    </row>
    <row r="48" spans="1:26">
      <c r="D48" s="18" t="s">
        <v>23</v>
      </c>
      <c r="F48" s="13"/>
      <c r="G48" s="114"/>
      <c r="H48" s="93">
        <f>IF(H$11=$D$6, WIN_volumes!$J48*WIN_volumes!$K48,0)*H$10</f>
        <v>0</v>
      </c>
      <c r="I48" s="93">
        <f>IF(I$11=IF($D48="design", $D$5, $D$6), SUMPRODUCT(WIN_volumes!$Q48:$U48,WIN_volumes!$Q$13:$U$13)+WIN_volumes!$O48,0)*I$10</f>
        <v>0</v>
      </c>
      <c r="J48" s="113">
        <f>IF(J$11=$D$6, WIN_volumes!$M48,0)*J$10</f>
        <v>0</v>
      </c>
      <c r="K48" s="93">
        <f>IF(K$11=$D$6, WIN_volumes!$J48*WIN_volumes!$K48,0)*K$10</f>
        <v>0</v>
      </c>
      <c r="L48" s="93">
        <f ca="1">IF(L$11=IF($D48="design", $D$5, $D$6), SUMPRODUCT(WIN_volumes!$Q48:$U48,WIN_volumes!$Q$13:$U$13)+WIN_volumes!$O48,0)*L$10</f>
        <v>0</v>
      </c>
      <c r="M48" s="113">
        <f>IF(M$11=$D$6, WIN_volumes!$M48,0)*M$10</f>
        <v>0</v>
      </c>
      <c r="N48" s="93">
        <f>IF(N$11=$D$6, WIN_volumes!$J48*WIN_volumes!$K48,0)*N$10</f>
        <v>0</v>
      </c>
      <c r="O48" s="93">
        <f>IF(O$11=IF($D48="design", $D$5, $D$6), SUMPRODUCT(WIN_volumes!$Q48:$U48,WIN_volumes!$Q$13:$U$13)+WIN_volumes!$O48,0)*O$10</f>
        <v>0</v>
      </c>
      <c r="P48" s="113">
        <f>IF(P$11=$D$6, WIN_volumes!$M48,0)*P$10</f>
        <v>0</v>
      </c>
      <c r="Q48" s="93">
        <f>IF(Q$11=$D$6, WIN_volumes!$J48*WIN_volumes!$K48,0)*Q$10</f>
        <v>0</v>
      </c>
      <c r="R48" s="93">
        <f>IF(R$11=IF($D48="design", $D$5, $D$6), SUMPRODUCT(WIN_volumes!$Q48:$U48,WIN_volumes!$Q$13:$U$13)+WIN_volumes!$O48,0)*R$10</f>
        <v>0</v>
      </c>
      <c r="S48" s="113">
        <f>IF(S$11=$D$6, WIN_volumes!$M48,0)*S$10</f>
        <v>0</v>
      </c>
      <c r="U48" s="121">
        <f t="shared" si="3"/>
        <v>0</v>
      </c>
      <c r="V48" s="121">
        <f t="shared" ca="1" si="4"/>
        <v>0</v>
      </c>
      <c r="W48" s="121">
        <f t="shared" si="3"/>
        <v>0</v>
      </c>
      <c r="X48" s="121">
        <f t="shared" si="3"/>
        <v>0</v>
      </c>
      <c r="Z48" s="121">
        <f t="shared" ca="1" si="5"/>
        <v>0</v>
      </c>
    </row>
    <row r="49" spans="1:16361">
      <c r="D49" s="18" t="s">
        <v>9</v>
      </c>
      <c r="F49" s="13"/>
      <c r="G49" s="114"/>
      <c r="H49" s="93">
        <f>IF(H$11=$D$6, WIN_volumes!$J49*WIN_volumes!$K49,0)*H$10</f>
        <v>0</v>
      </c>
      <c r="I49" s="93">
        <f>IF(I$11=IF($D49="design", $D$5, $D$6), SUMPRODUCT(WIN_volumes!$Q49:$U49,WIN_volumes!$Q$13:$U$13)+WIN_volumes!$O49,0)*I$10</f>
        <v>0</v>
      </c>
      <c r="J49" s="113">
        <f>IF(J$11=$D$6, WIN_volumes!$M49,0)*J$10</f>
        <v>0</v>
      </c>
      <c r="K49" s="93">
        <f>IF(K$11=$D$6, WIN_volumes!$J49*WIN_volumes!$K49,0)*K$10</f>
        <v>73926.378709071534</v>
      </c>
      <c r="L49" s="93">
        <f ca="1">IF(L$11=IF($D49="design", $D$5, $D$6), SUMPRODUCT(WIN_volumes!$Q49:$U49,WIN_volumes!$Q$13:$U$13)+WIN_volumes!$O49,0)*L$10</f>
        <v>0</v>
      </c>
      <c r="M49" s="113">
        <f>IF(M$11=$D$6, WIN_volumes!$M49,0)*M$10</f>
        <v>0</v>
      </c>
      <c r="N49" s="93">
        <f>IF(N$11=$D$6, WIN_volumes!$J49*WIN_volumes!$K49,0)*N$10</f>
        <v>0</v>
      </c>
      <c r="O49" s="93">
        <f>IF(O$11=IF($D49="design", $D$5, $D$6), SUMPRODUCT(WIN_volumes!$Q49:$U49,WIN_volumes!$Q$13:$U$13)+WIN_volumes!$O49,0)*O$10</f>
        <v>0</v>
      </c>
      <c r="P49" s="113">
        <f>IF(P$11=$D$6, WIN_volumes!$M49,0)*P$10</f>
        <v>0</v>
      </c>
      <c r="Q49" s="93">
        <f>IF(Q$11=$D$6, WIN_volumes!$J49*WIN_volumes!$K49,0)*Q$10</f>
        <v>0</v>
      </c>
      <c r="R49" s="93">
        <f>IF(R$11=IF($D49="design", $D$5, $D$6), SUMPRODUCT(WIN_volumes!$Q49:$U49,WIN_volumes!$Q$13:$U$13)+WIN_volumes!$O49,0)*R$10</f>
        <v>0</v>
      </c>
      <c r="S49" s="113">
        <f>IF(S$11=$D$6, WIN_volumes!$M49,0)*S$10</f>
        <v>0</v>
      </c>
      <c r="U49" s="121">
        <f t="shared" si="3"/>
        <v>0</v>
      </c>
      <c r="V49" s="121">
        <f t="shared" ca="1" si="4"/>
        <v>73926.378709071534</v>
      </c>
      <c r="W49" s="121">
        <f t="shared" si="3"/>
        <v>0</v>
      </c>
      <c r="X49" s="121">
        <f t="shared" si="3"/>
        <v>0</v>
      </c>
      <c r="Z49" s="121">
        <f t="shared" ca="1" si="5"/>
        <v>73926.378709071534</v>
      </c>
    </row>
    <row r="50" spans="1:16361">
      <c r="F50" s="13"/>
      <c r="G50" s="114"/>
      <c r="H50" s="19"/>
      <c r="I50" s="19"/>
      <c r="J50" s="114"/>
      <c r="K50" s="19"/>
      <c r="L50" s="19"/>
      <c r="M50" s="114"/>
      <c r="N50" s="19"/>
      <c r="O50" s="19"/>
      <c r="P50" s="114"/>
      <c r="Q50" s="19"/>
      <c r="R50" s="19"/>
      <c r="S50" s="114"/>
      <c r="U50" s="120"/>
      <c r="V50" s="120"/>
      <c r="W50" s="120"/>
      <c r="X50" s="122"/>
      <c r="Z50" s="122"/>
    </row>
    <row r="51" spans="1:16361">
      <c r="C51" s="11"/>
      <c r="D51" s="167" t="s">
        <v>157</v>
      </c>
      <c r="F51" s="13"/>
      <c r="G51" s="114"/>
      <c r="H51" s="93">
        <f>IF(H$11=$D$6, WIN_volumes!$J51*WIN_volumes!$K51,0)*H$10</f>
        <v>0</v>
      </c>
      <c r="I51" s="93">
        <f>IF(I$11=IF($D51="design", $D$5, $D$6), SUMPRODUCT(WIN_volumes!$Q51:$U51,WIN_volumes!$Q$13:$U$13)+WIN_volumes!$O51,0)*I$10</f>
        <v>0</v>
      </c>
      <c r="J51" s="113">
        <f>IF(J$11=$D$6, WIN_volumes!$M51,0)*J$10</f>
        <v>0</v>
      </c>
      <c r="K51" s="93">
        <f>IF(K$11=$D$6, WIN_volumes!$J51*WIN_volumes!$K51,0)*K$10</f>
        <v>266123.91246003687</v>
      </c>
      <c r="L51" s="93">
        <f ca="1">IF(L$11=IF($D51="design", $D$5, $D$6), SUMPRODUCT(WIN_volumes!$Q51:$U51,WIN_volumes!$Q$13:$U$13)+WIN_volumes!$O51,0)*L$10</f>
        <v>1011849.7538397722</v>
      </c>
      <c r="M51" s="113">
        <f>IF(M$11=$D$6, WIN_volumes!$M51,0)*M$10</f>
        <v>0</v>
      </c>
      <c r="N51" s="93">
        <f>IF(N$11=$D$6, WIN_volumes!$J51*WIN_volumes!$K51,0)*N$10</f>
        <v>0</v>
      </c>
      <c r="O51" s="93">
        <f>IF(O$11=IF($D51="design", $D$5, $D$6), SUMPRODUCT(WIN_volumes!$Q51:$U51,WIN_volumes!$Q$13:$U$13)+WIN_volumes!$O51,0)*O$10</f>
        <v>0</v>
      </c>
      <c r="P51" s="113">
        <f>IF(P$11=$D$6, WIN_volumes!$M51,0)*P$10</f>
        <v>0</v>
      </c>
      <c r="Q51" s="93">
        <f>IF(Q$11=$D$6, WIN_volumes!$J51*WIN_volumes!$K51,0)*Q$10</f>
        <v>0</v>
      </c>
      <c r="R51" s="93">
        <f>IF(R$11=IF($D51="design", $D$5, $D$6), SUMPRODUCT(WIN_volumes!$Q51:$U51,WIN_volumes!$Q$13:$U$13)+WIN_volumes!$O51,0)*R$10</f>
        <v>0</v>
      </c>
      <c r="S51" s="113">
        <f>IF(S$11=$D$6, WIN_volumes!$M51,0)*S$10</f>
        <v>0</v>
      </c>
      <c r="U51" s="121">
        <f>SUMIF($H$11:$S$11,U$11, $H51:$S51)</f>
        <v>0</v>
      </c>
      <c r="V51" s="121">
        <f ca="1">SUMIF($H$11:$S$11,V$11, $H51:$S51)</f>
        <v>1277973.666299809</v>
      </c>
      <c r="W51" s="121">
        <f>SUMIF($H$11:$S$11,W$11, $H51:$S51)</f>
        <v>0</v>
      </c>
      <c r="X51" s="121">
        <f>SUMIF($H$11:$S$11,X$11, $H51:$S51)</f>
        <v>0</v>
      </c>
      <c r="Z51" s="121">
        <f ca="1">SUM(U51:X51)</f>
        <v>1277973.666299809</v>
      </c>
    </row>
    <row r="52" spans="1:16361">
      <c r="C52" s="11"/>
      <c r="D52" s="167" t="s">
        <v>27</v>
      </c>
      <c r="F52" s="13"/>
      <c r="G52" s="114"/>
      <c r="H52" s="93">
        <f>IF(H$11=$D$6, WIN_volumes!$J52*WIN_volumes!$K52,0)*H$10</f>
        <v>0</v>
      </c>
      <c r="I52" s="93">
        <f>IF(I$11=IF($D52="design", $D$5, $D$6), SUMPRODUCT(WIN_volumes!$Q52:$U52,WIN_volumes!$Q$13:$U$13)+WIN_volumes!$O52,0)*I$10</f>
        <v>0</v>
      </c>
      <c r="J52" s="113">
        <f>IF(J$11=$D$6, WIN_volumes!$M52,0)*J$10</f>
        <v>0</v>
      </c>
      <c r="K52" s="93">
        <f>IF(K$11=$D$6, WIN_volumes!$J52*WIN_volumes!$K52,0)*K$10</f>
        <v>0</v>
      </c>
      <c r="L52" s="93">
        <f ca="1">IF(L$11=IF($D52="design", $D$5, $D$6), SUMPRODUCT(WIN_volumes!$Q52:$U52,WIN_volumes!$Q$13:$U$13)+WIN_volumes!$O52,0)*L$10</f>
        <v>286069.8584111685</v>
      </c>
      <c r="M52" s="113">
        <f>IF(M$11=$D$6, WIN_volumes!$M52,0)*M$10</f>
        <v>0</v>
      </c>
      <c r="N52" s="93">
        <f>IF(N$11=$D$6, WIN_volumes!$J52*WIN_volumes!$K52,0)*N$10</f>
        <v>0</v>
      </c>
      <c r="O52" s="93">
        <f>IF(O$11=IF($D52="design", $D$5, $D$6), SUMPRODUCT(WIN_volumes!$Q52:$U52,WIN_volumes!$Q$13:$U$13)+WIN_volumes!$O52,0)*O$10</f>
        <v>0</v>
      </c>
      <c r="P52" s="113">
        <f>IF(P$11=$D$6, WIN_volumes!$M52,0)*P$10</f>
        <v>0</v>
      </c>
      <c r="Q52" s="93">
        <f>IF(Q$11=$D$6, WIN_volumes!$J52*WIN_volumes!$K52,0)*Q$10</f>
        <v>0</v>
      </c>
      <c r="R52" s="93">
        <f>IF(R$11=IF($D52="design", $D$5, $D$6), SUMPRODUCT(WIN_volumes!$Q52:$U52,WIN_volumes!$Q$13:$U$13)+WIN_volumes!$O52,0)*R$10</f>
        <v>0</v>
      </c>
      <c r="S52" s="113">
        <f>IF(S$11=$D$6, WIN_volumes!$M52,0)*S$10</f>
        <v>0</v>
      </c>
      <c r="U52" s="121">
        <f t="shared" ref="U52:X53" si="6">SUMIF($H$11:$S$11,U$11, $H52:$S52)</f>
        <v>0</v>
      </c>
      <c r="V52" s="121">
        <f ca="1">SUMIF($H$11:$S$11,V$11, $H52:$S52)</f>
        <v>286069.8584111685</v>
      </c>
      <c r="W52" s="121">
        <f t="shared" si="6"/>
        <v>0</v>
      </c>
      <c r="X52" s="121">
        <f t="shared" si="6"/>
        <v>0</v>
      </c>
      <c r="Z52" s="121">
        <f ca="1">SUM(U52:X52)</f>
        <v>286069.8584111685</v>
      </c>
    </row>
    <row r="53" spans="1:16361">
      <c r="C53" s="11"/>
      <c r="D53" s="5" t="s">
        <v>98</v>
      </c>
      <c r="F53" s="13"/>
      <c r="G53" s="114"/>
      <c r="H53" s="93">
        <f>IF(H$11=$D$6, WIN_volumes!$J53*WIN_volumes!$K53,0)*H$10</f>
        <v>0</v>
      </c>
      <c r="I53" s="93">
        <f>IF(I$11=IF($D53="design", $D$5, $D$6), SUMPRODUCT(WIN_volumes!$Q53:$U53,WIN_volumes!$Q$13:$U$13)+WIN_volumes!$O53,0)*I$10</f>
        <v>0</v>
      </c>
      <c r="J53" s="113">
        <f>IF(J$11=$D$6, WIN_volumes!$M53,0)*J$10</f>
        <v>0</v>
      </c>
      <c r="K53" s="93">
        <f>IF(K$11=$D$6, WIN_volumes!$J53*WIN_volumes!$K53,0)*K$10</f>
        <v>0</v>
      </c>
      <c r="L53" s="93">
        <f ca="1">IF(L$11=IF($D53="design", $D$5, $D$6), SUMPRODUCT(WIN_volumes!$Q53:$U53,WIN_volumes!$Q$13:$U$13)+WIN_volumes!$O53,0)*L$10</f>
        <v>602822.55760303896</v>
      </c>
      <c r="M53" s="113">
        <f>IF(M$11=$D$6, WIN_volumes!$M53,0)*M$10</f>
        <v>0</v>
      </c>
      <c r="N53" s="93">
        <f>IF(N$11=$D$6, WIN_volumes!$J53*WIN_volumes!$K53,0)*N$10</f>
        <v>0</v>
      </c>
      <c r="O53" s="93">
        <f>IF(O$11=IF($D53="design", $D$5, $D$6), SUMPRODUCT(WIN_volumes!$Q53:$U53,WIN_volumes!$Q$13:$U$13)+WIN_volumes!$O53,0)*O$10</f>
        <v>0</v>
      </c>
      <c r="P53" s="113">
        <f>IF(P$11=$D$6, WIN_volumes!$M53,0)*P$10</f>
        <v>0</v>
      </c>
      <c r="Q53" s="93">
        <f>IF(Q$11=$D$6, WIN_volumes!$J53*WIN_volumes!$K53,0)*Q$10</f>
        <v>0</v>
      </c>
      <c r="R53" s="93">
        <f>IF(R$11=IF($D53="design", $D$5, $D$6), SUMPRODUCT(WIN_volumes!$Q53:$U53,WIN_volumes!$Q$13:$U$13)+WIN_volumes!$O53,0)*R$10</f>
        <v>0</v>
      </c>
      <c r="S53" s="113">
        <f>IF(S$11=$D$6, WIN_volumes!$M53,0)*S$10</f>
        <v>0</v>
      </c>
      <c r="U53" s="121">
        <f t="shared" si="6"/>
        <v>0</v>
      </c>
      <c r="V53" s="121">
        <f ca="1">SUMIF($H$11:$S$11,V$11, $H53:$S53)</f>
        <v>602822.55760303896</v>
      </c>
      <c r="W53" s="121">
        <f t="shared" si="6"/>
        <v>0</v>
      </c>
      <c r="X53" s="121">
        <f t="shared" si="6"/>
        <v>0</v>
      </c>
      <c r="Z53" s="121">
        <f ca="1">SUM(U53:X53)</f>
        <v>602822.55760303896</v>
      </c>
    </row>
    <row r="54" spans="1:16361">
      <c r="F54" s="13"/>
      <c r="G54" s="114"/>
      <c r="H54" s="19"/>
      <c r="I54" s="19"/>
      <c r="J54" s="114"/>
      <c r="K54" s="19"/>
      <c r="L54" s="19"/>
      <c r="M54" s="114"/>
      <c r="N54" s="19"/>
      <c r="O54" s="19"/>
      <c r="P54" s="114"/>
      <c r="Q54" s="19"/>
      <c r="R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E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WIN_volumes!$J56*WIN_volumes!$K56,0)*H$10</f>
        <v>0</v>
      </c>
      <c r="I56" s="93">
        <f>IF(I$11=IF($D56="design", $D$5, $D$6), SUMPRODUCT(WIN_volumes!$Q56:$U56,WIN_volumes!$Q$13:$U$13)+WIN_volumes!$O56,0)*I$10</f>
        <v>0</v>
      </c>
      <c r="J56" s="113">
        <f>IF(J$11=$D$6, WIN_volumes!$M56,0)*J$10</f>
        <v>0</v>
      </c>
      <c r="K56" s="93">
        <f>IF(K$11=$D$6, WIN_volumes!$J56*WIN_volumes!$K56,0)*K$10</f>
        <v>0</v>
      </c>
      <c r="L56" s="93">
        <f ca="1">IF(L$11=IF($D56="design", $D$5, $D$6), SUMPRODUCT(WIN_volumes!$Q56:$U56,WIN_volumes!$Q$13:$U$13)+WIN_volumes!$O56,0)*L$10</f>
        <v>0</v>
      </c>
      <c r="M56" s="113">
        <f>IF(M$11=$D$6, WIN_volumes!$M56,0)*M$10</f>
        <v>102844.92752808078</v>
      </c>
      <c r="N56" s="93">
        <f>IF(N$11=$D$6, WIN_volumes!$J56*WIN_volumes!$K56,0)*N$10</f>
        <v>0</v>
      </c>
      <c r="O56" s="93">
        <f>IF(O$11=IF($D56="design", $D$5, $D$6), SUMPRODUCT(WIN_volumes!$Q56:$U56,WIN_volumes!$Q$13:$U$13)+WIN_volumes!$O56,0)*O$10</f>
        <v>0</v>
      </c>
      <c r="P56" s="113">
        <f>IF(P$11=$D$6, WIN_volumes!$M56,0)*P$10</f>
        <v>0</v>
      </c>
      <c r="Q56" s="93">
        <f>IF(Q$11=$D$6, WIN_volumes!$J56*WIN_volumes!$K56,0)*Q$10</f>
        <v>0</v>
      </c>
      <c r="R56" s="93">
        <f>IF(R$11=IF($D56="design", $D$5, $D$6), SUMPRODUCT(WIN_volumes!$Q56:$U56,WIN_volumes!$Q$13:$U$13)+WIN_volumes!$O56,0)*R$10</f>
        <v>0</v>
      </c>
      <c r="S56" s="113">
        <f>IF(S$11=$D$6, WIN_volumes!$M56,0)*S$10</f>
        <v>0</v>
      </c>
      <c r="U56" s="121">
        <f t="shared" ref="U56:X59" si="7">SUMIF($H$11:$S$11,U$11, $H56:$S56)</f>
        <v>0</v>
      </c>
      <c r="V56" s="121">
        <f t="shared" ref="V56:V59" ca="1" si="8">SUMIF($H$11:$S$11,V$11, $H56:$S56)</f>
        <v>102844.92752808078</v>
      </c>
      <c r="W56" s="121">
        <f t="shared" si="7"/>
        <v>0</v>
      </c>
      <c r="X56" s="121">
        <f t="shared" si="7"/>
        <v>0</v>
      </c>
      <c r="Z56" s="121">
        <f t="shared" ref="Z56:Z59" ca="1" si="9">SUM(U56:X56)</f>
        <v>102844.92752808078</v>
      </c>
    </row>
    <row r="57" spans="1:16361">
      <c r="B57" s="19"/>
      <c r="D57" s="20" t="s">
        <v>40</v>
      </c>
      <c r="F57" s="13"/>
      <c r="G57" s="114"/>
      <c r="H57" s="93">
        <f>IF(H$11=$D$6, WIN_volumes!$J57*WIN_volumes!$K57,0)*H$10</f>
        <v>0</v>
      </c>
      <c r="I57" s="93">
        <f>IF(I$11=IF($D57="design", $D$5, $D$6), SUMPRODUCT(WIN_volumes!$Q57:$U57,WIN_volumes!$Q$13:$U$13)+WIN_volumes!$O57,0)*I$10</f>
        <v>0</v>
      </c>
      <c r="J57" s="113">
        <f>IF(J$11=$D$6, WIN_volumes!$M57,0)*J$10</f>
        <v>0</v>
      </c>
      <c r="K57" s="93">
        <f>IF(K$11=$D$6, WIN_volumes!$J57*WIN_volumes!$K57,0)*K$10</f>
        <v>0</v>
      </c>
      <c r="L57" s="93">
        <f ca="1">IF(L$11=IF($D57="design", $D$5, $D$6), SUMPRODUCT(WIN_volumes!$Q57:$U57,WIN_volumes!$Q$13:$U$13)+WIN_volumes!$O57,0)*L$10</f>
        <v>0</v>
      </c>
      <c r="M57" s="113">
        <f>IF(M$11=$D$6, WIN_volumes!$M57,0)*M$10</f>
        <v>46045.385919447173</v>
      </c>
      <c r="N57" s="93">
        <f>IF(N$11=$D$6, WIN_volumes!$J57*WIN_volumes!$K57,0)*N$10</f>
        <v>0</v>
      </c>
      <c r="O57" s="93">
        <f>IF(O$11=IF($D57="design", $D$5, $D$6), SUMPRODUCT(WIN_volumes!$Q57:$U57,WIN_volumes!$Q$13:$U$13)+WIN_volumes!$O57,0)*O$10</f>
        <v>0</v>
      </c>
      <c r="P57" s="113">
        <f>IF(P$11=$D$6, WIN_volumes!$M57,0)*P$10</f>
        <v>0</v>
      </c>
      <c r="Q57" s="93">
        <f>IF(Q$11=$D$6, WIN_volumes!$J57*WIN_volumes!$K57,0)*Q$10</f>
        <v>0</v>
      </c>
      <c r="R57" s="93">
        <f>IF(R$11=IF($D57="design", $D$5, $D$6), SUMPRODUCT(WIN_volumes!$Q57:$U57,WIN_volumes!$Q$13:$U$13)+WIN_volumes!$O57,0)*R$10</f>
        <v>0</v>
      </c>
      <c r="S57" s="113">
        <f>IF(S$11=$D$6, WIN_volumes!$M57,0)*S$10</f>
        <v>0</v>
      </c>
      <c r="U57" s="121">
        <f t="shared" si="7"/>
        <v>0</v>
      </c>
      <c r="V57" s="121">
        <f t="shared" ca="1" si="8"/>
        <v>46045.385919447173</v>
      </c>
      <c r="W57" s="121">
        <f t="shared" si="7"/>
        <v>0</v>
      </c>
      <c r="X57" s="121">
        <f t="shared" si="7"/>
        <v>0</v>
      </c>
      <c r="Z57" s="121">
        <f t="shared" ca="1" si="9"/>
        <v>46045.385919447173</v>
      </c>
    </row>
    <row r="58" spans="1:16361">
      <c r="B58" s="19"/>
      <c r="D58" s="20" t="s">
        <v>28</v>
      </c>
      <c r="F58" s="13"/>
      <c r="G58" s="114"/>
      <c r="H58" s="93">
        <f>IF(H$11=$D$6, WIN_volumes!$J58*WIN_volumes!$K58,0)*H$10</f>
        <v>0</v>
      </c>
      <c r="I58" s="93">
        <f>IF(I$11=IF($D58="design", $D$5, $D$6), SUMPRODUCT(WIN_volumes!$Q58:$U58,WIN_volumes!$Q$13:$U$13)+WIN_volumes!$O58,0)*I$10</f>
        <v>0</v>
      </c>
      <c r="J58" s="113">
        <f>IF(J$11=$D$6, WIN_volumes!$M58,0)*J$10</f>
        <v>0</v>
      </c>
      <c r="K58" s="93">
        <f>IF(K$11=$D$6, WIN_volumes!$J58*WIN_volumes!$K58,0)*K$10</f>
        <v>0</v>
      </c>
      <c r="L58" s="93">
        <f ca="1">IF(L$11=IF($D58="design", $D$5, $D$6), SUMPRODUCT(WIN_volumes!$Q58:$U58,WIN_volumes!$Q$13:$U$13)+WIN_volumes!$O58,0)*L$10</f>
        <v>0</v>
      </c>
      <c r="M58" s="113">
        <f>IF(M$11=$D$6, WIN_volumes!$M58,0)*M$10</f>
        <v>535763.64594272303</v>
      </c>
      <c r="N58" s="93">
        <f>IF(N$11=$D$6, WIN_volumes!$J58*WIN_volumes!$K58,0)*N$10</f>
        <v>0</v>
      </c>
      <c r="O58" s="93">
        <f>IF(O$11=IF($D58="design", $D$5, $D$6), SUMPRODUCT(WIN_volumes!$Q58:$U58,WIN_volumes!$Q$13:$U$13)+WIN_volumes!$O58,0)*O$10</f>
        <v>0</v>
      </c>
      <c r="P58" s="113">
        <f>IF(P$11=$D$6, WIN_volumes!$M58,0)*P$10</f>
        <v>0</v>
      </c>
      <c r="Q58" s="93">
        <f>IF(Q$11=$D$6, WIN_volumes!$J58*WIN_volumes!$K58,0)*Q$10</f>
        <v>0</v>
      </c>
      <c r="R58" s="93">
        <f>IF(R$11=IF($D58="design", $D$5, $D$6), SUMPRODUCT(WIN_volumes!$Q58:$U58,WIN_volumes!$Q$13:$U$13)+WIN_volumes!$O58,0)*R$10</f>
        <v>0</v>
      </c>
      <c r="S58" s="113">
        <f>IF(S$11=$D$6, WIN_volumes!$M58,0)*S$10</f>
        <v>0</v>
      </c>
      <c r="U58" s="121">
        <f t="shared" si="7"/>
        <v>0</v>
      </c>
      <c r="V58" s="121">
        <f t="shared" ca="1" si="8"/>
        <v>535763.64594272303</v>
      </c>
      <c r="W58" s="121">
        <f t="shared" si="7"/>
        <v>0</v>
      </c>
      <c r="X58" s="121">
        <f t="shared" si="7"/>
        <v>0</v>
      </c>
      <c r="Z58" s="121">
        <f t="shared" ca="1" si="9"/>
        <v>535763.64594272303</v>
      </c>
    </row>
    <row r="59" spans="1:16361">
      <c r="D59" s="20" t="s">
        <v>37</v>
      </c>
      <c r="F59" s="13"/>
      <c r="G59" s="114"/>
      <c r="H59" s="93">
        <f>IF(H$11=$D$6, WIN_volumes!$J59*WIN_volumes!$K59,0)*H$10</f>
        <v>0</v>
      </c>
      <c r="I59" s="93">
        <f>IF(I$11=IF($D59="design", $D$5, $D$6), SUMPRODUCT(WIN_volumes!$Q59:$U59,WIN_volumes!$Q$13:$U$13)+WIN_volumes!$O59,0)*I$10</f>
        <v>0</v>
      </c>
      <c r="J59" s="113">
        <f>IF(J$11=$D$6, WIN_volumes!$M59,0)*J$10</f>
        <v>0</v>
      </c>
      <c r="K59" s="93">
        <f>IF(K$11=$D$6, WIN_volumes!$J59*WIN_volumes!$K59,0)*K$10</f>
        <v>0</v>
      </c>
      <c r="L59" s="93">
        <f ca="1">IF(L$11=IF($D59="design", $D$5, $D$6), SUMPRODUCT(WIN_volumes!$Q59:$U59,WIN_volumes!$Q$13:$U$13)+WIN_volumes!$O59,0)*L$10</f>
        <v>0</v>
      </c>
      <c r="M59" s="113">
        <f>IF(M$11=$D$6, WIN_volumes!$M59,0)*M$10</f>
        <v>51161.539910496853</v>
      </c>
      <c r="N59" s="93">
        <f>IF(N$11=$D$6, WIN_volumes!$J59*WIN_volumes!$K59,0)*N$10</f>
        <v>0</v>
      </c>
      <c r="O59" s="93">
        <f>IF(O$11=IF($D59="design", $D$5, $D$6), SUMPRODUCT(WIN_volumes!$Q59:$U59,WIN_volumes!$Q$13:$U$13)+WIN_volumes!$O59,0)*O$10</f>
        <v>0</v>
      </c>
      <c r="P59" s="113">
        <f>IF(P$11=$D$6, WIN_volumes!$M59,0)*P$10</f>
        <v>0</v>
      </c>
      <c r="Q59" s="93">
        <f>IF(Q$11=$D$6, WIN_volumes!$J59*WIN_volumes!$K59,0)*Q$10</f>
        <v>0</v>
      </c>
      <c r="R59" s="93">
        <f>IF(R$11=IF($D59="design", $D$5, $D$6), SUMPRODUCT(WIN_volumes!$Q59:$U59,WIN_volumes!$Q$13:$U$13)+WIN_volumes!$O59,0)*R$10</f>
        <v>0</v>
      </c>
      <c r="S59" s="113">
        <f>IF(S$11=$D$6, WIN_volumes!$M59,0)*S$10</f>
        <v>0</v>
      </c>
      <c r="U59" s="121">
        <f t="shared" si="7"/>
        <v>0</v>
      </c>
      <c r="V59" s="121">
        <f t="shared" ca="1" si="8"/>
        <v>51161.539910496853</v>
      </c>
      <c r="W59" s="121">
        <f t="shared" si="7"/>
        <v>0</v>
      </c>
      <c r="X59" s="121">
        <f t="shared" si="7"/>
        <v>0</v>
      </c>
      <c r="Z59" s="121">
        <f t="shared" ca="1" si="9"/>
        <v>51161.539910496853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10">SUM(H15:H59)</f>
        <v>0</v>
      </c>
      <c r="I61" s="96">
        <f t="shared" ca="1" si="10"/>
        <v>475361.24999999994</v>
      </c>
      <c r="J61" s="117">
        <f t="shared" si="10"/>
        <v>0</v>
      </c>
      <c r="K61" s="96">
        <f t="shared" si="10"/>
        <v>6752553.7986253304</v>
      </c>
      <c r="L61" s="96">
        <f t="shared" ca="1" si="10"/>
        <v>3066086.8189592389</v>
      </c>
      <c r="M61" s="117">
        <f t="shared" si="10"/>
        <v>735815.49930074788</v>
      </c>
      <c r="N61" s="96">
        <f t="shared" si="10"/>
        <v>0</v>
      </c>
      <c r="O61" s="96">
        <f t="shared" si="10"/>
        <v>0</v>
      </c>
      <c r="P61" s="117">
        <f t="shared" si="10"/>
        <v>0</v>
      </c>
      <c r="Q61" s="96">
        <f t="shared" si="10"/>
        <v>0</v>
      </c>
      <c r="R61" s="96">
        <f t="shared" si="10"/>
        <v>0</v>
      </c>
      <c r="S61" s="117">
        <f t="shared" si="10"/>
        <v>0</v>
      </c>
      <c r="U61" s="125">
        <f ca="1">SUM(U15:U60)</f>
        <v>475361.24999999994</v>
      </c>
      <c r="V61" s="125">
        <f ca="1">SUM(V15:V60)</f>
        <v>10554456.116885319</v>
      </c>
      <c r="W61" s="125">
        <f>SUM(W15:W60)</f>
        <v>0</v>
      </c>
      <c r="X61" s="125">
        <f>SUM(X15:X60)</f>
        <v>0</v>
      </c>
      <c r="Z61" s="125">
        <f ca="1">SUM(Z15:Z60)</f>
        <v>11029817.366885319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11">IFERROR(H61/SUMIF($U$11:$X$11, H$11, $U$61:$X$61),0)</f>
        <v>0</v>
      </c>
      <c r="I62" s="110">
        <f t="shared" ca="1" si="11"/>
        <v>1</v>
      </c>
      <c r="J62" s="110">
        <f t="shared" ca="1" si="11"/>
        <v>0</v>
      </c>
      <c r="K62" s="110">
        <f t="shared" ca="1" si="11"/>
        <v>0.63978226105108371</v>
      </c>
      <c r="L62" s="110">
        <f t="shared" ca="1" si="11"/>
        <v>0.29050164072917278</v>
      </c>
      <c r="M62" s="110">
        <f t="shared" ca="1" si="11"/>
        <v>6.9716098219743339E-2</v>
      </c>
      <c r="N62" s="110">
        <f t="shared" si="11"/>
        <v>0</v>
      </c>
      <c r="O62" s="110">
        <f t="shared" si="11"/>
        <v>0</v>
      </c>
      <c r="P62" s="110">
        <f t="shared" si="11"/>
        <v>0</v>
      </c>
      <c r="Q62" s="110">
        <f t="shared" si="11"/>
        <v>0</v>
      </c>
      <c r="R62" s="110">
        <f t="shared" si="11"/>
        <v>0</v>
      </c>
      <c r="S62" s="110">
        <f t="shared" si="11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conditionalFormatting sqref="H2">
    <cfRule type="containsText" dxfId="2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32"/>
  <sheetViews>
    <sheetView showGridLines="0" zoomScale="70" zoomScaleNormal="70" workbookViewId="0">
      <pane xSplit="6" ySplit="12" topLeftCell="G13" activePane="bottomRight" state="frozen"/>
      <selection activeCell="S17" sqref="S17"/>
      <selection pane="topRight" activeCell="S17" sqref="S17"/>
      <selection pane="bottomLeft" activeCell="S17" sqref="S1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8" ht="17.25" customHeight="1">
      <c r="A2" s="223" t="s">
        <v>54</v>
      </c>
      <c r="B2" s="222"/>
      <c r="C2" s="222"/>
      <c r="D2" s="223" t="s">
        <v>97</v>
      </c>
      <c r="E2" s="223"/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5"/>
      <c r="AB2" s="5"/>
    </row>
    <row r="3" spans="1:28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5"/>
      <c r="AB3" s="5"/>
    </row>
    <row r="4" spans="1:28" ht="15">
      <c r="A4" s="32"/>
      <c r="B4" s="4"/>
      <c r="C4" s="4"/>
      <c r="D4" s="4"/>
      <c r="F4" s="15"/>
    </row>
    <row r="5" spans="1:28" ht="15">
      <c r="A5" s="5" t="s">
        <v>8</v>
      </c>
      <c r="B5" s="4"/>
      <c r="C5" s="4"/>
      <c r="D5" s="34">
        <f>INDEX(Project_inputs!$J$94:$M$99, MATCH($D$2, Project_inputs!$C$94:$C$99, 0), MATCH($A5, Project_inputs!$J$93:$M$93,0))</f>
        <v>2017</v>
      </c>
    </row>
    <row r="6" spans="1:28" ht="15">
      <c r="A6" s="5" t="s">
        <v>49</v>
      </c>
      <c r="B6" s="4"/>
      <c r="C6" s="4"/>
      <c r="D6" s="34">
        <f>INDEX(Project_inputs!$J$94:$M$99, MATCH($D$2, Project_inputs!$C$94:$C$99, 0), MATCH($A6, Project_inputs!$J$93:$M$93,0))</f>
        <v>2018</v>
      </c>
    </row>
    <row r="7" spans="1:28" ht="15">
      <c r="A7" s="5"/>
      <c r="B7" s="4"/>
      <c r="C7" s="4"/>
      <c r="D7" s="34"/>
    </row>
    <row r="8" spans="1:28" ht="15">
      <c r="A8" s="5"/>
      <c r="B8" s="4"/>
      <c r="C8" s="4"/>
      <c r="D8" s="34"/>
    </row>
    <row r="9" spans="1:28" ht="15">
      <c r="A9" s="5"/>
      <c r="B9" s="4"/>
      <c r="C9" s="4"/>
      <c r="D9" s="34"/>
    </row>
    <row r="10" spans="1:28" ht="15">
      <c r="A10" s="32"/>
      <c r="B10" s="4"/>
      <c r="C10" s="4"/>
      <c r="D10" s="4"/>
      <c r="H10" s="140">
        <f>INDEX(Project_inputs!$J$89:$N$90, MATCH(H$13, Project_inputs!$G$89:$G$90,0), MATCH(H$11, Project_inputs!$J$78:$N$78,0))</f>
        <v>1</v>
      </c>
      <c r="I10" s="140">
        <f>INDEX(Project_inputs!$J$89:$N$90, MATCH(I$13, Project_inputs!$G$89:$G$90,0), MATCH(I$11, Project_inputs!$J$78:$N$78,0))</f>
        <v>1</v>
      </c>
      <c r="J10" s="140">
        <f>INDEX(Project_inputs!$J$89:$N$90, MATCH(J$13, Project_inputs!$G$89:$G$90,0), MATCH(J$11, Project_inputs!$J$78:$N$78,0))</f>
        <v>1</v>
      </c>
      <c r="K10" s="140">
        <f>INDEX(Project_inputs!$J$89:$N$90, MATCH(K$13, Project_inputs!$G$89:$G$90,0), MATCH(K$11, Project_inputs!$J$78:$N$78,0))</f>
        <v>1.0232307982099371</v>
      </c>
      <c r="L10" s="140">
        <f>INDEX(Project_inputs!$J$89:$N$90, MATCH(L$13, Project_inputs!$G$89:$G$90,0), MATCH(L$11, Project_inputs!$J$78:$N$78,0))</f>
        <v>1.0282108770048577</v>
      </c>
      <c r="M10" s="140">
        <f>INDEX(Project_inputs!$J$89:$N$90, MATCH(M$13, Project_inputs!$G$89:$G$90,0), MATCH(M$11, Project_inputs!$J$78:$N$78,0))</f>
        <v>1.0232307982099371</v>
      </c>
      <c r="N10" s="140">
        <f>INDEX(Project_inputs!$J$89:$N$90, MATCH(N$13, Project_inputs!$G$89:$G$90,0), MATCH(N$11, Project_inputs!$J$78:$N$78,0))</f>
        <v>1.047001266405345</v>
      </c>
      <c r="O10" s="140">
        <f>INDEX(Project_inputs!$J$89:$N$90, MATCH(O$13, Project_inputs!$G$89:$G$90,0), MATCH(O$11, Project_inputs!$J$78:$N$78,0))</f>
        <v>1.0583419529766005</v>
      </c>
      <c r="P10" s="140">
        <f>INDEX(Project_inputs!$J$89:$N$90, MATCH(P$13, Project_inputs!$G$89:$G$90,0), MATCH(P$11, Project_inputs!$J$78:$N$78,0))</f>
        <v>1.047001266405345</v>
      </c>
      <c r="Q10" s="140">
        <f>INDEX(Project_inputs!$J$89:$N$90, MATCH(Q$13, Project_inputs!$G$89:$G$90,0), MATCH(Q$11, Project_inputs!$J$78:$N$78,0))</f>
        <v>1.0713239415507561</v>
      </c>
      <c r="R10" s="140">
        <f>INDEX(Project_inputs!$J$89:$N$90, MATCH(R$13, Project_inputs!$G$89:$G$90,0), MATCH(R$11, Project_inputs!$J$78:$N$78,0))</f>
        <v>1.0897717601253658</v>
      </c>
      <c r="S10" s="140">
        <f>INDEX(Project_inputs!$J$89:$N$90, MATCH(S$13, Project_inputs!$G$89:$G$90,0), MATCH(S$11, Project_inputs!$J$78:$N$78,0))</f>
        <v>1.0713239415507561</v>
      </c>
    </row>
    <row r="11" spans="1:28">
      <c r="B11" s="126"/>
      <c r="C11" s="126"/>
      <c r="D11" s="126"/>
      <c r="E11" s="126"/>
      <c r="F11" s="126"/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</row>
    <row r="12" spans="1:28" s="9" customFormat="1" ht="15.75">
      <c r="A12" s="7"/>
      <c r="B12" s="94"/>
      <c r="C12" s="94"/>
      <c r="D12" s="94"/>
      <c r="E12" s="94"/>
      <c r="F12" s="94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T12"/>
      <c r="U12" s="119" t="s">
        <v>5</v>
      </c>
      <c r="V12" s="119" t="s">
        <v>5</v>
      </c>
      <c r="W12" s="119" t="s">
        <v>5</v>
      </c>
      <c r="X12" s="119" t="s">
        <v>5</v>
      </c>
      <c r="Z12" s="119" t="s">
        <v>78</v>
      </c>
    </row>
    <row r="13" spans="1:28" s="9" customFormat="1" ht="15.75">
      <c r="A13" s="7"/>
      <c r="B13" s="7"/>
      <c r="C13" s="7"/>
      <c r="D13" s="7"/>
      <c r="E13" s="7"/>
      <c r="F13" s="7"/>
      <c r="G13" s="116"/>
      <c r="H13" s="137" t="s">
        <v>45</v>
      </c>
      <c r="I13" s="137" t="s">
        <v>6</v>
      </c>
      <c r="J13" s="138" t="s">
        <v>45</v>
      </c>
      <c r="K13" s="137" t="s">
        <v>45</v>
      </c>
      <c r="L13" s="137" t="s">
        <v>6</v>
      </c>
      <c r="M13" s="138" t="s">
        <v>45</v>
      </c>
      <c r="N13" s="137" t="s">
        <v>45</v>
      </c>
      <c r="O13" s="137" t="s">
        <v>6</v>
      </c>
      <c r="P13" s="138" t="s">
        <v>45</v>
      </c>
      <c r="Q13" s="137" t="s">
        <v>45</v>
      </c>
      <c r="R13" s="137" t="s">
        <v>6</v>
      </c>
      <c r="S13" s="138" t="s">
        <v>45</v>
      </c>
      <c r="T13"/>
      <c r="U13" s="136"/>
      <c r="V13" s="136"/>
      <c r="W13" s="136"/>
      <c r="X13" s="136"/>
      <c r="Z13" s="136"/>
    </row>
    <row r="14" spans="1:28" ht="15">
      <c r="B14" s="10" t="s">
        <v>8</v>
      </c>
      <c r="C14" s="10"/>
      <c r="D14" s="10"/>
      <c r="E14" s="10"/>
      <c r="F14" s="10"/>
      <c r="G14" s="112"/>
      <c r="H14" s="10"/>
      <c r="I14" s="10"/>
      <c r="J14" s="112"/>
      <c r="K14" s="10"/>
      <c r="L14" s="10"/>
      <c r="M14" s="112"/>
      <c r="N14" s="10"/>
      <c r="O14" s="10"/>
      <c r="P14" s="112"/>
      <c r="Q14" s="10"/>
      <c r="R14" s="10"/>
      <c r="S14" s="112"/>
      <c r="T14" s="10"/>
      <c r="U14" s="120"/>
      <c r="V14" s="120"/>
      <c r="W14" s="120"/>
      <c r="X14" s="120"/>
      <c r="Y14" s="10"/>
      <c r="Z14" s="120"/>
    </row>
    <row r="15" spans="1:28">
      <c r="D15" s="12" t="s">
        <v>8</v>
      </c>
      <c r="F15" s="13"/>
      <c r="G15" s="114"/>
      <c r="H15" s="93">
        <f>IF(H$11=$D$6, EHK_volumes!$J15*EHK_volumes!$K15,0)*H$10</f>
        <v>0</v>
      </c>
      <c r="I15" s="93">
        <f ca="1">IF(I$11=IF($D15="design", $D$5, $D$6), SUMPRODUCT(EHK_volumes!$Q15:$U15,EHK_volumes!$Q$13:$U$13)+EHK_volumes!$O15,0)*I$10</f>
        <v>769284.24999999988</v>
      </c>
      <c r="J15" s="113">
        <f>IF(J$11=$D$6, EHK_volumes!$M15,0)*J$10</f>
        <v>0</v>
      </c>
      <c r="K15" s="93">
        <f>IF(K$11=$D$6, EHK_volumes!$J15*EHK_volumes!$K15,0)*K$10</f>
        <v>0</v>
      </c>
      <c r="L15" s="93">
        <f>IF(L$11=IF($D15="design", $D$5, $D$6), SUMPRODUCT(EHK_volumes!$Q15:$U15,EHK_volumes!$Q$13:$U$13)+EHK_volumes!$O15,0)*L$10</f>
        <v>0</v>
      </c>
      <c r="M15" s="113">
        <f>IF(M$11=$D$6, EHK_volumes!$M15,0)*M$10</f>
        <v>0</v>
      </c>
      <c r="N15" s="93">
        <f>IF(N$11=$D$6, EHK_volumes!$J15*EHK_volumes!$K15,0)*N$10</f>
        <v>0</v>
      </c>
      <c r="O15" s="93">
        <f>IF(O$11=IF($D15="design", $D$5, $D$6), SUMPRODUCT(EHK_volumes!$Q15:$U15,EHK_volumes!$Q$13:$U$13)+EHK_volumes!$O15,0)*O$10</f>
        <v>0</v>
      </c>
      <c r="P15" s="113">
        <f>IF(P$11=$D$6, EHK_volumes!$M15,0)*P$10</f>
        <v>0</v>
      </c>
      <c r="Q15" s="93">
        <f>IF(Q$11=$D$6, EHK_volumes!$J15*EHK_volumes!$K15,0)*Q$10</f>
        <v>0</v>
      </c>
      <c r="R15" s="93">
        <f>IF(R$11=IF($D15="design", $D$5, $D$6), SUMPRODUCT(EHK_volumes!$Q15:$U15,EHK_volumes!$Q$13:$U$13)+EHK_volumes!$O15,0)*R$10</f>
        <v>0</v>
      </c>
      <c r="S15" s="113">
        <f>IF(S$11=$D$6, EHK_volumes!$M15,0)*S$10</f>
        <v>0</v>
      </c>
      <c r="U15" s="121">
        <f ca="1">SUMIF($H$11:$S$11,U$11, $H15:$S15)</f>
        <v>769284.24999999988</v>
      </c>
      <c r="V15" s="121">
        <f>SUMIF($H$11:$S$11,V$11, $H15:$S15)</f>
        <v>0</v>
      </c>
      <c r="W15" s="121">
        <f>SUMIF($H$11:$S$11,W$11, $H15:$S15)</f>
        <v>0</v>
      </c>
      <c r="X15" s="121">
        <f>SUMIF($H$11:$S$11,X$11, $H15:$S15)</f>
        <v>0</v>
      </c>
      <c r="Z15" s="121">
        <f ca="1">SUM(U15:X15)</f>
        <v>769284.24999999988</v>
      </c>
    </row>
    <row r="16" spans="1:28">
      <c r="D16" s="12"/>
      <c r="F16" s="13"/>
      <c r="G16" s="114"/>
      <c r="H16" s="50"/>
      <c r="I16" s="50"/>
      <c r="J16" s="114"/>
      <c r="K16" s="50"/>
      <c r="L16" s="50"/>
      <c r="M16" s="114"/>
      <c r="N16" s="50"/>
      <c r="O16" s="50"/>
      <c r="P16" s="114"/>
      <c r="Q16" s="50"/>
      <c r="R16" s="50"/>
      <c r="S16" s="114"/>
      <c r="T16" s="50"/>
      <c r="U16" s="122"/>
      <c r="V16" s="122"/>
      <c r="W16" s="122"/>
      <c r="X16" s="122"/>
      <c r="Y16" s="50"/>
      <c r="Z16" s="122"/>
    </row>
    <row r="17" spans="2:26" ht="15">
      <c r="B17" s="10" t="s">
        <v>71</v>
      </c>
      <c r="F17" s="13"/>
      <c r="G17" s="114"/>
      <c r="H17" s="19"/>
      <c r="I17" s="19"/>
      <c r="J17" s="114"/>
      <c r="K17" s="19"/>
      <c r="L17" s="19"/>
      <c r="M17" s="114"/>
      <c r="N17" s="19"/>
      <c r="O17" s="19"/>
      <c r="P17" s="114"/>
      <c r="Q17" s="19"/>
      <c r="R17" s="19"/>
      <c r="S17" s="114"/>
      <c r="U17" s="122"/>
      <c r="V17" s="122"/>
      <c r="W17" s="122"/>
      <c r="X17" s="122"/>
      <c r="Z17" s="122"/>
    </row>
    <row r="18" spans="2:26">
      <c r="D18" s="18" t="s">
        <v>162</v>
      </c>
      <c r="F18" s="13"/>
      <c r="G18" s="114"/>
      <c r="H18" s="93">
        <f>IF(H$11=$D$6, EHK_volumes!$J18*EHK_volumes!$K18,0)*H$10</f>
        <v>0</v>
      </c>
      <c r="I18" s="93">
        <f>IF(I$11=IF($D18="design", $D$5, $D$6), SUMPRODUCT(EHK_volumes!$Q18:$U18,EHK_volumes!$Q$13:$U$13)+EHK_volumes!$O18,0)*I$10</f>
        <v>0</v>
      </c>
      <c r="J18" s="113">
        <f>IF(J$11=$D$6, EHK_volumes!$M18,0)*J$10</f>
        <v>0</v>
      </c>
      <c r="K18" s="93">
        <f>IF(K$11=$D$6, EHK_volumes!$J18*EHK_volumes!$K18,0)*K$10</f>
        <v>320291.70445567451</v>
      </c>
      <c r="L18" s="93">
        <f ca="1">IF(L$11=IF($D18="design", $D$5, $D$6), SUMPRODUCT(EHK_volumes!$Q18:$U18,EHK_volumes!$Q$13:$U$13)+EHK_volumes!$O18,0)*L$10</f>
        <v>701029.93491478125</v>
      </c>
      <c r="M18" s="113">
        <f>IF(M$11=$D$6, EHK_volumes!$M18,0)*M$10</f>
        <v>0</v>
      </c>
      <c r="N18" s="93">
        <f>IF(N$11=$D$6, EHK_volumes!$J18*EHK_volumes!$K18,0)*N$10</f>
        <v>0</v>
      </c>
      <c r="O18" s="93">
        <f>IF(O$11=IF($D18="design", $D$5, $D$6), SUMPRODUCT(EHK_volumes!$Q18:$U18,EHK_volumes!$Q$13:$U$13)+EHK_volumes!$O18,0)*O$10</f>
        <v>0</v>
      </c>
      <c r="P18" s="113">
        <f>IF(P$11=$D$6, EHK_volumes!$M18,0)*P$10</f>
        <v>0</v>
      </c>
      <c r="Q18" s="93">
        <f>IF(Q$11=$D$6, EHK_volumes!$J18*EHK_volumes!$K18,0)*Q$10</f>
        <v>0</v>
      </c>
      <c r="R18" s="93">
        <f>IF(R$11=IF($D18="design", $D$5, $D$6), SUMPRODUCT(EHK_volumes!$Q18:$U18,EHK_volumes!$Q$13:$U$13)+EHK_volumes!$O18,0)*R$10</f>
        <v>0</v>
      </c>
      <c r="S18" s="113">
        <f>IF(S$11=$D$6, EHK_volumes!$M18,0)*S$10</f>
        <v>0</v>
      </c>
      <c r="U18" s="121">
        <f t="shared" ref="U18:X34" si="0">SUMIF($H$11:$S$11,U$11, $H18:$S18)</f>
        <v>0</v>
      </c>
      <c r="V18" s="121">
        <f t="shared" ca="1" si="0"/>
        <v>1021321.6393704558</v>
      </c>
      <c r="W18" s="121">
        <f t="shared" si="0"/>
        <v>0</v>
      </c>
      <c r="X18" s="121">
        <f t="shared" si="0"/>
        <v>0</v>
      </c>
      <c r="Z18" s="121">
        <f t="shared" ref="Z18:Z30" ca="1" si="1">SUM(U18:X18)</f>
        <v>1021321.6393704558</v>
      </c>
    </row>
    <row r="19" spans="2:26">
      <c r="D19" s="18" t="s">
        <v>163</v>
      </c>
      <c r="F19" s="13"/>
      <c r="G19" s="118"/>
      <c r="H19" s="93">
        <f>IF(H$11=$D$6, EHK_volumes!$J19*EHK_volumes!$K19,0)*H$10</f>
        <v>0</v>
      </c>
      <c r="I19" s="93">
        <f>IF(I$11=IF($D19="design", $D$5, $D$6), SUMPRODUCT(EHK_volumes!$Q19:$U19,EHK_volumes!$Q$13:$U$13)+EHK_volumes!$O19,0)*I$10</f>
        <v>0</v>
      </c>
      <c r="J19" s="113">
        <f>IF(J$11=$D$6, EHK_volumes!$M19,0)*J$10</f>
        <v>0</v>
      </c>
      <c r="K19" s="93">
        <f>IF(K$11=$D$6, EHK_volumes!$J19*EHK_volumes!$K19,0)*K$10</f>
        <v>374809.44138429995</v>
      </c>
      <c r="L19" s="93">
        <f ca="1">IF(L$11=IF($D19="design", $D$5, $D$6), SUMPRODUCT(EHK_volumes!$Q19:$U19,EHK_volumes!$Q$13:$U$13)+EHK_volumes!$O19,0)*L$10</f>
        <v>666850.19418266427</v>
      </c>
      <c r="M19" s="113">
        <f>IF(M$11=$D$6, EHK_volumes!$M19,0)*M$10</f>
        <v>0</v>
      </c>
      <c r="N19" s="93">
        <f>IF(N$11=$D$6, EHK_volumes!$J19*EHK_volumes!$K19,0)*N$10</f>
        <v>0</v>
      </c>
      <c r="O19" s="93">
        <f>IF(O$11=IF($D19="design", $D$5, $D$6), SUMPRODUCT(EHK_volumes!$Q19:$U19,EHK_volumes!$Q$13:$U$13)+EHK_volumes!$O19,0)*O$10</f>
        <v>0</v>
      </c>
      <c r="P19" s="113">
        <f>IF(P$11=$D$6, EHK_volumes!$M19,0)*P$10</f>
        <v>0</v>
      </c>
      <c r="Q19" s="93">
        <f>IF(Q$11=$D$6, EHK_volumes!$J19*EHK_volumes!$K19,0)*Q$10</f>
        <v>0</v>
      </c>
      <c r="R19" s="93">
        <f>IF(R$11=IF($D19="design", $D$5, $D$6), SUMPRODUCT(EHK_volumes!$Q19:$U19,EHK_volumes!$Q$13:$U$13)+EHK_volumes!$O19,0)*R$10</f>
        <v>0</v>
      </c>
      <c r="S19" s="113">
        <f>IF(S$11=$D$6, EHK_volumes!$M19,0)*S$10</f>
        <v>0</v>
      </c>
      <c r="U19" s="121">
        <f t="shared" si="0"/>
        <v>0</v>
      </c>
      <c r="V19" s="121">
        <f t="shared" ca="1" si="0"/>
        <v>1041659.6355669643</v>
      </c>
      <c r="W19" s="121">
        <f t="shared" si="0"/>
        <v>0</v>
      </c>
      <c r="X19" s="121">
        <f t="shared" si="0"/>
        <v>0</v>
      </c>
      <c r="Z19" s="121">
        <f t="shared" ca="1" si="1"/>
        <v>1041659.6355669643</v>
      </c>
    </row>
    <row r="20" spans="2:26">
      <c r="D20" t="s">
        <v>110</v>
      </c>
      <c r="F20" s="13"/>
      <c r="G20" s="114"/>
      <c r="H20" s="93">
        <f>IF(H$11=$D$6, EHK_volumes!$J20*EHK_volumes!$K20,0)*H$10</f>
        <v>0</v>
      </c>
      <c r="I20" s="93">
        <f>IF(I$11=IF($D20="design", $D$5, $D$6), SUMPRODUCT(EHK_volumes!$Q20:$U20,EHK_volumes!$Q$13:$U$13)+EHK_volumes!$O20,0)*I$10</f>
        <v>0</v>
      </c>
      <c r="J20" s="113">
        <f>IF(J$11=$D$6, EHK_volumes!$M20,0)*J$10</f>
        <v>0</v>
      </c>
      <c r="K20" s="93">
        <f>IF(K$11=$D$6, EHK_volumes!$J20*EHK_volumes!$K20,0)*K$10</f>
        <v>77356.248344671243</v>
      </c>
      <c r="L20" s="93">
        <f ca="1">IF(L$11=IF($D20="design", $D$5, $D$6), SUMPRODUCT(EHK_volumes!$Q20:$U20,EHK_volumes!$Q$13:$U$13)+EHK_volumes!$O20,0)*L$10</f>
        <v>79464.06022764204</v>
      </c>
      <c r="M20" s="113">
        <f>IF(M$11=$D$6, EHK_volumes!$M20,0)*M$10</f>
        <v>0</v>
      </c>
      <c r="N20" s="93">
        <f>IF(N$11=$D$6, EHK_volumes!$J20*EHK_volumes!$K20,0)*N$10</f>
        <v>0</v>
      </c>
      <c r="O20" s="93">
        <f>IF(O$11=IF($D20="design", $D$5, $D$6), SUMPRODUCT(EHK_volumes!$Q20:$U20,EHK_volumes!$Q$13:$U$13)+EHK_volumes!$O20,0)*O$10</f>
        <v>0</v>
      </c>
      <c r="P20" s="113">
        <f>IF(P$11=$D$6, EHK_volumes!$M20,0)*P$10</f>
        <v>0</v>
      </c>
      <c r="Q20" s="93">
        <f>IF(Q$11=$D$6, EHK_volumes!$J20*EHK_volumes!$K20,0)*Q$10</f>
        <v>0</v>
      </c>
      <c r="R20" s="93">
        <f>IF(R$11=IF($D20="design", $D$5, $D$6), SUMPRODUCT(EHK_volumes!$Q20:$U20,EHK_volumes!$Q$13:$U$13)+EHK_volumes!$O20,0)*R$10</f>
        <v>0</v>
      </c>
      <c r="S20" s="113">
        <f>IF(S$11=$D$6, EHK_volumes!$M20,0)*S$10</f>
        <v>0</v>
      </c>
      <c r="U20" s="121">
        <f t="shared" si="0"/>
        <v>0</v>
      </c>
      <c r="V20" s="121">
        <f t="shared" ca="1" si="0"/>
        <v>156820.30857231328</v>
      </c>
      <c r="W20" s="121">
        <f t="shared" si="0"/>
        <v>0</v>
      </c>
      <c r="X20" s="121">
        <f t="shared" si="0"/>
        <v>0</v>
      </c>
      <c r="Z20" s="121">
        <f t="shared" ca="1" si="1"/>
        <v>156820.30857231328</v>
      </c>
    </row>
    <row r="21" spans="2:26">
      <c r="D21" s="18" t="s">
        <v>101</v>
      </c>
      <c r="F21" s="13"/>
      <c r="G21" s="114"/>
      <c r="H21" s="93">
        <f>IF(H$11=$D$6, EHK_volumes!$J21*EHK_volumes!$K21,0)*H$10</f>
        <v>0</v>
      </c>
      <c r="I21" s="93">
        <f>IF(I$11=IF($D21="design", $D$5, $D$6), SUMPRODUCT(EHK_volumes!$Q21:$U21,EHK_volumes!$Q$13:$U$13)+EHK_volumes!$O21,0)*I$10</f>
        <v>0</v>
      </c>
      <c r="J21" s="113">
        <f>IF(J$11=$D$6, EHK_volumes!$M21,0)*J$10</f>
        <v>0</v>
      </c>
      <c r="K21" s="93">
        <f>IF(K$11=$D$6, EHK_volumes!$J21*EHK_volumes!$K21,0)*K$10</f>
        <v>18986.047460785383</v>
      </c>
      <c r="L21" s="93">
        <f ca="1">IF(L$11=IF($D21="design", $D$5, $D$6), SUMPRODUCT(EHK_volumes!$Q21:$U21,EHK_volumes!$Q$13:$U$13)+EHK_volumes!$O21,0)*L$10</f>
        <v>21088.53516902999</v>
      </c>
      <c r="M21" s="113">
        <f>IF(M$11=$D$6, EHK_volumes!$M21,0)*M$10</f>
        <v>0</v>
      </c>
      <c r="N21" s="93">
        <f>IF(N$11=$D$6, EHK_volumes!$J21*EHK_volumes!$K21,0)*N$10</f>
        <v>0</v>
      </c>
      <c r="O21" s="93">
        <f>IF(O$11=IF($D21="design", $D$5, $D$6), SUMPRODUCT(EHK_volumes!$Q21:$U21,EHK_volumes!$Q$13:$U$13)+EHK_volumes!$O21,0)*O$10</f>
        <v>0</v>
      </c>
      <c r="P21" s="113">
        <f>IF(P$11=$D$6, EHK_volumes!$M21,0)*P$10</f>
        <v>0</v>
      </c>
      <c r="Q21" s="93">
        <f>IF(Q$11=$D$6, EHK_volumes!$J21*EHK_volumes!$K21,0)*Q$10</f>
        <v>0</v>
      </c>
      <c r="R21" s="93">
        <f>IF(R$11=IF($D21="design", $D$5, $D$6), SUMPRODUCT(EHK_volumes!$Q21:$U21,EHK_volumes!$Q$13:$U$13)+EHK_volumes!$O21,0)*R$10</f>
        <v>0</v>
      </c>
      <c r="S21" s="113">
        <f>IF(S$11=$D$6, EHK_volumes!$M21,0)*S$10</f>
        <v>0</v>
      </c>
      <c r="U21" s="121">
        <f t="shared" si="0"/>
        <v>0</v>
      </c>
      <c r="V21" s="121">
        <f t="shared" ca="1" si="0"/>
        <v>40074.58262981537</v>
      </c>
      <c r="W21" s="121">
        <f t="shared" si="0"/>
        <v>0</v>
      </c>
      <c r="X21" s="121">
        <f t="shared" si="0"/>
        <v>0</v>
      </c>
      <c r="Z21" s="121">
        <f t="shared" ca="1" si="1"/>
        <v>40074.58262981537</v>
      </c>
    </row>
    <row r="22" spans="2:26">
      <c r="D22" t="s">
        <v>13</v>
      </c>
      <c r="F22" s="13"/>
      <c r="G22" s="114"/>
      <c r="H22" s="93">
        <f>IF(H$11=$D$6, EHK_volumes!$J22*EHK_volumes!$K22,0)*H$10</f>
        <v>0</v>
      </c>
      <c r="I22" s="93">
        <f>IF(I$11=IF($D22="design", $D$5, $D$6), SUMPRODUCT(EHK_volumes!$Q22:$U22,EHK_volumes!$Q$13:$U$13)+EHK_volumes!$O22,0)*I$10</f>
        <v>0</v>
      </c>
      <c r="J22" s="113">
        <f>IF(J$11=$D$6, EHK_volumes!$M22,0)*J$10</f>
        <v>0</v>
      </c>
      <c r="K22" s="93">
        <f>IF(K$11=$D$6, EHK_volumes!$J22*EHK_volumes!$K22,0)*K$10</f>
        <v>121559.81882734052</v>
      </c>
      <c r="L22" s="93">
        <f ca="1">IF(L$11=IF($D22="design", $D$5, $D$6), SUMPRODUCT(EHK_volumes!$Q22:$U22,EHK_volumes!$Q$13:$U$13)+EHK_volumes!$O22,0)*L$10</f>
        <v>91940.538264854986</v>
      </c>
      <c r="M22" s="113">
        <f>IF(M$11=$D$6, EHK_volumes!$M22,0)*M$10</f>
        <v>0</v>
      </c>
      <c r="N22" s="93">
        <f>IF(N$11=$D$6, EHK_volumes!$J22*EHK_volumes!$K22,0)*N$10</f>
        <v>0</v>
      </c>
      <c r="O22" s="93">
        <f>IF(O$11=IF($D22="design", $D$5, $D$6), SUMPRODUCT(EHK_volumes!$Q22:$U22,EHK_volumes!$Q$13:$U$13)+EHK_volumes!$O22,0)*O$10</f>
        <v>0</v>
      </c>
      <c r="P22" s="113">
        <f>IF(P$11=$D$6, EHK_volumes!$M22,0)*P$10</f>
        <v>0</v>
      </c>
      <c r="Q22" s="93">
        <f>IF(Q$11=$D$6, EHK_volumes!$J22*EHK_volumes!$K22,0)*Q$10</f>
        <v>0</v>
      </c>
      <c r="R22" s="93">
        <f>IF(R$11=IF($D22="design", $D$5, $D$6), SUMPRODUCT(EHK_volumes!$Q22:$U22,EHK_volumes!$Q$13:$U$13)+EHK_volumes!$O22,0)*R$10</f>
        <v>0</v>
      </c>
      <c r="S22" s="113">
        <f>IF(S$11=$D$6, EHK_volumes!$M22,0)*S$10</f>
        <v>0</v>
      </c>
      <c r="U22" s="121">
        <f t="shared" si="0"/>
        <v>0</v>
      </c>
      <c r="V22" s="121">
        <f t="shared" ca="1" si="0"/>
        <v>213500.35709219551</v>
      </c>
      <c r="W22" s="121">
        <f t="shared" si="0"/>
        <v>0</v>
      </c>
      <c r="X22" s="121">
        <f t="shared" si="0"/>
        <v>0</v>
      </c>
      <c r="Z22" s="121">
        <f t="shared" ca="1" si="1"/>
        <v>213500.35709219551</v>
      </c>
    </row>
    <row r="23" spans="2:26">
      <c r="D23" t="s">
        <v>14</v>
      </c>
      <c r="F23" s="13"/>
      <c r="G23" s="114"/>
      <c r="H23" s="93">
        <f>IF(H$11=$D$6, EHK_volumes!$J23*EHK_volumes!$K23,0)*H$10</f>
        <v>0</v>
      </c>
      <c r="I23" s="93">
        <f>IF(I$11=IF($D23="design", $D$5, $D$6), SUMPRODUCT(EHK_volumes!$Q23:$U23,EHK_volumes!$Q$13:$U$13)+EHK_volumes!$O23,0)*I$10</f>
        <v>0</v>
      </c>
      <c r="J23" s="113">
        <f>IF(J$11=$D$6, EHK_volumes!$M23,0)*J$10</f>
        <v>0</v>
      </c>
      <c r="K23" s="93">
        <f>IF(K$11=$D$6, EHK_volumes!$J23*EHK_volumes!$K23,0)*K$10</f>
        <v>716875.4972258819</v>
      </c>
      <c r="L23" s="93">
        <f ca="1">IF(L$11=IF($D23="design", $D$5, $D$6), SUMPRODUCT(EHK_volumes!$Q23:$U23,EHK_volumes!$Q$13:$U$13)+EHK_volumes!$O23,0)*L$10</f>
        <v>391665.02684053924</v>
      </c>
      <c r="M23" s="113">
        <f>IF(M$11=$D$6, EHK_volumes!$M23,0)*M$10</f>
        <v>0</v>
      </c>
      <c r="N23" s="93">
        <f>IF(N$11=$D$6, EHK_volumes!$J23*EHK_volumes!$K23,0)*N$10</f>
        <v>0</v>
      </c>
      <c r="O23" s="93">
        <f>IF(O$11=IF($D23="design", $D$5, $D$6), SUMPRODUCT(EHK_volumes!$Q23:$U23,EHK_volumes!$Q$13:$U$13)+EHK_volumes!$O23,0)*O$10</f>
        <v>0</v>
      </c>
      <c r="P23" s="113">
        <f>IF(P$11=$D$6, EHK_volumes!$M23,0)*P$10</f>
        <v>0</v>
      </c>
      <c r="Q23" s="93">
        <f>IF(Q$11=$D$6, EHK_volumes!$J23*EHK_volumes!$K23,0)*Q$10</f>
        <v>0</v>
      </c>
      <c r="R23" s="93">
        <f>IF(R$11=IF($D23="design", $D$5, $D$6), SUMPRODUCT(EHK_volumes!$Q23:$U23,EHK_volumes!$Q$13:$U$13)+EHK_volumes!$O23,0)*R$10</f>
        <v>0</v>
      </c>
      <c r="S23" s="113">
        <f>IF(S$11=$D$6, EHK_volumes!$M23,0)*S$10</f>
        <v>0</v>
      </c>
      <c r="U23" s="121">
        <f t="shared" si="0"/>
        <v>0</v>
      </c>
      <c r="V23" s="121">
        <f t="shared" ca="1" si="0"/>
        <v>1108540.5240664212</v>
      </c>
      <c r="W23" s="121">
        <f t="shared" si="0"/>
        <v>0</v>
      </c>
      <c r="X23" s="121">
        <f t="shared" si="0"/>
        <v>0</v>
      </c>
      <c r="Z23" s="121">
        <f t="shared" ca="1" si="1"/>
        <v>1108540.5240664212</v>
      </c>
    </row>
    <row r="24" spans="2:26">
      <c r="D24" t="s">
        <v>29</v>
      </c>
      <c r="F24" s="13"/>
      <c r="G24" s="114"/>
      <c r="H24" s="93">
        <f>IF(H$11=$D$6, EHK_volumes!$J24*EHK_volumes!$K24,0)*H$10</f>
        <v>0</v>
      </c>
      <c r="I24" s="93">
        <f>IF(I$11=IF($D24="design", $D$5, $D$6), SUMPRODUCT(EHK_volumes!$Q24:$U24,EHK_volumes!$Q$13:$U$13)+EHK_volumes!$O24,0)*I$10</f>
        <v>0</v>
      </c>
      <c r="J24" s="113">
        <f>IF(J$11=$D$6, EHK_volumes!$M24,0)*J$10</f>
        <v>0</v>
      </c>
      <c r="K24" s="93">
        <f>IF(K$11=$D$6, EHK_volumes!$J24*EHK_volumes!$K24,0)*K$10</f>
        <v>7809.2974519382406</v>
      </c>
      <c r="L24" s="93">
        <f ca="1">IF(L$11=IF($D24="design", $D$5, $D$6), SUMPRODUCT(EHK_volumes!$Q24:$U24,EHK_volumes!$Q$13:$U$13)+EHK_volumes!$O24,0)*L$10</f>
        <v>73020.355200431528</v>
      </c>
      <c r="M24" s="113">
        <f>IF(M$11=$D$6, EHK_volumes!$M24,0)*M$10</f>
        <v>0</v>
      </c>
      <c r="N24" s="93">
        <f>IF(N$11=$D$6, EHK_volumes!$J24*EHK_volumes!$K24,0)*N$10</f>
        <v>0</v>
      </c>
      <c r="O24" s="93">
        <f>IF(O$11=IF($D24="design", $D$5, $D$6), SUMPRODUCT(EHK_volumes!$Q24:$U24,EHK_volumes!$Q$13:$U$13)+EHK_volumes!$O24,0)*O$10</f>
        <v>0</v>
      </c>
      <c r="P24" s="113">
        <f>IF(P$11=$D$6, EHK_volumes!$M24,0)*P$10</f>
        <v>0</v>
      </c>
      <c r="Q24" s="93">
        <f>IF(Q$11=$D$6, EHK_volumes!$J24*EHK_volumes!$K24,0)*Q$10</f>
        <v>0</v>
      </c>
      <c r="R24" s="93">
        <f>IF(R$11=IF($D24="design", $D$5, $D$6), SUMPRODUCT(EHK_volumes!$Q24:$U24,EHK_volumes!$Q$13:$U$13)+EHK_volumes!$O24,0)*R$10</f>
        <v>0</v>
      </c>
      <c r="S24" s="113">
        <f>IF(S$11=$D$6, EHK_volumes!$M24,0)*S$10</f>
        <v>0</v>
      </c>
      <c r="U24" s="121">
        <f t="shared" si="0"/>
        <v>0</v>
      </c>
      <c r="V24" s="121">
        <f t="shared" ca="1" si="0"/>
        <v>80829.652652369768</v>
      </c>
      <c r="W24" s="121">
        <f t="shared" si="0"/>
        <v>0</v>
      </c>
      <c r="X24" s="121">
        <f t="shared" si="0"/>
        <v>0</v>
      </c>
      <c r="Z24" s="121">
        <f t="shared" ca="1" si="1"/>
        <v>80829.652652369768</v>
      </c>
    </row>
    <row r="25" spans="2:26">
      <c r="D25" t="s">
        <v>145</v>
      </c>
      <c r="F25" s="13"/>
      <c r="G25" s="114"/>
      <c r="H25" s="93">
        <f>IF(H$11=$D$6, EHK_volumes!$J25*EHK_volumes!$K25,0)*H$10</f>
        <v>0</v>
      </c>
      <c r="I25" s="93">
        <f>IF(I$11=IF($D25="design", $D$5, $D$6), SUMPRODUCT(EHK_volumes!$Q25:$U25,EHK_volumes!$Q$13:$U$13)+EHK_volumes!$O25,0)*I$10</f>
        <v>0</v>
      </c>
      <c r="J25" s="113">
        <f>IF(J$11=$D$6, EHK_volumes!$M25,0)*J$10</f>
        <v>0</v>
      </c>
      <c r="K25" s="93">
        <f>IF(K$11=$D$6, EHK_volumes!$J25*EHK_volumes!$K25,0)*K$10</f>
        <v>310202.64878532453</v>
      </c>
      <c r="L25" s="93">
        <f ca="1">IF(L$11=IF($D25="design", $D$5, $D$6), SUMPRODUCT(EHK_volumes!$Q25:$U25,EHK_volumes!$Q$13:$U$13)+EHK_volumes!$O25,0)*L$10</f>
        <v>46090.862502400043</v>
      </c>
      <c r="M25" s="113">
        <f>IF(M$11=$D$6, EHK_volumes!$M25,0)*M$10</f>
        <v>0</v>
      </c>
      <c r="N25" s="93">
        <f>IF(N$11=$D$6, EHK_volumes!$J25*EHK_volumes!$K25,0)*N$10</f>
        <v>0</v>
      </c>
      <c r="O25" s="93">
        <f>IF(O$11=IF($D25="design", $D$5, $D$6), SUMPRODUCT(EHK_volumes!$Q25:$U25,EHK_volumes!$Q$13:$U$13)+EHK_volumes!$O25,0)*O$10</f>
        <v>0</v>
      </c>
      <c r="P25" s="113">
        <f>IF(P$11=$D$6, EHK_volumes!$M25,0)*P$10</f>
        <v>0</v>
      </c>
      <c r="Q25" s="93">
        <f>IF(Q$11=$D$6, EHK_volumes!$J25*EHK_volumes!$K25,0)*Q$10</f>
        <v>0</v>
      </c>
      <c r="R25" s="93">
        <f>IF(R$11=IF($D25="design", $D$5, $D$6), SUMPRODUCT(EHK_volumes!$Q25:$U25,EHK_volumes!$Q$13:$U$13)+EHK_volumes!$O25,0)*R$10</f>
        <v>0</v>
      </c>
      <c r="S25" s="113">
        <f>IF(S$11=$D$6, EHK_volumes!$M25,0)*S$10</f>
        <v>0</v>
      </c>
      <c r="U25" s="121">
        <f t="shared" si="0"/>
        <v>0</v>
      </c>
      <c r="V25" s="121">
        <f t="shared" ca="1" si="0"/>
        <v>356293.5112877246</v>
      </c>
      <c r="W25" s="121">
        <f t="shared" si="0"/>
        <v>0</v>
      </c>
      <c r="X25" s="121">
        <f t="shared" si="0"/>
        <v>0</v>
      </c>
      <c r="Z25" s="121">
        <f t="shared" ca="1" si="1"/>
        <v>356293.5112877246</v>
      </c>
    </row>
    <row r="26" spans="2:26">
      <c r="D26" t="s">
        <v>146</v>
      </c>
      <c r="F26" s="13"/>
      <c r="G26" s="114"/>
      <c r="H26" s="93">
        <f>IF(H$11=$D$6, EHK_volumes!$J26*EHK_volumes!$K26,0)*H$10</f>
        <v>0</v>
      </c>
      <c r="I26" s="93">
        <f>IF(I$11=IF($D26="design", $D$5, $D$6), SUMPRODUCT(EHK_volumes!$Q26:$U26,EHK_volumes!$Q$13:$U$13)+EHK_volumes!$O26,0)*I$10</f>
        <v>0</v>
      </c>
      <c r="J26" s="113">
        <f>IF(J$11=$D$6, EHK_volumes!$M26,0)*J$10</f>
        <v>0</v>
      </c>
      <c r="K26" s="93">
        <f>IF(K$11=$D$6, EHK_volumes!$J26*EHK_volumes!$K26,0)*K$10</f>
        <v>13404.323456550177</v>
      </c>
      <c r="L26" s="93">
        <f ca="1">IF(L$11=IF($D26="design", $D$5, $D$6), SUMPRODUCT(EHK_volumes!$Q26:$U26,EHK_volumes!$Q$13:$U$13)+EHK_volumes!$O26,0)*L$10</f>
        <v>9237.7207085788432</v>
      </c>
      <c r="M26" s="113">
        <f>IF(M$11=$D$6, EHK_volumes!$M26,0)*M$10</f>
        <v>0</v>
      </c>
      <c r="N26" s="93">
        <f>IF(N$11=$D$6, EHK_volumes!$J26*EHK_volumes!$K26,0)*N$10</f>
        <v>0</v>
      </c>
      <c r="O26" s="93">
        <f>IF(O$11=IF($D26="design", $D$5, $D$6), SUMPRODUCT(EHK_volumes!$Q26:$U26,EHK_volumes!$Q$13:$U$13)+EHK_volumes!$O26,0)*O$10</f>
        <v>0</v>
      </c>
      <c r="P26" s="113">
        <f>IF(P$11=$D$6, EHK_volumes!$M26,0)*P$10</f>
        <v>0</v>
      </c>
      <c r="Q26" s="93">
        <f>IF(Q$11=$D$6, EHK_volumes!$J26*EHK_volumes!$K26,0)*Q$10</f>
        <v>0</v>
      </c>
      <c r="R26" s="93">
        <f>IF(R$11=IF($D26="design", $D$5, $D$6), SUMPRODUCT(EHK_volumes!$Q26:$U26,EHK_volumes!$Q$13:$U$13)+EHK_volumes!$O26,0)*R$10</f>
        <v>0</v>
      </c>
      <c r="S26" s="113">
        <f>IF(S$11=$D$6, EHK_volumes!$M26,0)*S$10</f>
        <v>0</v>
      </c>
      <c r="U26" s="121">
        <f t="shared" si="0"/>
        <v>0</v>
      </c>
      <c r="V26" s="121">
        <f t="shared" ca="1" si="0"/>
        <v>22642.04416512902</v>
      </c>
      <c r="W26" s="121">
        <f t="shared" si="0"/>
        <v>0</v>
      </c>
      <c r="X26" s="121">
        <f t="shared" si="0"/>
        <v>0</v>
      </c>
      <c r="Z26" s="121">
        <f t="shared" ca="1" si="1"/>
        <v>22642.04416512902</v>
      </c>
    </row>
    <row r="27" spans="2:26">
      <c r="D27" t="s">
        <v>147</v>
      </c>
      <c r="F27" s="13"/>
      <c r="G27" s="114"/>
      <c r="H27" s="93">
        <f>IF(H$11=$D$6, EHK_volumes!$J27*EHK_volumes!$K27,0)*H$10</f>
        <v>0</v>
      </c>
      <c r="I27" s="93">
        <f>IF(I$11=IF($D27="design", $D$5, $D$6), SUMPRODUCT(EHK_volumes!$Q27:$U27,EHK_volumes!$Q$13:$U$13)+EHK_volumes!$O27,0)*I$10</f>
        <v>0</v>
      </c>
      <c r="J27" s="113">
        <f>IF(J$11=$D$6, EHK_volumes!$M27,0)*J$10</f>
        <v>0</v>
      </c>
      <c r="K27" s="93">
        <f>IF(K$11=$D$6, EHK_volumes!$J27*EHK_volumes!$K27,0)*K$10</f>
        <v>154303.20437005852</v>
      </c>
      <c r="L27" s="93">
        <f ca="1">IF(L$11=IF($D27="design", $D$5, $D$6), SUMPRODUCT(EHK_volumes!$Q27:$U27,EHK_volumes!$Q$13:$U$13)+EHK_volumes!$O27,0)*L$10</f>
        <v>36340.270893845103</v>
      </c>
      <c r="M27" s="113">
        <f>IF(M$11=$D$6, EHK_volumes!$M27,0)*M$10</f>
        <v>0</v>
      </c>
      <c r="N27" s="93">
        <f>IF(N$11=$D$6, EHK_volumes!$J27*EHK_volumes!$K27,0)*N$10</f>
        <v>0</v>
      </c>
      <c r="O27" s="93">
        <f>IF(O$11=IF($D27="design", $D$5, $D$6), SUMPRODUCT(EHK_volumes!$Q27:$U27,EHK_volumes!$Q$13:$U$13)+EHK_volumes!$O27,0)*O$10</f>
        <v>0</v>
      </c>
      <c r="P27" s="113">
        <f>IF(P$11=$D$6, EHK_volumes!$M27,0)*P$10</f>
        <v>0</v>
      </c>
      <c r="Q27" s="93">
        <f>IF(Q$11=$D$6, EHK_volumes!$J27*EHK_volumes!$K27,0)*Q$10</f>
        <v>0</v>
      </c>
      <c r="R27" s="93">
        <f>IF(R$11=IF($D27="design", $D$5, $D$6), SUMPRODUCT(EHK_volumes!$Q27:$U27,EHK_volumes!$Q$13:$U$13)+EHK_volumes!$O27,0)*R$10</f>
        <v>0</v>
      </c>
      <c r="S27" s="113">
        <f>IF(S$11=$D$6, EHK_volumes!$M27,0)*S$10</f>
        <v>0</v>
      </c>
      <c r="U27" s="121">
        <f t="shared" si="0"/>
        <v>0</v>
      </c>
      <c r="V27" s="121">
        <f t="shared" ca="1" si="0"/>
        <v>190643.47526390362</v>
      </c>
      <c r="W27" s="121">
        <f t="shared" si="0"/>
        <v>0</v>
      </c>
      <c r="X27" s="121">
        <f t="shared" si="0"/>
        <v>0</v>
      </c>
      <c r="Z27" s="121">
        <f t="shared" ca="1" si="1"/>
        <v>190643.47526390362</v>
      </c>
    </row>
    <row r="28" spans="2:26">
      <c r="D28" s="18" t="s">
        <v>184</v>
      </c>
      <c r="F28" s="13"/>
      <c r="G28" s="114"/>
      <c r="H28" s="93">
        <f>IF(H$11=$D$6, EHK_volumes!$J28*EHK_volumes!$K28,0)*H$10</f>
        <v>0</v>
      </c>
      <c r="I28" s="93">
        <f>IF(I$11=IF($D28="design", $D$5, $D$6), SUMPRODUCT(EHK_volumes!$Q28:$U28,EHK_volumes!$Q$13:$U$13)+EHK_volumes!$O28,0)*I$10</f>
        <v>0</v>
      </c>
      <c r="J28" s="113">
        <f>IF(J$11=$D$6, EHK_volumes!$M28,0)*J$10</f>
        <v>0</v>
      </c>
      <c r="K28" s="93">
        <f>IF(K$11=$D$6, EHK_volumes!$J28*EHK_volumes!$K28,0)*K$10</f>
        <v>306969.23946298112</v>
      </c>
      <c r="L28" s="93">
        <f ca="1">IF(L$11=IF($D28="design", $D$5, $D$6), SUMPRODUCT(EHK_volumes!$Q28:$U28,EHK_volumes!$Q$13:$U$13)+EHK_volumes!$O28,0)*L$10</f>
        <v>0</v>
      </c>
      <c r="M28" s="113">
        <f>IF(M$11=$D$6, EHK_volumes!$M28,0)*M$10</f>
        <v>0</v>
      </c>
      <c r="N28" s="93">
        <f>IF(N$11=$D$6, EHK_volumes!$J28*EHK_volumes!$K28,0)*N$10</f>
        <v>0</v>
      </c>
      <c r="O28" s="93">
        <f>IF(O$11=IF($D28="design", $D$5, $D$6), SUMPRODUCT(EHK_volumes!$Q28:$U28,EHK_volumes!$Q$13:$U$13)+EHK_volumes!$O28,0)*O$10</f>
        <v>0</v>
      </c>
      <c r="P28" s="113">
        <f>IF(P$11=$D$6, EHK_volumes!$M28,0)*P$10</f>
        <v>0</v>
      </c>
      <c r="Q28" s="93">
        <f>IF(Q$11=$D$6, EHK_volumes!$J28*EHK_volumes!$K28,0)*Q$10</f>
        <v>0</v>
      </c>
      <c r="R28" s="93">
        <f>IF(R$11=IF($D28="design", $D$5, $D$6), SUMPRODUCT(EHK_volumes!$Q28:$U28,EHK_volumes!$Q$13:$U$13)+EHK_volumes!$O28,0)*R$10</f>
        <v>0</v>
      </c>
      <c r="S28" s="113">
        <f>IF(S$11=$D$6, EHK_volumes!$M28,0)*S$10</f>
        <v>0</v>
      </c>
      <c r="U28" s="121">
        <f t="shared" si="0"/>
        <v>0</v>
      </c>
      <c r="V28" s="121">
        <f t="shared" ca="1" si="0"/>
        <v>306969.23946298112</v>
      </c>
      <c r="W28" s="121">
        <f t="shared" si="0"/>
        <v>0</v>
      </c>
      <c r="X28" s="121">
        <f t="shared" si="0"/>
        <v>0</v>
      </c>
      <c r="Z28" s="121">
        <f t="shared" ca="1" si="1"/>
        <v>306969.23946298112</v>
      </c>
    </row>
    <row r="29" spans="2:26">
      <c r="D29" t="s">
        <v>15</v>
      </c>
      <c r="F29" s="13"/>
      <c r="G29" s="114"/>
      <c r="H29" s="93">
        <f>IF(H$11=$D$6, EHK_volumes!$J29*EHK_volumes!$K29,0)*H$10</f>
        <v>0</v>
      </c>
      <c r="I29" s="93">
        <f>IF(I$11=IF($D29="design", $D$5, $D$6), SUMPRODUCT(EHK_volumes!$Q29:$U29,EHK_volumes!$Q$13:$U$13)+EHK_volumes!$O29,0)*I$10</f>
        <v>0</v>
      </c>
      <c r="J29" s="113">
        <f>IF(J$11=$D$6, EHK_volumes!$M29,0)*J$10</f>
        <v>0</v>
      </c>
      <c r="K29" s="93">
        <f>IF(K$11=$D$6, EHK_volumes!$J29*EHK_volumes!$K29,0)*K$10</f>
        <v>0</v>
      </c>
      <c r="L29" s="93">
        <f ca="1">IF(L$11=IF($D29="design", $D$5, $D$6), SUMPRODUCT(EHK_volumes!$Q29:$U29,EHK_volumes!$Q$13:$U$13)+EHK_volumes!$O29,0)*L$10</f>
        <v>0</v>
      </c>
      <c r="M29" s="113">
        <f>IF(M$11=$D$6, EHK_volumes!$M29,0)*M$10</f>
        <v>0</v>
      </c>
      <c r="N29" s="93">
        <f>IF(N$11=$D$6, EHK_volumes!$J29*EHK_volumes!$K29,0)*N$10</f>
        <v>0</v>
      </c>
      <c r="O29" s="93">
        <f>IF(O$11=IF($D29="design", $D$5, $D$6), SUMPRODUCT(EHK_volumes!$Q29:$U29,EHK_volumes!$Q$13:$U$13)+EHK_volumes!$O29,0)*O$10</f>
        <v>0</v>
      </c>
      <c r="P29" s="113">
        <f>IF(P$11=$D$6, EHK_volumes!$M29,0)*P$10</f>
        <v>0</v>
      </c>
      <c r="Q29" s="93">
        <f>IF(Q$11=$D$6, EHK_volumes!$J29*EHK_volumes!$K29,0)*Q$10</f>
        <v>0</v>
      </c>
      <c r="R29" s="93">
        <f>IF(R$11=IF($D29="design", $D$5, $D$6), SUMPRODUCT(EHK_volumes!$Q29:$U29,EHK_volumes!$Q$13:$U$13)+EHK_volumes!$O29,0)*R$10</f>
        <v>0</v>
      </c>
      <c r="S29" s="113">
        <f>IF(S$11=$D$6, EHK_volumes!$M29,0)*S$10</f>
        <v>0</v>
      </c>
      <c r="U29" s="121">
        <f t="shared" si="0"/>
        <v>0</v>
      </c>
      <c r="V29" s="121">
        <f t="shared" ca="1" si="0"/>
        <v>0</v>
      </c>
      <c r="W29" s="121">
        <f t="shared" si="0"/>
        <v>0</v>
      </c>
      <c r="X29" s="121">
        <f t="shared" si="0"/>
        <v>0</v>
      </c>
      <c r="Z29" s="121">
        <f t="shared" ca="1" si="1"/>
        <v>0</v>
      </c>
    </row>
    <row r="30" spans="2:26">
      <c r="D30" t="s">
        <v>39</v>
      </c>
      <c r="F30" s="13"/>
      <c r="G30" s="114"/>
      <c r="H30" s="93">
        <f>IF(H$11=$D$6, EHK_volumes!$J30*EHK_volumes!$K30,0)*H$10</f>
        <v>0</v>
      </c>
      <c r="I30" s="93">
        <f>IF(I$11=IF($D30="design", $D$5, $D$6), SUMPRODUCT(EHK_volumes!$Q30:$U30,EHK_volumes!$Q$13:$U$13)+EHK_volumes!$O30,0)*I$10</f>
        <v>0</v>
      </c>
      <c r="J30" s="113">
        <f>IF(J$11=$D$6, EHK_volumes!$M30,0)*J$10</f>
        <v>0</v>
      </c>
      <c r="K30" s="93">
        <f>IF(K$11=$D$6, EHK_volumes!$J30*EHK_volumes!$K30,0)*K$10</f>
        <v>971557.64290033525</v>
      </c>
      <c r="L30" s="93">
        <f ca="1">IF(L$11=IF($D30="design", $D$5, $D$6), SUMPRODUCT(EHK_volumes!$Q30:$U30,EHK_volumes!$Q$13:$U$13)+EHK_volumes!$O30,0)*L$10</f>
        <v>0</v>
      </c>
      <c r="M30" s="113">
        <f>IF(M$11=$D$6, EHK_volumes!$M30,0)*M$10</f>
        <v>0</v>
      </c>
      <c r="N30" s="93">
        <f>IF(N$11=$D$6, EHK_volumes!$J30*EHK_volumes!$K30,0)*N$10</f>
        <v>0</v>
      </c>
      <c r="O30" s="93">
        <f>IF(O$11=IF($D30="design", $D$5, $D$6), SUMPRODUCT(EHK_volumes!$Q30:$U30,EHK_volumes!$Q$13:$U$13)+EHK_volumes!$O30,0)*O$10</f>
        <v>0</v>
      </c>
      <c r="P30" s="113">
        <f>IF(P$11=$D$6, EHK_volumes!$M30,0)*P$10</f>
        <v>0</v>
      </c>
      <c r="Q30" s="93">
        <f>IF(Q$11=$D$6, EHK_volumes!$J30*EHK_volumes!$K30,0)*Q$10</f>
        <v>0</v>
      </c>
      <c r="R30" s="93">
        <f>IF(R$11=IF($D30="design", $D$5, $D$6), SUMPRODUCT(EHK_volumes!$Q30:$U30,EHK_volumes!$Q$13:$U$13)+EHK_volumes!$O30,0)*R$10</f>
        <v>0</v>
      </c>
      <c r="S30" s="113">
        <f>IF(S$11=$D$6, EHK_volumes!$M30,0)*S$10</f>
        <v>0</v>
      </c>
      <c r="U30" s="121">
        <f t="shared" si="0"/>
        <v>0</v>
      </c>
      <c r="V30" s="121">
        <f t="shared" ca="1" si="0"/>
        <v>971557.64290033525</v>
      </c>
      <c r="W30" s="121">
        <f t="shared" si="0"/>
        <v>0</v>
      </c>
      <c r="X30" s="121">
        <f t="shared" si="0"/>
        <v>0</v>
      </c>
      <c r="Z30" s="121">
        <f t="shared" ca="1" si="1"/>
        <v>971557.64290033525</v>
      </c>
    </row>
    <row r="31" spans="2:26">
      <c r="D31" t="s">
        <v>158</v>
      </c>
      <c r="F31" s="13"/>
      <c r="G31" s="114"/>
      <c r="H31" s="93">
        <f>IF(H$11=$D$6, EHK_volumes!$J31*EHK_volumes!$K31,0)*H$10</f>
        <v>0</v>
      </c>
      <c r="I31" s="93">
        <f>IF(I$11=IF($D31="design", $D$5, $D$6), SUMPRODUCT(EHK_volumes!$Q31:$U31,EHK_volumes!$Q$13:$U$13)+EHK_volumes!$O31,0)*I$10</f>
        <v>0</v>
      </c>
      <c r="J31" s="113">
        <f>IF(J$11=$D$6, EHK_volumes!$M31,0)*J$10</f>
        <v>0</v>
      </c>
      <c r="K31" s="93">
        <f>IF(K$11=$D$6, EHK_volumes!$J31*EHK_volumes!$K31,0)*K$10</f>
        <v>0</v>
      </c>
      <c r="L31" s="93">
        <f ca="1">IF(L$11=IF($D31="design", $D$5, $D$6), SUMPRODUCT(EHK_volumes!$Q31:$U31,EHK_volumes!$Q$13:$U$13)+EHK_volumes!$O31,0)*L$10</f>
        <v>0</v>
      </c>
      <c r="M31" s="113">
        <f>IF(M$11=$D$6, EHK_volumes!$M31,0)*M$10</f>
        <v>0</v>
      </c>
      <c r="N31" s="93">
        <f>IF(N$11=$D$6, EHK_volumes!$J31*EHK_volumes!$K31,0)*N$10</f>
        <v>0</v>
      </c>
      <c r="O31" s="93">
        <f>IF(O$11=IF($D31="design", $D$5, $D$6), SUMPRODUCT(EHK_volumes!$Q31:$U31,EHK_volumes!$Q$13:$U$13)+EHK_volumes!$O31,0)*O$10</f>
        <v>0</v>
      </c>
      <c r="P31" s="113">
        <f>IF(P$11=$D$6, EHK_volumes!$M31,0)*P$10</f>
        <v>0</v>
      </c>
      <c r="Q31" s="93">
        <f>IF(Q$11=$D$6, EHK_volumes!$J31*EHK_volumes!$K31,0)*Q$10</f>
        <v>0</v>
      </c>
      <c r="R31" s="93">
        <f>IF(R$11=IF($D31="design", $D$5, $D$6), SUMPRODUCT(EHK_volumes!$Q31:$U31,EHK_volumes!$Q$13:$U$13)+EHK_volumes!$O31,0)*R$10</f>
        <v>0</v>
      </c>
      <c r="S31" s="113">
        <f>IF(S$11=$D$6, EHK_volumes!$M31,0)*S$10</f>
        <v>0</v>
      </c>
      <c r="U31" s="121">
        <f t="shared" si="0"/>
        <v>0</v>
      </c>
      <c r="V31" s="121">
        <f t="shared" ca="1" si="0"/>
        <v>0</v>
      </c>
      <c r="W31" s="121">
        <f t="shared" si="0"/>
        <v>0</v>
      </c>
      <c r="X31" s="121">
        <f t="shared" si="0"/>
        <v>0</v>
      </c>
      <c r="Z31" s="121">
        <f ca="1">SUM(U31:X31)</f>
        <v>0</v>
      </c>
    </row>
    <row r="32" spans="2:26">
      <c r="D32" t="s">
        <v>159</v>
      </c>
      <c r="F32" s="13"/>
      <c r="G32" s="114"/>
      <c r="H32" s="93">
        <f>IF(H$11=$D$6, EHK_volumes!$J32*EHK_volumes!$K32,0)*H$10</f>
        <v>0</v>
      </c>
      <c r="I32" s="93">
        <f>IF(I$11=IF($D32="design", $D$5, $D$6), SUMPRODUCT(EHK_volumes!$Q32:$U32,EHK_volumes!$Q$13:$U$13)+EHK_volumes!$O32,0)*I$10</f>
        <v>0</v>
      </c>
      <c r="J32" s="113">
        <f>IF(J$11=$D$6, EHK_volumes!$M32,0)*J$10</f>
        <v>0</v>
      </c>
      <c r="K32" s="93">
        <f>IF(K$11=$D$6, EHK_volumes!$J32*EHK_volumes!$K32,0)*K$10</f>
        <v>5052713.6815606691</v>
      </c>
      <c r="L32" s="93">
        <f ca="1">IF(L$11=IF($D32="design", $D$5, $D$6), SUMPRODUCT(EHK_volumes!$Q32:$U32,EHK_volumes!$Q$13:$U$13)+EHK_volumes!$O32,0)*L$10</f>
        <v>0</v>
      </c>
      <c r="M32" s="113">
        <f>IF(M$11=$D$6, EHK_volumes!$M32,0)*M$10</f>
        <v>0</v>
      </c>
      <c r="N32" s="93">
        <f>IF(N$11=$D$6, EHK_volumes!$J32*EHK_volumes!$K32,0)*N$10</f>
        <v>0</v>
      </c>
      <c r="O32" s="93">
        <f>IF(O$11=IF($D32="design", $D$5, $D$6), SUMPRODUCT(EHK_volumes!$Q32:$U32,EHK_volumes!$Q$13:$U$13)+EHK_volumes!$O32,0)*O$10</f>
        <v>0</v>
      </c>
      <c r="P32" s="113">
        <f>IF(P$11=$D$6, EHK_volumes!$M32,0)*P$10</f>
        <v>0</v>
      </c>
      <c r="Q32" s="93">
        <f>IF(Q$11=$D$6, EHK_volumes!$J32*EHK_volumes!$K32,0)*Q$10</f>
        <v>0</v>
      </c>
      <c r="R32" s="93">
        <f>IF(R$11=IF($D32="design", $D$5, $D$6), SUMPRODUCT(EHK_volumes!$Q32:$U32,EHK_volumes!$Q$13:$U$13)+EHK_volumes!$O32,0)*R$10</f>
        <v>0</v>
      </c>
      <c r="S32" s="113">
        <f>IF(S$11=$D$6, EHK_volumes!$M32,0)*S$10</f>
        <v>0</v>
      </c>
      <c r="U32" s="121">
        <f t="shared" si="0"/>
        <v>0</v>
      </c>
      <c r="V32" s="121">
        <f t="shared" ca="1" si="0"/>
        <v>5052713.6815606691</v>
      </c>
      <c r="W32" s="121">
        <f t="shared" si="0"/>
        <v>0</v>
      </c>
      <c r="X32" s="121">
        <f t="shared" si="0"/>
        <v>0</v>
      </c>
      <c r="Z32" s="121">
        <f ca="1">SUM(U32:X32)</f>
        <v>5052713.6815606691</v>
      </c>
    </row>
    <row r="33" spans="1:26">
      <c r="D33" t="s">
        <v>160</v>
      </c>
      <c r="F33" s="13"/>
      <c r="G33" s="114"/>
      <c r="H33" s="93">
        <f>IF(H$11=$D$6, EHK_volumes!$J33*EHK_volumes!$K33,0)*H$10</f>
        <v>0</v>
      </c>
      <c r="I33" s="93">
        <f>IF(I$11=IF($D33="design", $D$5, $D$6), SUMPRODUCT(EHK_volumes!$Q33:$U33,EHK_volumes!$Q$13:$U$13)+EHK_volumes!$O33,0)*I$10</f>
        <v>0</v>
      </c>
      <c r="J33" s="113">
        <f>IF(J$11=$D$6, EHK_volumes!$M33,0)*J$10</f>
        <v>0</v>
      </c>
      <c r="K33" s="93">
        <f>IF(K$11=$D$6, EHK_volumes!$J33*EHK_volumes!$K33,0)*K$10</f>
        <v>2784211.0019292389</v>
      </c>
      <c r="L33" s="93">
        <f ca="1">IF(L$11=IF($D33="design", $D$5, $D$6), SUMPRODUCT(EHK_volumes!$Q33:$U33,EHK_volumes!$Q$13:$U$13)+EHK_volumes!$O33,0)*L$10</f>
        <v>0</v>
      </c>
      <c r="M33" s="113">
        <f>IF(M$11=$D$6, EHK_volumes!$M33,0)*M$10</f>
        <v>0</v>
      </c>
      <c r="N33" s="93">
        <f>IF(N$11=$D$6, EHK_volumes!$J33*EHK_volumes!$K33,0)*N$10</f>
        <v>0</v>
      </c>
      <c r="O33" s="93">
        <f>IF(O$11=IF($D33="design", $D$5, $D$6), SUMPRODUCT(EHK_volumes!$Q33:$U33,EHK_volumes!$Q$13:$U$13)+EHK_volumes!$O33,0)*O$10</f>
        <v>0</v>
      </c>
      <c r="P33" s="113">
        <f>IF(P$11=$D$6, EHK_volumes!$M33,0)*P$10</f>
        <v>0</v>
      </c>
      <c r="Q33" s="93">
        <f>IF(Q$11=$D$6, EHK_volumes!$J33*EHK_volumes!$K33,0)*Q$10</f>
        <v>0</v>
      </c>
      <c r="R33" s="93">
        <f>IF(R$11=IF($D33="design", $D$5, $D$6), SUMPRODUCT(EHK_volumes!$Q33:$U33,EHK_volumes!$Q$13:$U$13)+EHK_volumes!$O33,0)*R$10</f>
        <v>0</v>
      </c>
      <c r="S33" s="113">
        <f>IF(S$11=$D$6, EHK_volumes!$M33,0)*S$10</f>
        <v>0</v>
      </c>
      <c r="U33" s="121">
        <f t="shared" si="0"/>
        <v>0</v>
      </c>
      <c r="V33" s="121">
        <f t="shared" ca="1" si="0"/>
        <v>2784211.0019292389</v>
      </c>
      <c r="W33" s="121">
        <f t="shared" si="0"/>
        <v>0</v>
      </c>
      <c r="X33" s="121">
        <f t="shared" si="0"/>
        <v>0</v>
      </c>
      <c r="Z33" s="121">
        <f ca="1">SUM(U33:X33)</f>
        <v>2784211.0019292389</v>
      </c>
    </row>
    <row r="34" spans="1:26">
      <c r="D34" t="s">
        <v>161</v>
      </c>
      <c r="F34" s="13"/>
      <c r="G34" s="114"/>
      <c r="H34" s="93">
        <f>IF(H$11=$D$6, EHK_volumes!$J34*EHK_volumes!$K34,0)*H$10</f>
        <v>0</v>
      </c>
      <c r="I34" s="93">
        <f>IF(I$11=IF($D34="design", $D$5, $D$6), SUMPRODUCT(EHK_volumes!$Q34:$U34,EHK_volumes!$Q$13:$U$13)+EHK_volumes!$O34,0)*I$10</f>
        <v>0</v>
      </c>
      <c r="J34" s="113">
        <f>IF(J$11=$D$6, EHK_volumes!$M34,0)*J$10</f>
        <v>0</v>
      </c>
      <c r="K34" s="93">
        <f>IF(K$11=$D$6, EHK_volumes!$J34*EHK_volumes!$K34,0)*K$10</f>
        <v>0</v>
      </c>
      <c r="L34" s="93">
        <f ca="1">IF(L$11=IF($D34="design", $D$5, $D$6), SUMPRODUCT(EHK_volumes!$Q34:$U34,EHK_volumes!$Q$13:$U$13)+EHK_volumes!$O34,0)*L$10</f>
        <v>0</v>
      </c>
      <c r="M34" s="113">
        <f>IF(M$11=$D$6, EHK_volumes!$M34,0)*M$10</f>
        <v>0</v>
      </c>
      <c r="N34" s="93">
        <f>IF(N$11=$D$6, EHK_volumes!$J34*EHK_volumes!$K34,0)*N$10</f>
        <v>0</v>
      </c>
      <c r="O34" s="93">
        <f>IF(O$11=IF($D34="design", $D$5, $D$6), SUMPRODUCT(EHK_volumes!$Q34:$U34,EHK_volumes!$Q$13:$U$13)+EHK_volumes!$O34,0)*O$10</f>
        <v>0</v>
      </c>
      <c r="P34" s="113">
        <f>IF(P$11=$D$6, EHK_volumes!$M34,0)*P$10</f>
        <v>0</v>
      </c>
      <c r="Q34" s="93">
        <f>IF(Q$11=$D$6, EHK_volumes!$J34*EHK_volumes!$K34,0)*Q$10</f>
        <v>0</v>
      </c>
      <c r="R34" s="93">
        <f>IF(R$11=IF($D34="design", $D$5, $D$6), SUMPRODUCT(EHK_volumes!$Q34:$U34,EHK_volumes!$Q$13:$U$13)+EHK_volumes!$O34,0)*R$10</f>
        <v>0</v>
      </c>
      <c r="S34" s="113">
        <f>IF(S$11=$D$6, EHK_volumes!$M34,0)*S$10</f>
        <v>0</v>
      </c>
      <c r="U34" s="121">
        <f t="shared" si="0"/>
        <v>0</v>
      </c>
      <c r="V34" s="121">
        <f t="shared" ca="1" si="0"/>
        <v>0</v>
      </c>
      <c r="W34" s="121">
        <f t="shared" si="0"/>
        <v>0</v>
      </c>
      <c r="X34" s="121">
        <f t="shared" si="0"/>
        <v>0</v>
      </c>
      <c r="Z34" s="121">
        <f ca="1">SUM(U34:X34)</f>
        <v>0</v>
      </c>
    </row>
    <row r="35" spans="1:26"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</row>
    <row r="36" spans="1:26" ht="15">
      <c r="A36" s="19"/>
      <c r="B36" s="10" t="s">
        <v>16</v>
      </c>
      <c r="C36" s="19"/>
      <c r="D36" s="19"/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</row>
    <row r="37" spans="1:26">
      <c r="C37" s="11" t="s">
        <v>17</v>
      </c>
      <c r="F37" s="13"/>
      <c r="G37" s="114"/>
      <c r="H37" s="19"/>
      <c r="I37" s="19"/>
      <c r="J37" s="114"/>
      <c r="K37" s="19"/>
      <c r="L37" s="19"/>
      <c r="M37" s="114"/>
      <c r="N37" s="19"/>
      <c r="O37" s="19"/>
      <c r="P37" s="114"/>
      <c r="Q37" s="19"/>
      <c r="R37" s="19"/>
      <c r="S37" s="114"/>
      <c r="U37" s="122"/>
      <c r="V37" s="122"/>
      <c r="W37" s="122"/>
      <c r="X37" s="122"/>
      <c r="Z37" s="122"/>
    </row>
    <row r="38" spans="1:26">
      <c r="D38" s="18" t="s">
        <v>18</v>
      </c>
      <c r="F38" s="13"/>
      <c r="G38" s="114"/>
      <c r="H38" s="93">
        <f>IF(H$11=$D$6, EHK_volumes!$J38*EHK_volumes!$K38,0)*H$10</f>
        <v>0</v>
      </c>
      <c r="I38" s="93">
        <f>IF(I$11=IF($D38="design", $D$5, $D$6), SUMPRODUCT(EHK_volumes!$Q38:$U38,EHK_volumes!$Q$13:$U$13)+EHK_volumes!$O38,0)*I$10</f>
        <v>0</v>
      </c>
      <c r="J38" s="113">
        <f>IF(J$11=$D$6, EHK_volumes!$M38,0)*J$10</f>
        <v>0</v>
      </c>
      <c r="K38" s="93">
        <f>IF(K$11=$D$6, EHK_volumes!$J38*EHK_volumes!$K38,0)*K$10</f>
        <v>2271592.8366420246</v>
      </c>
      <c r="L38" s="93">
        <f ca="1">IF(L$11=IF($D38="design", $D$5, $D$6), SUMPRODUCT(EHK_volumes!$Q38:$U38,EHK_volumes!$Q$13:$U$13)+EHK_volumes!$O38,0)*L$10</f>
        <v>364875.11662520241</v>
      </c>
      <c r="M38" s="113">
        <f>IF(M$11=$D$6, EHK_volumes!$M38,0)*M$10</f>
        <v>0</v>
      </c>
      <c r="N38" s="93">
        <f>IF(N$11=$D$6, EHK_volumes!$J38*EHK_volumes!$K38,0)*N$10</f>
        <v>0</v>
      </c>
      <c r="O38" s="93">
        <f>IF(O$11=IF($D38="design", $D$5, $D$6), SUMPRODUCT(EHK_volumes!$Q38:$U38,EHK_volumes!$Q$13:$U$13)+EHK_volumes!$O38,0)*O$10</f>
        <v>0</v>
      </c>
      <c r="P38" s="113">
        <f>IF(P$11=$D$6, EHK_volumes!$M38,0)*P$10</f>
        <v>0</v>
      </c>
      <c r="Q38" s="93">
        <f>IF(Q$11=$D$6, EHK_volumes!$J38*EHK_volumes!$K38,0)*Q$10</f>
        <v>0</v>
      </c>
      <c r="R38" s="93">
        <f>IF(R$11=IF($D38="design", $D$5, $D$6), SUMPRODUCT(EHK_volumes!$Q38:$U38,EHK_volumes!$Q$13:$U$13)+EHK_volumes!$O38,0)*R$10</f>
        <v>0</v>
      </c>
      <c r="S38" s="113">
        <f>IF(S$11=$D$6, EHK_volumes!$M38,0)*S$10</f>
        <v>0</v>
      </c>
      <c r="U38" s="121">
        <f t="shared" ref="U38:X49" si="2">SUMIF($H$11:$S$11,U$11, $H38:$S38)</f>
        <v>0</v>
      </c>
      <c r="V38" s="121">
        <f t="shared" ca="1" si="2"/>
        <v>2636467.9532672269</v>
      </c>
      <c r="W38" s="121">
        <f t="shared" si="2"/>
        <v>0</v>
      </c>
      <c r="X38" s="121">
        <f t="shared" si="2"/>
        <v>0</v>
      </c>
      <c r="Z38" s="121">
        <f t="shared" ref="Z38:Z49" ca="1" si="3">SUM(U38:X38)</f>
        <v>2636467.9532672269</v>
      </c>
    </row>
    <row r="39" spans="1:26">
      <c r="D39" s="18" t="s">
        <v>19</v>
      </c>
      <c r="F39" s="13"/>
      <c r="G39" s="114"/>
      <c r="H39" s="93">
        <f>IF(H$11=$D$6, EHK_volumes!$J39*EHK_volumes!$K39,0)*H$10</f>
        <v>0</v>
      </c>
      <c r="I39" s="93">
        <f>IF(I$11=IF($D39="design", $D$5, $D$6), SUMPRODUCT(EHK_volumes!$Q39:$U39,EHK_volumes!$Q$13:$U$13)+EHK_volumes!$O39,0)*I$10</f>
        <v>0</v>
      </c>
      <c r="J39" s="113">
        <f>IF(J$11=$D$6, EHK_volumes!$M39,0)*J$10</f>
        <v>0</v>
      </c>
      <c r="K39" s="93">
        <f>IF(K$11=$D$6, EHK_volumes!$J39*EHK_volumes!$K39,0)*K$10</f>
        <v>59654.355535639334</v>
      </c>
      <c r="L39" s="93">
        <f ca="1">IF(L$11=IF($D39="design", $D$5, $D$6), SUMPRODUCT(EHK_volumes!$Q39:$U39,EHK_volumes!$Q$13:$U$13)+EHK_volumes!$O39,0)*L$10</f>
        <v>0</v>
      </c>
      <c r="M39" s="113">
        <f>IF(M$11=$D$6, EHK_volumes!$M39,0)*M$10</f>
        <v>0</v>
      </c>
      <c r="N39" s="93">
        <f>IF(N$11=$D$6, EHK_volumes!$J39*EHK_volumes!$K39,0)*N$10</f>
        <v>0</v>
      </c>
      <c r="O39" s="93">
        <f>IF(O$11=IF($D39="design", $D$5, $D$6), SUMPRODUCT(EHK_volumes!$Q39:$U39,EHK_volumes!$Q$13:$U$13)+EHK_volumes!$O39,0)*O$10</f>
        <v>0</v>
      </c>
      <c r="P39" s="113">
        <f>IF(P$11=$D$6, EHK_volumes!$M39,0)*P$10</f>
        <v>0</v>
      </c>
      <c r="Q39" s="93">
        <f>IF(Q$11=$D$6, EHK_volumes!$J39*EHK_volumes!$K39,0)*Q$10</f>
        <v>0</v>
      </c>
      <c r="R39" s="93">
        <f>IF(R$11=IF($D39="design", $D$5, $D$6), SUMPRODUCT(EHK_volumes!$Q39:$U39,EHK_volumes!$Q$13:$U$13)+EHK_volumes!$O39,0)*R$10</f>
        <v>0</v>
      </c>
      <c r="S39" s="113">
        <f>IF(S$11=$D$6, EHK_volumes!$M39,0)*S$10</f>
        <v>0</v>
      </c>
      <c r="U39" s="121">
        <f t="shared" si="2"/>
        <v>0</v>
      </c>
      <c r="V39" s="121">
        <f t="shared" ca="1" si="2"/>
        <v>59654.355535639334</v>
      </c>
      <c r="W39" s="121">
        <f t="shared" si="2"/>
        <v>0</v>
      </c>
      <c r="X39" s="121">
        <f t="shared" si="2"/>
        <v>0</v>
      </c>
      <c r="Z39" s="121">
        <f t="shared" ca="1" si="3"/>
        <v>59654.355535639334</v>
      </c>
    </row>
    <row r="40" spans="1:26">
      <c r="D40" s="18" t="s">
        <v>74</v>
      </c>
      <c r="F40" s="13"/>
      <c r="G40" s="114"/>
      <c r="H40" s="93">
        <f>IF(H$11=$D$6, EHK_volumes!$J40*EHK_volumes!$K40,0)*H$10</f>
        <v>0</v>
      </c>
      <c r="I40" s="93">
        <f>IF(I$11=IF($D40="design", $D$5, $D$6), SUMPRODUCT(EHK_volumes!$Q40:$U40,EHK_volumes!$Q$13:$U$13)+EHK_volumes!$O40,0)*I$10</f>
        <v>0</v>
      </c>
      <c r="J40" s="113">
        <f>IF(J$11=$D$6, EHK_volumes!$M40,0)*J$10</f>
        <v>0</v>
      </c>
      <c r="K40" s="93">
        <f>IF(K$11=$D$6, EHK_volumes!$J40*EHK_volumes!$K40,0)*K$10</f>
        <v>0</v>
      </c>
      <c r="L40" s="93">
        <f ca="1">IF(L$11=IF($D40="design", $D$5, $D$6), SUMPRODUCT(EHK_volumes!$Q40:$U40,EHK_volumes!$Q$13:$U$13)+EHK_volumes!$O40,0)*L$10</f>
        <v>0</v>
      </c>
      <c r="M40" s="113">
        <f>IF(M$11=$D$6, EHK_volumes!$M40,0)*M$10</f>
        <v>0</v>
      </c>
      <c r="N40" s="93">
        <f>IF(N$11=$D$6, EHK_volumes!$J40*EHK_volumes!$K40,0)*N$10</f>
        <v>0</v>
      </c>
      <c r="O40" s="93">
        <f>IF(O$11=IF($D40="design", $D$5, $D$6), SUMPRODUCT(EHK_volumes!$Q40:$U40,EHK_volumes!$Q$13:$U$13)+EHK_volumes!$O40,0)*O$10</f>
        <v>0</v>
      </c>
      <c r="P40" s="113">
        <f>IF(P$11=$D$6, EHK_volumes!$M40,0)*P$10</f>
        <v>0</v>
      </c>
      <c r="Q40" s="93">
        <f>IF(Q$11=$D$6, EHK_volumes!$J40*EHK_volumes!$K40,0)*Q$10</f>
        <v>0</v>
      </c>
      <c r="R40" s="93">
        <f>IF(R$11=IF($D40="design", $D$5, $D$6), SUMPRODUCT(EHK_volumes!$Q40:$U40,EHK_volumes!$Q$13:$U$13)+EHK_volumes!$O40,0)*R$10</f>
        <v>0</v>
      </c>
      <c r="S40" s="113">
        <f>IF(S$11=$D$6, EHK_volumes!$M40,0)*S$10</f>
        <v>0</v>
      </c>
      <c r="U40" s="121">
        <f t="shared" si="2"/>
        <v>0</v>
      </c>
      <c r="V40" s="121">
        <f t="shared" ca="1" si="2"/>
        <v>0</v>
      </c>
      <c r="W40" s="121">
        <f t="shared" si="2"/>
        <v>0</v>
      </c>
      <c r="X40" s="121">
        <f t="shared" si="2"/>
        <v>0</v>
      </c>
      <c r="Z40" s="121">
        <f t="shared" ca="1" si="3"/>
        <v>0</v>
      </c>
    </row>
    <row r="41" spans="1:26">
      <c r="D41" s="18" t="s">
        <v>20</v>
      </c>
      <c r="F41" s="13"/>
      <c r="G41" s="114"/>
      <c r="H41" s="93">
        <f>IF(H$11=$D$6, EHK_volumes!$J41*EHK_volumes!$K41,0)*H$10</f>
        <v>0</v>
      </c>
      <c r="I41" s="93">
        <f>IF(I$11=IF($D41="design", $D$5, $D$6), SUMPRODUCT(EHK_volumes!$Q41:$U41,EHK_volumes!$Q$13:$U$13)+EHK_volumes!$O41,0)*I$10</f>
        <v>0</v>
      </c>
      <c r="J41" s="113">
        <f>IF(J$11=$D$6, EHK_volumes!$M41,0)*J$10</f>
        <v>0</v>
      </c>
      <c r="K41" s="93">
        <f>IF(K$11=$D$6, EHK_volumes!$J41*EHK_volumes!$K41,0)*K$10</f>
        <v>141512.81939243429</v>
      </c>
      <c r="L41" s="93">
        <f ca="1">IF(L$11=IF($D41="design", $D$5, $D$6), SUMPRODUCT(EHK_volumes!$Q41:$U41,EHK_volumes!$Q$13:$U$13)+EHK_volumes!$O41,0)*L$10</f>
        <v>0</v>
      </c>
      <c r="M41" s="113">
        <f>IF(M$11=$D$6, EHK_volumes!$M41,0)*M$10</f>
        <v>0</v>
      </c>
      <c r="N41" s="93">
        <f>IF(N$11=$D$6, EHK_volumes!$J41*EHK_volumes!$K41,0)*N$10</f>
        <v>0</v>
      </c>
      <c r="O41" s="93">
        <f>IF(O$11=IF($D41="design", $D$5, $D$6), SUMPRODUCT(EHK_volumes!$Q41:$U41,EHK_volumes!$Q$13:$U$13)+EHK_volumes!$O41,0)*O$10</f>
        <v>0</v>
      </c>
      <c r="P41" s="113">
        <f>IF(P$11=$D$6, EHK_volumes!$M41,0)*P$10</f>
        <v>0</v>
      </c>
      <c r="Q41" s="93">
        <f>IF(Q$11=$D$6, EHK_volumes!$J41*EHK_volumes!$K41,0)*Q$10</f>
        <v>0</v>
      </c>
      <c r="R41" s="93">
        <f>IF(R$11=IF($D41="design", $D$5, $D$6), SUMPRODUCT(EHK_volumes!$Q41:$U41,EHK_volumes!$Q$13:$U$13)+EHK_volumes!$O41,0)*R$10</f>
        <v>0</v>
      </c>
      <c r="S41" s="113">
        <f>IF(S$11=$D$6, EHK_volumes!$M41,0)*S$10</f>
        <v>0</v>
      </c>
      <c r="U41" s="121">
        <f t="shared" si="2"/>
        <v>0</v>
      </c>
      <c r="V41" s="121">
        <f t="shared" ca="1" si="2"/>
        <v>141512.81939243429</v>
      </c>
      <c r="W41" s="121">
        <f t="shared" si="2"/>
        <v>0</v>
      </c>
      <c r="X41" s="121">
        <f t="shared" si="2"/>
        <v>0</v>
      </c>
      <c r="Z41" s="121">
        <f t="shared" ca="1" si="3"/>
        <v>141512.81939243429</v>
      </c>
    </row>
    <row r="42" spans="1:26">
      <c r="D42" s="18" t="s">
        <v>30</v>
      </c>
      <c r="F42" s="13"/>
      <c r="G42" s="114"/>
      <c r="H42" s="93">
        <f>IF(H$11=$D$6, EHK_volumes!$J42*EHK_volumes!$K42,0)*H$10</f>
        <v>0</v>
      </c>
      <c r="I42" s="93">
        <f>IF(I$11=IF($D42="design", $D$5, $D$6), SUMPRODUCT(EHK_volumes!$Q42:$U42,EHK_volumes!$Q$13:$U$13)+EHK_volumes!$O42,0)*I$10</f>
        <v>0</v>
      </c>
      <c r="J42" s="113">
        <f>IF(J$11=$D$6, EHK_volumes!$M42,0)*J$10</f>
        <v>0</v>
      </c>
      <c r="K42" s="93">
        <f>IF(K$11=$D$6, EHK_volumes!$J42*EHK_volumes!$K42,0)*K$10</f>
        <v>0</v>
      </c>
      <c r="L42" s="93">
        <f ca="1">IF(L$11=IF($D42="design", $D$5, $D$6), SUMPRODUCT(EHK_volumes!$Q42:$U42,EHK_volumes!$Q$13:$U$13)+EHK_volumes!$O42,0)*L$10</f>
        <v>0</v>
      </c>
      <c r="M42" s="113">
        <f>IF(M$11=$D$6, EHK_volumes!$M42,0)*M$10</f>
        <v>0</v>
      </c>
      <c r="N42" s="93">
        <f>IF(N$11=$D$6, EHK_volumes!$J42*EHK_volumes!$K42,0)*N$10</f>
        <v>0</v>
      </c>
      <c r="O42" s="93">
        <f>IF(O$11=IF($D42="design", $D$5, $D$6), SUMPRODUCT(EHK_volumes!$Q42:$U42,EHK_volumes!$Q$13:$U$13)+EHK_volumes!$O42,0)*O$10</f>
        <v>0</v>
      </c>
      <c r="P42" s="113">
        <f>IF(P$11=$D$6, EHK_volumes!$M42,0)*P$10</f>
        <v>0</v>
      </c>
      <c r="Q42" s="93">
        <f>IF(Q$11=$D$6, EHK_volumes!$J42*EHK_volumes!$K42,0)*Q$10</f>
        <v>0</v>
      </c>
      <c r="R42" s="93">
        <f>IF(R$11=IF($D42="design", $D$5, $D$6), SUMPRODUCT(EHK_volumes!$Q42:$U42,EHK_volumes!$Q$13:$U$13)+EHK_volumes!$O42,0)*R$10</f>
        <v>0</v>
      </c>
      <c r="S42" s="113">
        <f>IF(S$11=$D$6, EHK_volumes!$M42,0)*S$10</f>
        <v>0</v>
      </c>
      <c r="U42" s="121">
        <f t="shared" si="2"/>
        <v>0</v>
      </c>
      <c r="V42" s="121">
        <f t="shared" ca="1" si="2"/>
        <v>0</v>
      </c>
      <c r="W42" s="121">
        <f t="shared" si="2"/>
        <v>0</v>
      </c>
      <c r="X42" s="121">
        <f t="shared" si="2"/>
        <v>0</v>
      </c>
      <c r="Z42" s="121">
        <f t="shared" ca="1" si="3"/>
        <v>0</v>
      </c>
    </row>
    <row r="43" spans="1:26">
      <c r="D43" s="18" t="s">
        <v>31</v>
      </c>
      <c r="F43" s="13"/>
      <c r="G43" s="114"/>
      <c r="H43" s="93">
        <f>IF(H$11=$D$6, EHK_volumes!$J43*EHK_volumes!$K43,0)*H$10</f>
        <v>0</v>
      </c>
      <c r="I43" s="93">
        <f>IF(I$11=IF($D43="design", $D$5, $D$6), SUMPRODUCT(EHK_volumes!$Q43:$U43,EHK_volumes!$Q$13:$U$13)+EHK_volumes!$O43,0)*I$10</f>
        <v>0</v>
      </c>
      <c r="J43" s="113">
        <f>IF(J$11=$D$6, EHK_volumes!$M43,0)*J$10</f>
        <v>0</v>
      </c>
      <c r="K43" s="93">
        <f>IF(K$11=$D$6, EHK_volumes!$J43*EHK_volumes!$K43,0)*K$10</f>
        <v>103039.34137974067</v>
      </c>
      <c r="L43" s="93">
        <f ca="1">IF(L$11=IF($D43="design", $D$5, $D$6), SUMPRODUCT(EHK_volumes!$Q43:$U43,EHK_volumes!$Q$13:$U$13)+EHK_volumes!$O43,0)*L$10</f>
        <v>0</v>
      </c>
      <c r="M43" s="113">
        <f>IF(M$11=$D$6, EHK_volumes!$M43,0)*M$10</f>
        <v>0</v>
      </c>
      <c r="N43" s="93">
        <f>IF(N$11=$D$6, EHK_volumes!$J43*EHK_volumes!$K43,0)*N$10</f>
        <v>0</v>
      </c>
      <c r="O43" s="93">
        <f>IF(O$11=IF($D43="design", $D$5, $D$6), SUMPRODUCT(EHK_volumes!$Q43:$U43,EHK_volumes!$Q$13:$U$13)+EHK_volumes!$O43,0)*O$10</f>
        <v>0</v>
      </c>
      <c r="P43" s="113">
        <f>IF(P$11=$D$6, EHK_volumes!$M43,0)*P$10</f>
        <v>0</v>
      </c>
      <c r="Q43" s="93">
        <f>IF(Q$11=$D$6, EHK_volumes!$J43*EHK_volumes!$K43,0)*Q$10</f>
        <v>0</v>
      </c>
      <c r="R43" s="93">
        <f>IF(R$11=IF($D43="design", $D$5, $D$6), SUMPRODUCT(EHK_volumes!$Q43:$U43,EHK_volumes!$Q$13:$U$13)+EHK_volumes!$O43,0)*R$10</f>
        <v>0</v>
      </c>
      <c r="S43" s="113">
        <f>IF(S$11=$D$6, EHK_volumes!$M43,0)*S$10</f>
        <v>0</v>
      </c>
      <c r="U43" s="121">
        <f t="shared" si="2"/>
        <v>0</v>
      </c>
      <c r="V43" s="121">
        <f t="shared" ca="1" si="2"/>
        <v>103039.34137974067</v>
      </c>
      <c r="W43" s="121">
        <f t="shared" si="2"/>
        <v>0</v>
      </c>
      <c r="X43" s="121">
        <f t="shared" si="2"/>
        <v>0</v>
      </c>
      <c r="Z43" s="121">
        <f t="shared" ca="1" si="3"/>
        <v>103039.34137974067</v>
      </c>
    </row>
    <row r="44" spans="1:26">
      <c r="D44" s="18" t="s">
        <v>21</v>
      </c>
      <c r="F44" s="13"/>
      <c r="G44" s="114"/>
      <c r="H44" s="93">
        <f>IF(H$11=$D$6, EHK_volumes!$J44*EHK_volumes!$K44,0)*H$10</f>
        <v>0</v>
      </c>
      <c r="I44" s="93">
        <f>IF(I$11=IF($D44="design", $D$5, $D$6), SUMPRODUCT(EHK_volumes!$Q44:$U44,EHK_volumes!$Q$13:$U$13)+EHK_volumes!$O44,0)*I$10</f>
        <v>0</v>
      </c>
      <c r="J44" s="113">
        <f>IF(J$11=$D$6, EHK_volumes!$M44,0)*J$10</f>
        <v>0</v>
      </c>
      <c r="K44" s="93">
        <f>IF(K$11=$D$6, EHK_volumes!$J44*EHK_volumes!$K44,0)*K$10</f>
        <v>327447.15742755658</v>
      </c>
      <c r="L44" s="93">
        <f ca="1">IF(L$11=IF($D44="design", $D$5, $D$6), SUMPRODUCT(EHK_volumes!$Q44:$U44,EHK_volumes!$Q$13:$U$13)+EHK_volumes!$O44,0)*L$10</f>
        <v>0</v>
      </c>
      <c r="M44" s="113">
        <f>IF(M$11=$D$6, EHK_volumes!$M44,0)*M$10</f>
        <v>0</v>
      </c>
      <c r="N44" s="93">
        <f>IF(N$11=$D$6, EHK_volumes!$J44*EHK_volumes!$K44,0)*N$10</f>
        <v>0</v>
      </c>
      <c r="O44" s="93">
        <f>IF(O$11=IF($D44="design", $D$5, $D$6), SUMPRODUCT(EHK_volumes!$Q44:$U44,EHK_volumes!$Q$13:$U$13)+EHK_volumes!$O44,0)*O$10</f>
        <v>0</v>
      </c>
      <c r="P44" s="113">
        <f>IF(P$11=$D$6, EHK_volumes!$M44,0)*P$10</f>
        <v>0</v>
      </c>
      <c r="Q44" s="93">
        <f>IF(Q$11=$D$6, EHK_volumes!$J44*EHK_volumes!$K44,0)*Q$10</f>
        <v>0</v>
      </c>
      <c r="R44" s="93">
        <f>IF(R$11=IF($D44="design", $D$5, $D$6), SUMPRODUCT(EHK_volumes!$Q44:$U44,EHK_volumes!$Q$13:$U$13)+EHK_volumes!$O44,0)*R$10</f>
        <v>0</v>
      </c>
      <c r="S44" s="113">
        <f>IF(S$11=$D$6, EHK_volumes!$M44,0)*S$10</f>
        <v>0</v>
      </c>
      <c r="U44" s="121">
        <f t="shared" si="2"/>
        <v>0</v>
      </c>
      <c r="V44" s="121">
        <f t="shared" ca="1" si="2"/>
        <v>327447.15742755658</v>
      </c>
      <c r="W44" s="121">
        <f t="shared" si="2"/>
        <v>0</v>
      </c>
      <c r="X44" s="121">
        <f t="shared" si="2"/>
        <v>0</v>
      </c>
      <c r="Z44" s="121">
        <f t="shared" ca="1" si="3"/>
        <v>327447.15742755658</v>
      </c>
    </row>
    <row r="45" spans="1:26">
      <c r="D45" s="18" t="s">
        <v>22</v>
      </c>
      <c r="F45" s="13"/>
      <c r="G45" s="114"/>
      <c r="H45" s="93">
        <f>IF(H$11=$D$6, EHK_volumes!$J45*EHK_volumes!$K45,0)*H$10</f>
        <v>0</v>
      </c>
      <c r="I45" s="93">
        <f>IF(I$11=IF($D45="design", $D$5, $D$6), SUMPRODUCT(EHK_volumes!$Q45:$U45,EHK_volumes!$Q$13:$U$13)+EHK_volumes!$O45,0)*I$10</f>
        <v>0</v>
      </c>
      <c r="J45" s="113">
        <f>IF(J$11=$D$6, EHK_volumes!$M45,0)*J$10</f>
        <v>0</v>
      </c>
      <c r="K45" s="93">
        <f>IF(K$11=$D$6, EHK_volumes!$J45*EHK_volumes!$K45,0)*K$10</f>
        <v>42300.361197998798</v>
      </c>
      <c r="L45" s="93">
        <f ca="1">IF(L$11=IF($D45="design", $D$5, $D$6), SUMPRODUCT(EHK_volumes!$Q45:$U45,EHK_volumes!$Q$13:$U$13)+EHK_volumes!$O45,0)*L$10</f>
        <v>0</v>
      </c>
      <c r="M45" s="113">
        <f>IF(M$11=$D$6, EHK_volumes!$M45,0)*M$10</f>
        <v>0</v>
      </c>
      <c r="N45" s="93">
        <f>IF(N$11=$D$6, EHK_volumes!$J45*EHK_volumes!$K45,0)*N$10</f>
        <v>0</v>
      </c>
      <c r="O45" s="93">
        <f>IF(O$11=IF($D45="design", $D$5, $D$6), SUMPRODUCT(EHK_volumes!$Q45:$U45,EHK_volumes!$Q$13:$U$13)+EHK_volumes!$O45,0)*O$10</f>
        <v>0</v>
      </c>
      <c r="P45" s="113">
        <f>IF(P$11=$D$6, EHK_volumes!$M45,0)*P$10</f>
        <v>0</v>
      </c>
      <c r="Q45" s="93">
        <f>IF(Q$11=$D$6, EHK_volumes!$J45*EHK_volumes!$K45,0)*Q$10</f>
        <v>0</v>
      </c>
      <c r="R45" s="93">
        <f>IF(R$11=IF($D45="design", $D$5, $D$6), SUMPRODUCT(EHK_volumes!$Q45:$U45,EHK_volumes!$Q$13:$U$13)+EHK_volumes!$O45,0)*R$10</f>
        <v>0</v>
      </c>
      <c r="S45" s="113">
        <f>IF(S$11=$D$6, EHK_volumes!$M45,0)*S$10</f>
        <v>0</v>
      </c>
      <c r="U45" s="121">
        <f t="shared" si="2"/>
        <v>0</v>
      </c>
      <c r="V45" s="121">
        <f t="shared" ca="1" si="2"/>
        <v>42300.361197998798</v>
      </c>
      <c r="W45" s="121">
        <f t="shared" si="2"/>
        <v>0</v>
      </c>
      <c r="X45" s="121">
        <f t="shared" si="2"/>
        <v>0</v>
      </c>
      <c r="Z45" s="121">
        <f t="shared" ca="1" si="3"/>
        <v>42300.361197998798</v>
      </c>
    </row>
    <row r="46" spans="1:26">
      <c r="D46" t="s">
        <v>118</v>
      </c>
      <c r="F46" s="13"/>
      <c r="G46" s="114"/>
      <c r="H46" s="93">
        <f>IF(H$11=$D$6, EHK_volumes!$J46*EHK_volumes!$K46,0)*H$10</f>
        <v>0</v>
      </c>
      <c r="I46" s="93">
        <f>IF(I$11=IF($D46="design", $D$5, $D$6), SUMPRODUCT(EHK_volumes!$Q46:$U46,EHK_volumes!$Q$13:$U$13)+EHK_volumes!$O46,0)*I$10</f>
        <v>0</v>
      </c>
      <c r="J46" s="113">
        <f>IF(J$11=$D$6, EHK_volumes!$M46,0)*J$10</f>
        <v>0</v>
      </c>
      <c r="K46" s="93">
        <f>IF(K$11=$D$6, EHK_volumes!$J46*EHK_volumes!$K46,0)*K$10</f>
        <v>0</v>
      </c>
      <c r="L46" s="93">
        <f ca="1">IF(L$11=IF($D46="design", $D$5, $D$6), SUMPRODUCT(EHK_volumes!$Q46:$U46,EHK_volumes!$Q$13:$U$13)+EHK_volumes!$O46,0)*L$10</f>
        <v>0</v>
      </c>
      <c r="M46" s="113">
        <f>IF(M$11=$D$6, EHK_volumes!$M46,0)*M$10</f>
        <v>0</v>
      </c>
      <c r="N46" s="93">
        <f>IF(N$11=$D$6, EHK_volumes!$J46*EHK_volumes!$K46,0)*N$10</f>
        <v>0</v>
      </c>
      <c r="O46" s="93">
        <f>IF(O$11=IF($D46="design", $D$5, $D$6), SUMPRODUCT(EHK_volumes!$Q46:$U46,EHK_volumes!$Q$13:$U$13)+EHK_volumes!$O46,0)*O$10</f>
        <v>0</v>
      </c>
      <c r="P46" s="113">
        <f>IF(P$11=$D$6, EHK_volumes!$M46,0)*P$10</f>
        <v>0</v>
      </c>
      <c r="Q46" s="93">
        <f>IF(Q$11=$D$6, EHK_volumes!$J46*EHK_volumes!$K46,0)*Q$10</f>
        <v>0</v>
      </c>
      <c r="R46" s="93">
        <f>IF(R$11=IF($D46="design", $D$5, $D$6), SUMPRODUCT(EHK_volumes!$Q46:$U46,EHK_volumes!$Q$13:$U$13)+EHK_volumes!$O46,0)*R$10</f>
        <v>0</v>
      </c>
      <c r="S46" s="113">
        <f>IF(S$11=$D$6, EHK_volumes!$M46,0)*S$10</f>
        <v>0</v>
      </c>
      <c r="U46" s="121">
        <f>SUMIF($H$11:$S$11,U$11, $H46:$S46)</f>
        <v>0</v>
      </c>
      <c r="V46" s="121">
        <f t="shared" ca="1" si="2"/>
        <v>0</v>
      </c>
      <c r="W46" s="121">
        <f>SUMIF($H$11:$S$11,W$11, $H46:$S46)</f>
        <v>0</v>
      </c>
      <c r="X46" s="121">
        <f>SUMIF($H$11:$S$11,X$11, $H46:$S46)</f>
        <v>0</v>
      </c>
      <c r="Z46" s="121">
        <f t="shared" ca="1" si="3"/>
        <v>0</v>
      </c>
    </row>
    <row r="47" spans="1:26">
      <c r="D47" s="18" t="s">
        <v>75</v>
      </c>
      <c r="F47" s="13"/>
      <c r="G47" s="114"/>
      <c r="H47" s="93">
        <f>IF(H$11=$D$6, EHK_volumes!$J47*EHK_volumes!$K47,0)*H$10</f>
        <v>0</v>
      </c>
      <c r="I47" s="93">
        <f>IF(I$11=IF($D47="design", $D$5, $D$6), SUMPRODUCT(EHK_volumes!$Q47:$U47,EHK_volumes!$Q$13:$U$13)+EHK_volumes!$O47,0)*I$10</f>
        <v>0</v>
      </c>
      <c r="J47" s="113">
        <f>IF(J$11=$D$6, EHK_volumes!$M47,0)*J$10</f>
        <v>0</v>
      </c>
      <c r="K47" s="93">
        <f>IF(K$11=$D$6, EHK_volumes!$J47*EHK_volumes!$K47,0)*K$10</f>
        <v>145339.70257773946</v>
      </c>
      <c r="L47" s="93">
        <f ca="1">IF(L$11=IF($D47="design", $D$5, $D$6), SUMPRODUCT(EHK_volumes!$Q47:$U47,EHK_volumes!$Q$13:$U$13)+EHK_volumes!$O47,0)*L$10</f>
        <v>0</v>
      </c>
      <c r="M47" s="113">
        <f>IF(M$11=$D$6, EHK_volumes!$M47,0)*M$10</f>
        <v>0</v>
      </c>
      <c r="N47" s="93">
        <f>IF(N$11=$D$6, EHK_volumes!$J47*EHK_volumes!$K47,0)*N$10</f>
        <v>0</v>
      </c>
      <c r="O47" s="93">
        <f>IF(O$11=IF($D47="design", $D$5, $D$6), SUMPRODUCT(EHK_volumes!$Q47:$U47,EHK_volumes!$Q$13:$U$13)+EHK_volumes!$O47,0)*O$10</f>
        <v>0</v>
      </c>
      <c r="P47" s="113">
        <f>IF(P$11=$D$6, EHK_volumes!$M47,0)*P$10</f>
        <v>0</v>
      </c>
      <c r="Q47" s="93">
        <f>IF(Q$11=$D$6, EHK_volumes!$J47*EHK_volumes!$K47,0)*Q$10</f>
        <v>0</v>
      </c>
      <c r="R47" s="93">
        <f>IF(R$11=IF($D47="design", $D$5, $D$6), SUMPRODUCT(EHK_volumes!$Q47:$U47,EHK_volumes!$Q$13:$U$13)+EHK_volumes!$O47,0)*R$10</f>
        <v>0</v>
      </c>
      <c r="S47" s="113">
        <f>IF(S$11=$D$6, EHK_volumes!$M47,0)*S$10</f>
        <v>0</v>
      </c>
      <c r="U47" s="121">
        <f t="shared" si="2"/>
        <v>0</v>
      </c>
      <c r="V47" s="121">
        <f t="shared" ca="1" si="2"/>
        <v>145339.70257773946</v>
      </c>
      <c r="W47" s="121">
        <f t="shared" si="2"/>
        <v>0</v>
      </c>
      <c r="X47" s="121">
        <f t="shared" si="2"/>
        <v>0</v>
      </c>
      <c r="Z47" s="121">
        <f t="shared" ca="1" si="3"/>
        <v>145339.70257773946</v>
      </c>
    </row>
    <row r="48" spans="1:26">
      <c r="D48" s="18" t="s">
        <v>23</v>
      </c>
      <c r="F48" s="13"/>
      <c r="G48" s="114"/>
      <c r="H48" s="93">
        <f>IF(H$11=$D$6, EHK_volumes!$J48*EHK_volumes!$K48,0)*H$10</f>
        <v>0</v>
      </c>
      <c r="I48" s="93">
        <f>IF(I$11=IF($D48="design", $D$5, $D$6), SUMPRODUCT(EHK_volumes!$Q48:$U48,EHK_volumes!$Q$13:$U$13)+EHK_volumes!$O48,0)*I$10</f>
        <v>0</v>
      </c>
      <c r="J48" s="113">
        <f>IF(J$11=$D$6, EHK_volumes!$M48,0)*J$10</f>
        <v>0</v>
      </c>
      <c r="K48" s="93">
        <f>IF(K$11=$D$6, EHK_volumes!$J48*EHK_volumes!$K48,0)*K$10</f>
        <v>34994.493298779853</v>
      </c>
      <c r="L48" s="93">
        <f ca="1">IF(L$11=IF($D48="design", $D$5, $D$6), SUMPRODUCT(EHK_volumes!$Q48:$U48,EHK_volumes!$Q$13:$U$13)+EHK_volumes!$O48,0)*L$10</f>
        <v>0</v>
      </c>
      <c r="M48" s="113">
        <f>IF(M$11=$D$6, EHK_volumes!$M48,0)*M$10</f>
        <v>0</v>
      </c>
      <c r="N48" s="93">
        <f>IF(N$11=$D$6, EHK_volumes!$J48*EHK_volumes!$K48,0)*N$10</f>
        <v>0</v>
      </c>
      <c r="O48" s="93">
        <f>IF(O$11=IF($D48="design", $D$5, $D$6), SUMPRODUCT(EHK_volumes!$Q48:$U48,EHK_volumes!$Q$13:$U$13)+EHK_volumes!$O48,0)*O$10</f>
        <v>0</v>
      </c>
      <c r="P48" s="113">
        <f>IF(P$11=$D$6, EHK_volumes!$M48,0)*P$10</f>
        <v>0</v>
      </c>
      <c r="Q48" s="93">
        <f>IF(Q$11=$D$6, EHK_volumes!$J48*EHK_volumes!$K48,0)*Q$10</f>
        <v>0</v>
      </c>
      <c r="R48" s="93">
        <f>IF(R$11=IF($D48="design", $D$5, $D$6), SUMPRODUCT(EHK_volumes!$Q48:$U48,EHK_volumes!$Q$13:$U$13)+EHK_volumes!$O48,0)*R$10</f>
        <v>0</v>
      </c>
      <c r="S48" s="113">
        <f>IF(S$11=$D$6, EHK_volumes!$M48,0)*S$10</f>
        <v>0</v>
      </c>
      <c r="U48" s="121">
        <f t="shared" si="2"/>
        <v>0</v>
      </c>
      <c r="V48" s="121">
        <f t="shared" ca="1" si="2"/>
        <v>34994.493298779853</v>
      </c>
      <c r="W48" s="121">
        <f t="shared" si="2"/>
        <v>0</v>
      </c>
      <c r="X48" s="121">
        <f t="shared" si="2"/>
        <v>0</v>
      </c>
      <c r="Z48" s="121">
        <f t="shared" ca="1" si="3"/>
        <v>34994.493298779853</v>
      </c>
    </row>
    <row r="49" spans="1:16361">
      <c r="D49" s="18" t="s">
        <v>9</v>
      </c>
      <c r="F49" s="13"/>
      <c r="G49" s="114"/>
      <c r="H49" s="93">
        <f>IF(H$11=$D$6, EHK_volumes!$J49*EHK_volumes!$K49,0)*H$10</f>
        <v>0</v>
      </c>
      <c r="I49" s="93">
        <f>IF(I$11=IF($D49="design", $D$5, $D$6), SUMPRODUCT(EHK_volumes!$Q49:$U49,EHK_volumes!$Q$13:$U$13)+EHK_volumes!$O49,0)*I$10</f>
        <v>0</v>
      </c>
      <c r="J49" s="113">
        <f>IF(J$11=$D$6, EHK_volumes!$M49,0)*J$10</f>
        <v>0</v>
      </c>
      <c r="K49" s="93">
        <f>IF(K$11=$D$6, EHK_volumes!$J49*EHK_volumes!$K49,0)*K$10</f>
        <v>231665.59209951901</v>
      </c>
      <c r="L49" s="93">
        <f ca="1">IF(L$11=IF($D49="design", $D$5, $D$6), SUMPRODUCT(EHK_volumes!$Q49:$U49,EHK_volumes!$Q$13:$U$13)+EHK_volumes!$O49,0)*L$10</f>
        <v>0</v>
      </c>
      <c r="M49" s="113">
        <f>IF(M$11=$D$6, EHK_volumes!$M49,0)*M$10</f>
        <v>0</v>
      </c>
      <c r="N49" s="93">
        <f>IF(N$11=$D$6, EHK_volumes!$J49*EHK_volumes!$K49,0)*N$10</f>
        <v>0</v>
      </c>
      <c r="O49" s="93">
        <f>IF(O$11=IF($D49="design", $D$5, $D$6), SUMPRODUCT(EHK_volumes!$Q49:$U49,EHK_volumes!$Q$13:$U$13)+EHK_volumes!$O49,0)*O$10</f>
        <v>0</v>
      </c>
      <c r="P49" s="113">
        <f>IF(P$11=$D$6, EHK_volumes!$M49,0)*P$10</f>
        <v>0</v>
      </c>
      <c r="Q49" s="93">
        <f>IF(Q$11=$D$6, EHK_volumes!$J49*EHK_volumes!$K49,0)*Q$10</f>
        <v>0</v>
      </c>
      <c r="R49" s="93">
        <f>IF(R$11=IF($D49="design", $D$5, $D$6), SUMPRODUCT(EHK_volumes!$Q49:$U49,EHK_volumes!$Q$13:$U$13)+EHK_volumes!$O49,0)*R$10</f>
        <v>0</v>
      </c>
      <c r="S49" s="113">
        <f>IF(S$11=$D$6, EHK_volumes!$M49,0)*S$10</f>
        <v>0</v>
      </c>
      <c r="U49" s="121">
        <f t="shared" si="2"/>
        <v>0</v>
      </c>
      <c r="V49" s="121">
        <f t="shared" ca="1" si="2"/>
        <v>231665.59209951901</v>
      </c>
      <c r="W49" s="121">
        <f t="shared" si="2"/>
        <v>0</v>
      </c>
      <c r="X49" s="121">
        <f t="shared" si="2"/>
        <v>0</v>
      </c>
      <c r="Z49" s="121">
        <f t="shared" ca="1" si="3"/>
        <v>231665.59209951901</v>
      </c>
    </row>
    <row r="50" spans="1:16361">
      <c r="F50" s="13"/>
      <c r="G50" s="114"/>
      <c r="H50" s="19"/>
      <c r="I50" s="19"/>
      <c r="J50" s="114"/>
      <c r="K50" s="19"/>
      <c r="L50" s="19"/>
      <c r="M50" s="114"/>
      <c r="N50" s="19"/>
      <c r="O50" s="19"/>
      <c r="P50" s="114"/>
      <c r="Q50" s="19"/>
      <c r="R50" s="19"/>
      <c r="S50" s="114"/>
      <c r="U50" s="120"/>
      <c r="V50" s="120"/>
      <c r="W50" s="120"/>
      <c r="X50" s="122"/>
      <c r="Z50" s="122"/>
    </row>
    <row r="51" spans="1:16361">
      <c r="C51" s="11"/>
      <c r="D51" s="167" t="s">
        <v>157</v>
      </c>
      <c r="F51" s="13"/>
      <c r="G51" s="114"/>
      <c r="H51" s="93">
        <f>IF(H$11=$D$6, EHK_volumes!$J51*EHK_volumes!$K51,0)*H$10</f>
        <v>0</v>
      </c>
      <c r="I51" s="93">
        <f>IF(I$11=IF($D51="design", $D$5, $D$6), SUMPRODUCT(EHK_volumes!$Q51:$U51,EHK_volumes!$Q$13:$U$13)+EHK_volumes!$O51,0)*I$10</f>
        <v>0</v>
      </c>
      <c r="J51" s="113">
        <f>IF(J$11=$D$6, EHK_volumes!$M51,0)*J$10</f>
        <v>0</v>
      </c>
      <c r="K51" s="93">
        <f>IF(K$11=$D$6, EHK_volumes!$J51*EHK_volumes!$K51,0)*K$10</f>
        <v>199603.67826840887</v>
      </c>
      <c r="L51" s="93">
        <f ca="1">IF(L$11=IF($D51="design", $D$5, $D$6), SUMPRODUCT(EHK_volumes!$Q51:$U51,EHK_volumes!$Q$13:$U$13)+EHK_volumes!$O51,0)*L$10</f>
        <v>901829.65945123904</v>
      </c>
      <c r="M51" s="113">
        <f>IF(M$11=$D$6, EHK_volumes!$M51,0)*M$10</f>
        <v>0</v>
      </c>
      <c r="N51" s="93">
        <f>IF(N$11=$D$6, EHK_volumes!$J51*EHK_volumes!$K51,0)*N$10</f>
        <v>0</v>
      </c>
      <c r="O51" s="93">
        <f>IF(O$11=IF($D51="design", $D$5, $D$6), SUMPRODUCT(EHK_volumes!$Q51:$U51,EHK_volumes!$Q$13:$U$13)+EHK_volumes!$O51,0)*O$10</f>
        <v>0</v>
      </c>
      <c r="P51" s="113">
        <f>IF(P$11=$D$6, EHK_volumes!$M51,0)*P$10</f>
        <v>0</v>
      </c>
      <c r="Q51" s="93">
        <f>IF(Q$11=$D$6, EHK_volumes!$J51*EHK_volumes!$K51,0)*Q$10</f>
        <v>0</v>
      </c>
      <c r="R51" s="93">
        <f>IF(R$11=IF($D51="design", $D$5, $D$6), SUMPRODUCT(EHK_volumes!$Q51:$U51,EHK_volumes!$Q$13:$U$13)+EHK_volumes!$O51,0)*R$10</f>
        <v>0</v>
      </c>
      <c r="S51" s="113">
        <f>IF(S$11=$D$6, EHK_volumes!$M51,0)*S$10</f>
        <v>0</v>
      </c>
      <c r="U51" s="121">
        <f t="shared" ref="U51:X53" si="4">SUMIF($H$11:$S$11,U$11, $H51:$S51)</f>
        <v>0</v>
      </c>
      <c r="V51" s="121">
        <f ca="1">SUMIF($H$11:$S$11,V$11, $H51:$S51)</f>
        <v>1101433.3377196479</v>
      </c>
      <c r="W51" s="121">
        <f t="shared" si="4"/>
        <v>0</v>
      </c>
      <c r="X51" s="121">
        <f t="shared" si="4"/>
        <v>0</v>
      </c>
      <c r="Z51" s="121">
        <f ca="1">SUM(U51:X51)</f>
        <v>1101433.3377196479</v>
      </c>
    </row>
    <row r="52" spans="1:16361">
      <c r="C52" s="11"/>
      <c r="D52" s="167" t="s">
        <v>27</v>
      </c>
      <c r="F52" s="13"/>
      <c r="G52" s="114"/>
      <c r="H52" s="93">
        <f>IF(H$11=$D$6, EHK_volumes!$J52*EHK_volumes!$K52,0)*H$10</f>
        <v>0</v>
      </c>
      <c r="I52" s="93">
        <f>IF(I$11=IF($D52="design", $D$5, $D$6), SUMPRODUCT(EHK_volumes!$Q52:$U52,EHK_volumes!$Q$13:$U$13)+EHK_volumes!$O52,0)*I$10</f>
        <v>0</v>
      </c>
      <c r="J52" s="113">
        <f>IF(J$11=$D$6, EHK_volumes!$M52,0)*J$10</f>
        <v>0</v>
      </c>
      <c r="K52" s="93">
        <f>IF(K$11=$D$6, EHK_volumes!$J52*EHK_volumes!$K52,0)*K$10</f>
        <v>0</v>
      </c>
      <c r="L52" s="93">
        <f ca="1">IF(L$11=IF($D52="design", $D$5, $D$6), SUMPRODUCT(EHK_volumes!$Q52:$U52,EHK_volumes!$Q$13:$U$13)+EHK_volumes!$O52,0)*L$10</f>
        <v>762852.27028919803</v>
      </c>
      <c r="M52" s="113">
        <f>IF(M$11=$D$6, EHK_volumes!$M52,0)*M$10</f>
        <v>0</v>
      </c>
      <c r="N52" s="93">
        <f>IF(N$11=$D$6, EHK_volumes!$J52*EHK_volumes!$K52,0)*N$10</f>
        <v>0</v>
      </c>
      <c r="O52" s="93">
        <f>IF(O$11=IF($D52="design", $D$5, $D$6), SUMPRODUCT(EHK_volumes!$Q52:$U52,EHK_volumes!$Q$13:$U$13)+EHK_volumes!$O52,0)*O$10</f>
        <v>0</v>
      </c>
      <c r="P52" s="113">
        <f>IF(P$11=$D$6, EHK_volumes!$M52,0)*P$10</f>
        <v>0</v>
      </c>
      <c r="Q52" s="93">
        <f>IF(Q$11=$D$6, EHK_volumes!$J52*EHK_volumes!$K52,0)*Q$10</f>
        <v>0</v>
      </c>
      <c r="R52" s="93">
        <f>IF(R$11=IF($D52="design", $D$5, $D$6), SUMPRODUCT(EHK_volumes!$Q52:$U52,EHK_volumes!$Q$13:$U$13)+EHK_volumes!$O52,0)*R$10</f>
        <v>0</v>
      </c>
      <c r="S52" s="113">
        <f>IF(S$11=$D$6, EHK_volumes!$M52,0)*S$10</f>
        <v>0</v>
      </c>
      <c r="U52" s="121">
        <f t="shared" si="4"/>
        <v>0</v>
      </c>
      <c r="V52" s="121">
        <f ca="1">SUMIF($H$11:$S$11,V$11, $H52:$S52)</f>
        <v>762852.27028919803</v>
      </c>
      <c r="W52" s="121">
        <f t="shared" si="4"/>
        <v>0</v>
      </c>
      <c r="X52" s="121">
        <f t="shared" si="4"/>
        <v>0</v>
      </c>
      <c r="Z52" s="121">
        <f ca="1">SUM(U52:X52)</f>
        <v>762852.27028919803</v>
      </c>
    </row>
    <row r="53" spans="1:16361">
      <c r="C53" s="11"/>
      <c r="D53" s="5" t="s">
        <v>98</v>
      </c>
      <c r="F53" s="13"/>
      <c r="G53" s="114"/>
      <c r="H53" s="93">
        <f>IF(H$11=$D$6, EHK_volumes!$J53*EHK_volumes!$K53,0)*H$10</f>
        <v>0</v>
      </c>
      <c r="I53" s="93">
        <f>IF(I$11=IF($D53="design", $D$5, $D$6), SUMPRODUCT(EHK_volumes!$Q53:$U53,EHK_volumes!$Q$13:$U$13)+EHK_volumes!$O53,0)*I$10</f>
        <v>0</v>
      </c>
      <c r="J53" s="113">
        <f>IF(J$11=$D$6, EHK_volumes!$M53,0)*J$10</f>
        <v>0</v>
      </c>
      <c r="K53" s="93">
        <f>IF(K$11=$D$6, EHK_volumes!$J53*EHK_volumes!$K53,0)*K$10</f>
        <v>0</v>
      </c>
      <c r="L53" s="93">
        <f ca="1">IF(L$11=IF($D53="design", $D$5, $D$6), SUMPRODUCT(EHK_volumes!$Q53:$U53,EHK_volumes!$Q$13:$U$13)+EHK_volumes!$O53,0)*L$10</f>
        <v>1013066.3589974531</v>
      </c>
      <c r="M53" s="113">
        <f>IF(M$11=$D$6, EHK_volumes!$M53,0)*M$10</f>
        <v>0</v>
      </c>
      <c r="N53" s="93">
        <f>IF(N$11=$D$6, EHK_volumes!$J53*EHK_volumes!$K53,0)*N$10</f>
        <v>0</v>
      </c>
      <c r="O53" s="93">
        <f>IF(O$11=IF($D53="design", $D$5, $D$6), SUMPRODUCT(EHK_volumes!$Q53:$U53,EHK_volumes!$Q$13:$U$13)+EHK_volumes!$O53,0)*O$10</f>
        <v>0</v>
      </c>
      <c r="P53" s="113">
        <f>IF(P$11=$D$6, EHK_volumes!$M53,0)*P$10</f>
        <v>0</v>
      </c>
      <c r="Q53" s="93">
        <f>IF(Q$11=$D$6, EHK_volumes!$J53*EHK_volumes!$K53,0)*Q$10</f>
        <v>0</v>
      </c>
      <c r="R53" s="93">
        <f>IF(R$11=IF($D53="design", $D$5, $D$6), SUMPRODUCT(EHK_volumes!$Q53:$U53,EHK_volumes!$Q$13:$U$13)+EHK_volumes!$O53,0)*R$10</f>
        <v>0</v>
      </c>
      <c r="S53" s="113">
        <f>IF(S$11=$D$6, EHK_volumes!$M53,0)*S$10</f>
        <v>0</v>
      </c>
      <c r="U53" s="121">
        <f t="shared" si="4"/>
        <v>0</v>
      </c>
      <c r="V53" s="121">
        <f ca="1">SUMIF($H$11:$S$11,V$11, $H53:$S53)</f>
        <v>1013066.3589974531</v>
      </c>
      <c r="W53" s="121">
        <f t="shared" si="4"/>
        <v>0</v>
      </c>
      <c r="X53" s="121">
        <f t="shared" si="4"/>
        <v>0</v>
      </c>
      <c r="Z53" s="121">
        <f ca="1">SUM(U53:X53)</f>
        <v>1013066.3589974531</v>
      </c>
    </row>
    <row r="54" spans="1:16361">
      <c r="F54" s="13"/>
      <c r="G54" s="114"/>
      <c r="H54" s="19"/>
      <c r="I54" s="19"/>
      <c r="J54" s="114"/>
      <c r="K54" s="19"/>
      <c r="L54" s="19"/>
      <c r="M54" s="114"/>
      <c r="N54" s="19"/>
      <c r="O54" s="19"/>
      <c r="P54" s="114"/>
      <c r="Q54" s="19"/>
      <c r="R54" s="19"/>
      <c r="S54" s="114"/>
      <c r="U54" s="120"/>
      <c r="V54" s="120"/>
      <c r="W54" s="120"/>
      <c r="X54" s="120"/>
      <c r="Z54" s="120"/>
    </row>
    <row r="55" spans="1:16361" s="9" customFormat="1" ht="15.75">
      <c r="A55" s="7"/>
      <c r="B55" s="10" t="s">
        <v>24</v>
      </c>
      <c r="C55" s="11"/>
      <c r="D55"/>
      <c r="E55"/>
      <c r="F55" s="13"/>
      <c r="G55" s="116"/>
      <c r="H55" s="19"/>
      <c r="I55" s="19"/>
      <c r="J55" s="116"/>
      <c r="K55" s="19"/>
      <c r="L55" s="19"/>
      <c r="M55" s="116"/>
      <c r="N55" s="19"/>
      <c r="O55" s="19"/>
      <c r="P55" s="116"/>
      <c r="Q55" s="19"/>
      <c r="R55" s="19"/>
      <c r="S55" s="116"/>
      <c r="T55"/>
      <c r="U55" s="124"/>
      <c r="V55" s="124"/>
      <c r="W55" s="124"/>
      <c r="X55" s="124"/>
      <c r="Y55"/>
      <c r="Z55" s="124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</row>
    <row r="56" spans="1:16361">
      <c r="B56" s="19"/>
      <c r="D56" s="20" t="s">
        <v>36</v>
      </c>
      <c r="F56" s="13"/>
      <c r="G56" s="114"/>
      <c r="H56" s="93">
        <f>IF(H$11=$D$6, EHK_volumes!$J56*EHK_volumes!$K56,0)*H$10</f>
        <v>0</v>
      </c>
      <c r="I56" s="93">
        <f>IF(I$11=IF($D56="design", $D$5, $D$6), SUMPRODUCT(EHK_volumes!$Q56:$U56,EHK_volumes!$Q$13:$U$13)+EHK_volumes!$O56,0)*I$10</f>
        <v>0</v>
      </c>
      <c r="J56" s="113">
        <f>IF(J$11=$D$6, EHK_volumes!$M56,0)*J$10</f>
        <v>0</v>
      </c>
      <c r="K56" s="93">
        <f>IF(K$11=$D$6, EHK_volumes!$J56*EHK_volumes!$K56,0)*K$10</f>
        <v>0</v>
      </c>
      <c r="L56" s="93">
        <f ca="1">IF(L$11=IF($D56="design", $D$5, $D$6), SUMPRODUCT(EHK_volumes!$Q56:$U56,EHK_volumes!$Q$13:$U$13)+EHK_volumes!$O56,0)*L$10</f>
        <v>0</v>
      </c>
      <c r="M56" s="113">
        <f>IF(M$11=$D$6, EHK_volumes!$M56,0)*M$10</f>
        <v>381020.45232943428</v>
      </c>
      <c r="N56" s="93">
        <f>IF(N$11=$D$6, EHK_volumes!$J56*EHK_volumes!$K56,0)*N$10</f>
        <v>0</v>
      </c>
      <c r="O56" s="93">
        <f>IF(O$11=IF($D56="design", $D$5, $D$6), SUMPRODUCT(EHK_volumes!$Q56:$U56,EHK_volumes!$Q$13:$U$13)+EHK_volumes!$O56,0)*O$10</f>
        <v>0</v>
      </c>
      <c r="P56" s="113">
        <f>IF(P$11=$D$6, EHK_volumes!$M56,0)*P$10</f>
        <v>0</v>
      </c>
      <c r="Q56" s="93">
        <f>IF(Q$11=$D$6, EHK_volumes!$J56*EHK_volumes!$K56,0)*Q$10</f>
        <v>0</v>
      </c>
      <c r="R56" s="93">
        <f>IF(R$11=IF($D56="design", $D$5, $D$6), SUMPRODUCT(EHK_volumes!$Q56:$U56,EHK_volumes!$Q$13:$U$13)+EHK_volumes!$O56,0)*R$10</f>
        <v>0</v>
      </c>
      <c r="S56" s="113">
        <f>IF(S$11=$D$6, EHK_volumes!$M56,0)*S$10</f>
        <v>0</v>
      </c>
      <c r="U56" s="121">
        <f t="shared" ref="U56:X59" si="5">SUMIF($H$11:$S$11,U$11, $H56:$S56)</f>
        <v>0</v>
      </c>
      <c r="V56" s="121">
        <f t="shared" ca="1" si="5"/>
        <v>381020.45232943428</v>
      </c>
      <c r="W56" s="121">
        <f t="shared" si="5"/>
        <v>0</v>
      </c>
      <c r="X56" s="121">
        <f t="shared" si="5"/>
        <v>0</v>
      </c>
      <c r="Z56" s="121">
        <f t="shared" ref="Z56:Z59" ca="1" si="6">SUM(U56:X56)</f>
        <v>381020.45232943428</v>
      </c>
    </row>
    <row r="57" spans="1:16361">
      <c r="B57" s="19"/>
      <c r="D57" s="20" t="s">
        <v>40</v>
      </c>
      <c r="F57" s="13"/>
      <c r="G57" s="114"/>
      <c r="H57" s="93">
        <f>IF(H$11=$D$6, EHK_volumes!$J57*EHK_volumes!$K57,0)*H$10</f>
        <v>0</v>
      </c>
      <c r="I57" s="93">
        <f>IF(I$11=IF($D57="design", $D$5, $D$6), SUMPRODUCT(EHK_volumes!$Q57:$U57,EHK_volumes!$Q$13:$U$13)+EHK_volumes!$O57,0)*I$10</f>
        <v>0</v>
      </c>
      <c r="J57" s="113">
        <f>IF(J$11=$D$6, EHK_volumes!$M57,0)*J$10</f>
        <v>0</v>
      </c>
      <c r="K57" s="93">
        <f>IF(K$11=$D$6, EHK_volumes!$J57*EHK_volumes!$K57,0)*K$10</f>
        <v>0</v>
      </c>
      <c r="L57" s="93">
        <f ca="1">IF(L$11=IF($D57="design", $D$5, $D$6), SUMPRODUCT(EHK_volumes!$Q57:$U57,EHK_volumes!$Q$13:$U$13)+EHK_volumes!$O57,0)*L$10</f>
        <v>0</v>
      </c>
      <c r="M57" s="113">
        <f>IF(M$11=$D$6, EHK_volumes!$M57,0)*M$10</f>
        <v>153484.61973149056</v>
      </c>
      <c r="N57" s="93">
        <f>IF(N$11=$D$6, EHK_volumes!$J57*EHK_volumes!$K57,0)*N$10</f>
        <v>0</v>
      </c>
      <c r="O57" s="93">
        <f>IF(O$11=IF($D57="design", $D$5, $D$6), SUMPRODUCT(EHK_volumes!$Q57:$U57,EHK_volumes!$Q$13:$U$13)+EHK_volumes!$O57,0)*O$10</f>
        <v>0</v>
      </c>
      <c r="P57" s="113">
        <f>IF(P$11=$D$6, EHK_volumes!$M57,0)*P$10</f>
        <v>0</v>
      </c>
      <c r="Q57" s="93">
        <f>IF(Q$11=$D$6, EHK_volumes!$J57*EHK_volumes!$K57,0)*Q$10</f>
        <v>0</v>
      </c>
      <c r="R57" s="93">
        <f>IF(R$11=IF($D57="design", $D$5, $D$6), SUMPRODUCT(EHK_volumes!$Q57:$U57,EHK_volumes!$Q$13:$U$13)+EHK_volumes!$O57,0)*R$10</f>
        <v>0</v>
      </c>
      <c r="S57" s="113">
        <f>IF(S$11=$D$6, EHK_volumes!$M57,0)*S$10</f>
        <v>0</v>
      </c>
      <c r="U57" s="121">
        <f t="shared" si="5"/>
        <v>0</v>
      </c>
      <c r="V57" s="121">
        <f t="shared" ca="1" si="5"/>
        <v>153484.61973149056</v>
      </c>
      <c r="W57" s="121">
        <f t="shared" si="5"/>
        <v>0</v>
      </c>
      <c r="X57" s="121">
        <f t="shared" si="5"/>
        <v>0</v>
      </c>
      <c r="Z57" s="121">
        <f t="shared" ca="1" si="6"/>
        <v>153484.61973149056</v>
      </c>
    </row>
    <row r="58" spans="1:16361">
      <c r="B58" s="19"/>
      <c r="D58" s="20" t="s">
        <v>28</v>
      </c>
      <c r="F58" s="13"/>
      <c r="G58" s="114"/>
      <c r="H58" s="93">
        <f>IF(H$11=$D$6, EHK_volumes!$J58*EHK_volumes!$K58,0)*H$10</f>
        <v>0</v>
      </c>
      <c r="I58" s="93">
        <f>IF(I$11=IF($D58="design", $D$5, $D$6), SUMPRODUCT(EHK_volumes!$Q58:$U58,EHK_volumes!$Q$13:$U$13)+EHK_volumes!$O58,0)*I$10</f>
        <v>0</v>
      </c>
      <c r="J58" s="113">
        <f>IF(J$11=$D$6, EHK_volumes!$M58,0)*J$10</f>
        <v>0</v>
      </c>
      <c r="K58" s="93">
        <f>IF(K$11=$D$6, EHK_volumes!$J58*EHK_volumes!$K58,0)*K$10</f>
        <v>0</v>
      </c>
      <c r="L58" s="93">
        <f ca="1">IF(L$11=IF($D58="design", $D$5, $D$6), SUMPRODUCT(EHK_volumes!$Q58:$U58,EHK_volumes!$Q$13:$U$13)+EHK_volumes!$O58,0)*L$10</f>
        <v>0</v>
      </c>
      <c r="M58" s="113">
        <f>IF(M$11=$D$6, EHK_volumes!$M58,0)*M$10</f>
        <v>604985.20944162528</v>
      </c>
      <c r="N58" s="93">
        <f>IF(N$11=$D$6, EHK_volumes!$J58*EHK_volumes!$K58,0)*N$10</f>
        <v>0</v>
      </c>
      <c r="O58" s="93">
        <f>IF(O$11=IF($D58="design", $D$5, $D$6), SUMPRODUCT(EHK_volumes!$Q58:$U58,EHK_volumes!$Q$13:$U$13)+EHK_volumes!$O58,0)*O$10</f>
        <v>0</v>
      </c>
      <c r="P58" s="113">
        <f>IF(P$11=$D$6, EHK_volumes!$M58,0)*P$10</f>
        <v>0</v>
      </c>
      <c r="Q58" s="93">
        <f>IF(Q$11=$D$6, EHK_volumes!$J58*EHK_volumes!$K58,0)*Q$10</f>
        <v>0</v>
      </c>
      <c r="R58" s="93">
        <f>IF(R$11=IF($D58="design", $D$5, $D$6), SUMPRODUCT(EHK_volumes!$Q58:$U58,EHK_volumes!$Q$13:$U$13)+EHK_volumes!$O58,0)*R$10</f>
        <v>0</v>
      </c>
      <c r="S58" s="113">
        <f>IF(S$11=$D$6, EHK_volumes!$M58,0)*S$10</f>
        <v>0</v>
      </c>
      <c r="U58" s="121">
        <f t="shared" si="5"/>
        <v>0</v>
      </c>
      <c r="V58" s="121">
        <f t="shared" ca="1" si="5"/>
        <v>604985.20944162528</v>
      </c>
      <c r="W58" s="121">
        <f t="shared" si="5"/>
        <v>0</v>
      </c>
      <c r="X58" s="121">
        <f t="shared" si="5"/>
        <v>0</v>
      </c>
      <c r="Z58" s="121">
        <f t="shared" ca="1" si="6"/>
        <v>604985.20944162528</v>
      </c>
    </row>
    <row r="59" spans="1:16361">
      <c r="D59" s="20" t="s">
        <v>37</v>
      </c>
      <c r="F59" s="13"/>
      <c r="G59" s="114"/>
      <c r="H59" s="93">
        <f>IF(H$11=$D$6, EHK_volumes!$J59*EHK_volumes!$K59,0)*H$10</f>
        <v>0</v>
      </c>
      <c r="I59" s="93">
        <f>IF(I$11=IF($D59="design", $D$5, $D$6), SUMPRODUCT(EHK_volumes!$Q59:$U59,EHK_volumes!$Q$13:$U$13)+EHK_volumes!$O59,0)*I$10</f>
        <v>0</v>
      </c>
      <c r="J59" s="113">
        <f>IF(J$11=$D$6, EHK_volumes!$M59,0)*J$10</f>
        <v>0</v>
      </c>
      <c r="K59" s="93">
        <f>IF(K$11=$D$6, EHK_volumes!$J59*EHK_volumes!$K59,0)*K$10</f>
        <v>0</v>
      </c>
      <c r="L59" s="93">
        <f ca="1">IF(L$11=IF($D59="design", $D$5, $D$6), SUMPRODUCT(EHK_volumes!$Q59:$U59,EHK_volumes!$Q$13:$U$13)+EHK_volumes!$O59,0)*L$10</f>
        <v>0</v>
      </c>
      <c r="M59" s="113">
        <f>IF(M$11=$D$6, EHK_volumes!$M59,0)*M$10</f>
        <v>51161.539910496853</v>
      </c>
      <c r="N59" s="93">
        <f>IF(N$11=$D$6, EHK_volumes!$J59*EHK_volumes!$K59,0)*N$10</f>
        <v>0</v>
      </c>
      <c r="O59" s="93">
        <f>IF(O$11=IF($D59="design", $D$5, $D$6), SUMPRODUCT(EHK_volumes!$Q59:$U59,EHK_volumes!$Q$13:$U$13)+EHK_volumes!$O59,0)*O$10</f>
        <v>0</v>
      </c>
      <c r="P59" s="113">
        <f>IF(P$11=$D$6, EHK_volumes!$M59,0)*P$10</f>
        <v>0</v>
      </c>
      <c r="Q59" s="93">
        <f>IF(Q$11=$D$6, EHK_volumes!$J59*EHK_volumes!$K59,0)*Q$10</f>
        <v>0</v>
      </c>
      <c r="R59" s="93">
        <f>IF(R$11=IF($D59="design", $D$5, $D$6), SUMPRODUCT(EHK_volumes!$Q59:$U59,EHK_volumes!$Q$13:$U$13)+EHK_volumes!$O59,0)*R$10</f>
        <v>0</v>
      </c>
      <c r="S59" s="113">
        <f>IF(S$11=$D$6, EHK_volumes!$M59,0)*S$10</f>
        <v>0</v>
      </c>
      <c r="U59" s="121">
        <f t="shared" si="5"/>
        <v>0</v>
      </c>
      <c r="V59" s="121">
        <f t="shared" ca="1" si="5"/>
        <v>51161.539910496853</v>
      </c>
      <c r="W59" s="121">
        <f t="shared" si="5"/>
        <v>0</v>
      </c>
      <c r="X59" s="121">
        <f t="shared" si="5"/>
        <v>0</v>
      </c>
      <c r="Z59" s="121">
        <f t="shared" ca="1" si="6"/>
        <v>51161.539910496853</v>
      </c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3"/>
      <c r="V60" s="123"/>
      <c r="W60" s="123"/>
      <c r="X60" s="123"/>
      <c r="Z60" s="123"/>
    </row>
    <row r="61" spans="1:16361" ht="13.5" thickBot="1">
      <c r="C61" s="16" t="s">
        <v>57</v>
      </c>
      <c r="D61" s="17"/>
      <c r="E61" s="17"/>
      <c r="F61" s="13"/>
      <c r="G61" s="114"/>
      <c r="H61" s="96">
        <f t="shared" ref="H61:S61" si="7">SUM(H15:H59)</f>
        <v>0</v>
      </c>
      <c r="I61" s="96">
        <f t="shared" ca="1" si="7"/>
        <v>769284.24999999988</v>
      </c>
      <c r="J61" s="117">
        <f t="shared" si="7"/>
        <v>0</v>
      </c>
      <c r="K61" s="96">
        <f t="shared" si="7"/>
        <v>14788200.135435591</v>
      </c>
      <c r="L61" s="96">
        <f t="shared" ca="1" si="7"/>
        <v>5159350.9042678606</v>
      </c>
      <c r="M61" s="117">
        <f t="shared" si="7"/>
        <v>1190651.8214130469</v>
      </c>
      <c r="N61" s="96">
        <f t="shared" si="7"/>
        <v>0</v>
      </c>
      <c r="O61" s="96">
        <f t="shared" si="7"/>
        <v>0</v>
      </c>
      <c r="P61" s="117">
        <f t="shared" si="7"/>
        <v>0</v>
      </c>
      <c r="Q61" s="96">
        <f t="shared" si="7"/>
        <v>0</v>
      </c>
      <c r="R61" s="96">
        <f t="shared" si="7"/>
        <v>0</v>
      </c>
      <c r="S61" s="117">
        <f t="shared" si="7"/>
        <v>0</v>
      </c>
      <c r="U61" s="125">
        <f ca="1">SUM(U15:U60)</f>
        <v>769284.24999999988</v>
      </c>
      <c r="V61" s="125">
        <f ca="1">SUM(V15:V60)</f>
        <v>21138202.861116495</v>
      </c>
      <c r="W61" s="125">
        <f>SUM(W15:W60)</f>
        <v>0</v>
      </c>
      <c r="X61" s="125">
        <f>SUM(X15:X60)</f>
        <v>0</v>
      </c>
      <c r="Z61" s="125">
        <f ca="1">SUM(Z15:Z60)</f>
        <v>21907487.111116495</v>
      </c>
    </row>
    <row r="62" spans="1:16361" ht="13.5" thickTop="1">
      <c r="C62" s="29" t="s">
        <v>58</v>
      </c>
      <c r="D62" s="133"/>
      <c r="E62" s="133"/>
      <c r="F62" s="134"/>
      <c r="G62" s="133"/>
      <c r="H62" s="110">
        <f t="shared" ref="H62:S62" ca="1" si="8">IFERROR(H61/SUMIF($U$11:$X$11, H$11, $U$61:$X$61),0)</f>
        <v>0</v>
      </c>
      <c r="I62" s="110">
        <f t="shared" ca="1" si="8"/>
        <v>1</v>
      </c>
      <c r="J62" s="110">
        <f t="shared" ca="1" si="8"/>
        <v>0</v>
      </c>
      <c r="K62" s="110">
        <f t="shared" ca="1" si="8"/>
        <v>0.69959590380496972</v>
      </c>
      <c r="L62" s="110">
        <f t="shared" ca="1" si="8"/>
        <v>0.24407708347611864</v>
      </c>
      <c r="M62" s="110">
        <f t="shared" ca="1" si="8"/>
        <v>5.6327012718911815E-2</v>
      </c>
      <c r="N62" s="110">
        <f t="shared" si="8"/>
        <v>0</v>
      </c>
      <c r="O62" s="110">
        <f t="shared" si="8"/>
        <v>0</v>
      </c>
      <c r="P62" s="110">
        <f t="shared" si="8"/>
        <v>0</v>
      </c>
      <c r="Q62" s="110">
        <f t="shared" si="8"/>
        <v>0</v>
      </c>
      <c r="R62" s="110">
        <f t="shared" si="8"/>
        <v>0</v>
      </c>
      <c r="S62" s="110">
        <f t="shared" si="8"/>
        <v>0</v>
      </c>
      <c r="T62" s="133"/>
      <c r="U62" s="133"/>
      <c r="V62" s="133"/>
      <c r="W62" s="133"/>
      <c r="X62" s="133"/>
      <c r="Y62" s="133"/>
      <c r="Z62" s="133"/>
    </row>
    <row r="63" spans="1:16361">
      <c r="C63" s="19"/>
      <c r="D63" s="19"/>
      <c r="E63" s="19"/>
      <c r="F63" s="135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16361" s="2" customFormat="1">
      <c r="A64"/>
      <c r="B64"/>
      <c r="C64"/>
      <c r="D64"/>
      <c r="E64"/>
      <c r="F64" s="21"/>
    </row>
    <row r="65" spans="1:6" s="2" customFormat="1">
      <c r="A65"/>
      <c r="B65"/>
      <c r="C65"/>
      <c r="D65"/>
      <c r="E65"/>
      <c r="F65" s="21"/>
    </row>
    <row r="66" spans="1:6" s="2" customFormat="1">
      <c r="A66"/>
      <c r="B66"/>
      <c r="C66"/>
      <c r="D66"/>
      <c r="E66"/>
      <c r="F66" s="21"/>
    </row>
    <row r="67" spans="1:6" s="2" customFormat="1">
      <c r="A67"/>
      <c r="B67"/>
      <c r="C67"/>
      <c r="D67"/>
      <c r="E67"/>
      <c r="F67" s="21"/>
    </row>
    <row r="68" spans="1:6" s="2" customFormat="1">
      <c r="A68"/>
      <c r="B68"/>
      <c r="C68"/>
      <c r="D68"/>
      <c r="E68"/>
      <c r="F68" s="21"/>
    </row>
    <row r="69" spans="1:6" s="2" customFormat="1">
      <c r="A69"/>
      <c r="B69"/>
      <c r="C69"/>
      <c r="D69"/>
      <c r="E69"/>
      <c r="F69" s="21"/>
    </row>
    <row r="70" spans="1:6" s="2" customFormat="1">
      <c r="A70"/>
      <c r="B70"/>
      <c r="C70"/>
      <c r="D70"/>
      <c r="E70"/>
      <c r="F70" s="21"/>
    </row>
    <row r="71" spans="1:6" s="2" customFormat="1">
      <c r="A71"/>
      <c r="B71"/>
      <c r="C71"/>
      <c r="D71"/>
      <c r="E71"/>
      <c r="F71" s="21"/>
    </row>
    <row r="72" spans="1:6" s="2" customFormat="1">
      <c r="A72"/>
      <c r="B72"/>
      <c r="C72"/>
      <c r="D72"/>
      <c r="E72"/>
      <c r="F72" s="21"/>
    </row>
    <row r="73" spans="1:6" s="2" customFormat="1">
      <c r="A73"/>
      <c r="B73"/>
      <c r="C73"/>
      <c r="D73"/>
      <c r="E73"/>
      <c r="F73" s="21"/>
    </row>
    <row r="74" spans="1:6" s="2" customFormat="1">
      <c r="A74"/>
      <c r="B74"/>
      <c r="C74"/>
      <c r="D74"/>
      <c r="E74"/>
      <c r="F74" s="21"/>
    </row>
    <row r="75" spans="1:6" s="2" customFormat="1">
      <c r="A75"/>
      <c r="B75"/>
      <c r="C75"/>
      <c r="D75"/>
      <c r="E75"/>
      <c r="F75" s="21"/>
    </row>
    <row r="76" spans="1:6" s="2" customFormat="1">
      <c r="A76"/>
      <c r="B76"/>
      <c r="C76"/>
      <c r="D76"/>
      <c r="E76"/>
      <c r="F76" s="21"/>
    </row>
    <row r="77" spans="1:6" s="2" customFormat="1">
      <c r="A77"/>
      <c r="B77"/>
      <c r="C77"/>
      <c r="D77"/>
      <c r="E77"/>
      <c r="F77" s="21"/>
    </row>
    <row r="78" spans="1:6" s="2" customFormat="1">
      <c r="A78"/>
      <c r="B78"/>
      <c r="C78"/>
      <c r="D78"/>
      <c r="E78"/>
      <c r="F78" s="21"/>
    </row>
    <row r="79" spans="1:6" s="2" customFormat="1">
      <c r="A79"/>
      <c r="B79"/>
      <c r="C79"/>
      <c r="D79"/>
      <c r="E79"/>
      <c r="F79" s="21"/>
    </row>
    <row r="80" spans="1:6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6" s="2" customFormat="1">
      <c r="A129"/>
      <c r="B129"/>
      <c r="C129"/>
      <c r="D129"/>
      <c r="E129"/>
      <c r="F129" s="21"/>
    </row>
    <row r="130" spans="1:6" s="2" customFormat="1">
      <c r="A130"/>
      <c r="B130"/>
      <c r="C130"/>
      <c r="D130"/>
      <c r="E130"/>
      <c r="F130" s="21"/>
    </row>
    <row r="131" spans="1:6" s="2" customFormat="1">
      <c r="A131"/>
      <c r="B131"/>
      <c r="C131"/>
      <c r="D131"/>
      <c r="E131"/>
      <c r="F131" s="21"/>
    </row>
    <row r="132" spans="1:6" s="2" customFormat="1">
      <c r="A132"/>
      <c r="B132"/>
      <c r="C132"/>
      <c r="D132"/>
      <c r="E132"/>
      <c r="F132" s="21"/>
    </row>
  </sheetData>
  <conditionalFormatting sqref="H2">
    <cfRule type="containsText" dxfId="1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G140"/>
  <sheetViews>
    <sheetView showGridLines="0" zoomScale="70" zoomScaleNormal="70" workbookViewId="0">
      <pane xSplit="6" ySplit="12" topLeftCell="G13" activePane="bottomRight" state="frozen"/>
      <selection activeCell="L44" sqref="L44:P44"/>
      <selection pane="topRight" activeCell="L44" sqref="L44:P44"/>
      <selection pane="bottomLeft" activeCell="L44" sqref="L44:P44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13.140625" customWidth="1"/>
    <col min="6" max="6" width="3.85546875" customWidth="1"/>
    <col min="7" max="7" width="4.28515625" customWidth="1"/>
    <col min="8" max="19" width="12.425781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  <col min="27" max="27" width="3.5703125" customWidth="1"/>
    <col min="28" max="28" width="12" bestFit="1" customWidth="1"/>
    <col min="29" max="31" width="11.5703125" customWidth="1"/>
    <col min="32" max="32" width="3.5703125" customWidth="1"/>
    <col min="33" max="33" width="12" bestFit="1" customWidth="1"/>
  </cols>
  <sheetData>
    <row r="1" spans="1:33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</row>
    <row r="2" spans="1:33" ht="17.25" customHeight="1">
      <c r="A2" s="223" t="s">
        <v>54</v>
      </c>
      <c r="B2" s="222"/>
      <c r="C2" s="222"/>
      <c r="D2" s="223" t="s">
        <v>92</v>
      </c>
      <c r="E2" s="223" t="str">
        <f>IF(E69, "", E69)</f>
        <v/>
      </c>
      <c r="F2" s="223"/>
      <c r="G2" s="222"/>
      <c r="H2" s="224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</row>
    <row r="3" spans="1:33">
      <c r="A3" s="225" t="s">
        <v>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</row>
    <row r="4" spans="1:33" ht="15">
      <c r="A4" s="32"/>
      <c r="B4" s="4"/>
      <c r="C4" s="4"/>
      <c r="D4" s="4"/>
      <c r="F4" s="15"/>
    </row>
    <row r="5" spans="1:33" ht="15">
      <c r="A5" s="32"/>
      <c r="B5" s="4"/>
      <c r="C5" s="4"/>
      <c r="D5" s="4"/>
    </row>
    <row r="6" spans="1:33" ht="15">
      <c r="A6" s="32"/>
      <c r="B6" s="4"/>
      <c r="C6" s="4"/>
      <c r="D6" s="4"/>
    </row>
    <row r="7" spans="1:33" ht="15">
      <c r="A7" s="32"/>
      <c r="B7" s="4"/>
      <c r="C7" s="4"/>
      <c r="D7" s="4"/>
    </row>
    <row r="8" spans="1:33" ht="15">
      <c r="A8" s="5"/>
      <c r="B8" s="4"/>
      <c r="C8" s="4"/>
      <c r="D8" s="34"/>
    </row>
    <row r="9" spans="1:33" ht="15">
      <c r="A9" s="5"/>
      <c r="B9" s="4"/>
      <c r="C9" s="4"/>
      <c r="D9" s="34"/>
      <c r="U9" s="32" t="s">
        <v>95</v>
      </c>
    </row>
    <row r="10" spans="1:33" ht="15">
      <c r="A10" s="32"/>
      <c r="B10" s="4"/>
      <c r="C10" s="4"/>
      <c r="D10" s="4"/>
      <c r="U10" s="140">
        <f>INDEX(Project_inputs!$J$89:$N$89, MATCH(U$11, Project_inputs!$J$78:$N$78,0))</f>
        <v>1</v>
      </c>
      <c r="V10" s="140">
        <f>INDEX(Project_inputs!$J$89:$N$89, MATCH(V$11, Project_inputs!$J$78:$N$78,0))</f>
        <v>1.0232307982099371</v>
      </c>
      <c r="W10" s="140">
        <f>INDEX(Project_inputs!$J$89:$N$89, MATCH(W$11, Project_inputs!$J$78:$N$78,0))</f>
        <v>1.047001266405345</v>
      </c>
      <c r="X10" s="140">
        <f>INDEX(Project_inputs!$J$89:$N$89, MATCH(X$11, Project_inputs!$J$78:$N$78,0))</f>
        <v>1.0713239415507561</v>
      </c>
      <c r="AB10" s="203">
        <f>U10</f>
        <v>1</v>
      </c>
      <c r="AC10" s="203">
        <f>V10</f>
        <v>1.0232307982099371</v>
      </c>
      <c r="AD10" s="203">
        <f>W10</f>
        <v>1.047001266405345</v>
      </c>
      <c r="AE10" s="203">
        <f>X10</f>
        <v>1.0713239415507561</v>
      </c>
      <c r="AG10" s="148"/>
    </row>
    <row r="11" spans="1:33">
      <c r="B11" s="126"/>
      <c r="C11" s="126"/>
      <c r="D11" s="126"/>
      <c r="E11" s="126" t="s">
        <v>79</v>
      </c>
      <c r="G11" s="114"/>
      <c r="H11" s="126">
        <v>2017</v>
      </c>
      <c r="I11" s="126">
        <v>2017</v>
      </c>
      <c r="J11" s="127">
        <v>2017</v>
      </c>
      <c r="K11" s="126">
        <v>2018</v>
      </c>
      <c r="L11" s="126">
        <v>2018</v>
      </c>
      <c r="M11" s="127">
        <v>2018</v>
      </c>
      <c r="N11" s="126">
        <v>2019</v>
      </c>
      <c r="O11" s="126">
        <v>2019</v>
      </c>
      <c r="P11" s="127">
        <v>2019</v>
      </c>
      <c r="Q11" s="126">
        <v>2020</v>
      </c>
      <c r="R11" s="126">
        <v>2020</v>
      </c>
      <c r="S11" s="127">
        <v>2020</v>
      </c>
      <c r="U11" s="128">
        <v>2017</v>
      </c>
      <c r="V11" s="128">
        <f>U11+1</f>
        <v>2018</v>
      </c>
      <c r="W11" s="128">
        <f>V11+1</f>
        <v>2019</v>
      </c>
      <c r="X11" s="128">
        <f>W11+1</f>
        <v>2020</v>
      </c>
      <c r="Z11" s="126" t="s">
        <v>5</v>
      </c>
      <c r="AB11" s="128">
        <v>2017</v>
      </c>
      <c r="AC11" s="128">
        <f>AB11+1</f>
        <v>2018</v>
      </c>
      <c r="AD11" s="128">
        <f>AC11+1</f>
        <v>2019</v>
      </c>
      <c r="AE11" s="128">
        <f>AD11+1</f>
        <v>2020</v>
      </c>
      <c r="AG11" s="128" t="s">
        <v>5</v>
      </c>
    </row>
    <row r="12" spans="1:33" s="9" customFormat="1" ht="15.75">
      <c r="A12" s="7"/>
      <c r="B12" s="94"/>
      <c r="C12" s="94"/>
      <c r="D12" s="94"/>
      <c r="E12" s="94"/>
      <c r="F12" s="7"/>
      <c r="G12" s="116"/>
      <c r="H12" s="94" t="s">
        <v>12</v>
      </c>
      <c r="I12" s="94" t="s">
        <v>6</v>
      </c>
      <c r="J12" s="111" t="s">
        <v>24</v>
      </c>
      <c r="K12" s="94" t="s">
        <v>12</v>
      </c>
      <c r="L12" s="94" t="s">
        <v>6</v>
      </c>
      <c r="M12" s="111" t="s">
        <v>24</v>
      </c>
      <c r="N12" s="94" t="s">
        <v>12</v>
      </c>
      <c r="O12" s="94" t="s">
        <v>6</v>
      </c>
      <c r="P12" s="111" t="s">
        <v>24</v>
      </c>
      <c r="Q12" s="94" t="s">
        <v>12</v>
      </c>
      <c r="R12" s="94" t="s">
        <v>6</v>
      </c>
      <c r="S12" s="111" t="s">
        <v>24</v>
      </c>
      <c r="U12" s="119" t="s">
        <v>78</v>
      </c>
      <c r="V12" s="119" t="s">
        <v>78</v>
      </c>
      <c r="W12" s="119" t="s">
        <v>78</v>
      </c>
      <c r="X12" s="119" t="s">
        <v>78</v>
      </c>
      <c r="Z12" s="119" t="s">
        <v>78</v>
      </c>
      <c r="AB12" s="119" t="s">
        <v>38</v>
      </c>
      <c r="AC12" s="119" t="s">
        <v>38</v>
      </c>
      <c r="AD12" s="119" t="s">
        <v>38</v>
      </c>
      <c r="AE12" s="119" t="s">
        <v>38</v>
      </c>
      <c r="AG12" s="119" t="s">
        <v>38</v>
      </c>
    </row>
    <row r="13" spans="1:33" ht="15">
      <c r="B13" s="10" t="s">
        <v>8</v>
      </c>
      <c r="C13" s="10"/>
      <c r="D13" s="10"/>
      <c r="E13" s="10"/>
      <c r="F13" s="10"/>
      <c r="G13" s="112"/>
      <c r="H13" s="10"/>
      <c r="I13" s="10"/>
      <c r="J13" s="112"/>
      <c r="K13" s="10"/>
      <c r="L13" s="10"/>
      <c r="M13" s="112"/>
      <c r="N13" s="10"/>
      <c r="O13" s="10"/>
      <c r="P13" s="112"/>
      <c r="Q13" s="10"/>
      <c r="R13" s="10"/>
      <c r="S13" s="112"/>
      <c r="T13" s="10"/>
      <c r="U13" s="120"/>
      <c r="V13" s="120"/>
      <c r="W13" s="120"/>
      <c r="X13" s="120"/>
      <c r="Y13" s="10"/>
      <c r="Z13" s="120"/>
      <c r="AA13" s="10"/>
      <c r="AB13" s="120"/>
      <c r="AC13" s="120"/>
      <c r="AD13" s="120"/>
      <c r="AE13" s="120"/>
      <c r="AF13" s="10"/>
      <c r="AG13" s="120"/>
    </row>
    <row r="14" spans="1:33">
      <c r="B14" s="264" t="str">
        <f>B13</f>
        <v>Design</v>
      </c>
      <c r="D14" s="12" t="s">
        <v>8</v>
      </c>
      <c r="E14" t="b">
        <f>IF(ISBLANK(D14), "", INDEX(Asset_groups!$F$7:$F$54, MATCH(D14, Asset_groups!$D$7:$D$54,0))="capex")</f>
        <v>1</v>
      </c>
      <c r="F14" s="13"/>
      <c r="G14" s="114"/>
      <c r="H14" s="93">
        <f>WIN_cost!H15+MRO_cost!H15+CMN_cost!H15+CLC_cost!H15+CDN_cost!H15+EHK_cost!H15</f>
        <v>0</v>
      </c>
      <c r="I14" s="93">
        <f ca="1">WIN_cost!I15+MRO_cost!I15+CMN_cost!I15+CLC_cost!I15+CDN_cost!I15+EHK_cost!I15</f>
        <v>3294096.7499999995</v>
      </c>
      <c r="J14" s="113">
        <f>WIN_cost!J15+MRO_cost!J15+CMN_cost!J15+CLC_cost!J15+CDN_cost!J15+EHK_cost!J15</f>
        <v>0</v>
      </c>
      <c r="K14" s="93">
        <f>WIN_cost!K15+MRO_cost!K15+CMN_cost!K15+CLC_cost!K15+CDN_cost!K15+EHK_cost!K15</f>
        <v>0</v>
      </c>
      <c r="L14" s="93">
        <f>WIN_cost!L15+MRO_cost!L15+CMN_cost!L15+CLC_cost!L15+CDN_cost!L15+EHK_cost!L15</f>
        <v>0</v>
      </c>
      <c r="M14" s="113">
        <f>WIN_cost!M15+MRO_cost!M15+CMN_cost!M15+CLC_cost!M15+CDN_cost!M15+EHK_cost!M15</f>
        <v>0</v>
      </c>
      <c r="N14" s="93">
        <f>WIN_cost!N15+MRO_cost!N15+CMN_cost!N15+CLC_cost!N15+CDN_cost!N15+EHK_cost!N15</f>
        <v>0</v>
      </c>
      <c r="O14" s="93">
        <f>WIN_cost!O15+MRO_cost!O15+CMN_cost!O15+CLC_cost!O15+CDN_cost!O15+EHK_cost!O15</f>
        <v>0</v>
      </c>
      <c r="P14" s="113">
        <f>WIN_cost!P15+MRO_cost!P15+CMN_cost!P15+CLC_cost!P15+CDN_cost!P15+EHK_cost!P15</f>
        <v>0</v>
      </c>
      <c r="Q14" s="93">
        <f>WIN_cost!Q15+MRO_cost!Q15+CMN_cost!Q15+CLC_cost!Q15+CDN_cost!Q15+EHK_cost!Q15</f>
        <v>0</v>
      </c>
      <c r="R14" s="93">
        <f>WIN_cost!R15+MRO_cost!R15+CMN_cost!R15+CLC_cost!R15+CDN_cost!R15+EHK_cost!R15</f>
        <v>0</v>
      </c>
      <c r="S14" s="113">
        <f>WIN_cost!S15+MRO_cost!S15+CMN_cost!S15+CLC_cost!S15+CDN_cost!S15+EHK_cost!S15</f>
        <v>0</v>
      </c>
      <c r="U14" s="121">
        <f ca="1">SUMIF($H$11:$S$11,U$11, $H14:$S14)</f>
        <v>3294096.7499999995</v>
      </c>
      <c r="V14" s="121">
        <f>SUMIF($H$11:$S$11,V$11, $H14:$S14)</f>
        <v>0</v>
      </c>
      <c r="W14" s="121">
        <f>SUMIF($H$11:$S$11,W$11, $H14:$S14)</f>
        <v>0</v>
      </c>
      <c r="X14" s="121">
        <f>SUMIF($H$11:$S$11,X$11, $H14:$S14)</f>
        <v>0</v>
      </c>
      <c r="Z14" s="121">
        <f ca="1">SUM(U14:X14)</f>
        <v>3294096.7499999995</v>
      </c>
      <c r="AB14" s="121">
        <f ca="1">U14*$E14</f>
        <v>3294096.7499999995</v>
      </c>
      <c r="AC14" s="121">
        <f>V14*$E14</f>
        <v>0</v>
      </c>
      <c r="AD14" s="121">
        <f>W14*$E14</f>
        <v>0</v>
      </c>
      <c r="AE14" s="121">
        <f>X14*$E14</f>
        <v>0</v>
      </c>
      <c r="AG14" s="121">
        <f ca="1">SUM(AB14:AE14)</f>
        <v>3294096.7499999995</v>
      </c>
    </row>
    <row r="15" spans="1:33">
      <c r="D15" s="12"/>
      <c r="E15" t="str">
        <f>IF(ISBLANK(D15), "", INDEX(Asset_groups!$F$7:$F$54, MATCH(D15, Asset_groups!$D$7:$D$54,0))="capex")</f>
        <v/>
      </c>
      <c r="F15" s="13"/>
      <c r="G15" s="114"/>
      <c r="H15" s="50"/>
      <c r="I15" s="50"/>
      <c r="J15" s="114"/>
      <c r="K15" s="50"/>
      <c r="L15" s="50"/>
      <c r="M15" s="114"/>
      <c r="N15" s="50"/>
      <c r="O15" s="50"/>
      <c r="P15" s="114"/>
      <c r="Q15" s="50"/>
      <c r="R15" s="50"/>
      <c r="S15" s="114"/>
      <c r="T15" s="50"/>
      <c r="U15" s="122"/>
      <c r="V15" s="122"/>
      <c r="W15" s="122"/>
      <c r="X15" s="122"/>
      <c r="Y15" s="50"/>
      <c r="Z15" s="122"/>
      <c r="AA15" s="50"/>
      <c r="AB15" s="122"/>
      <c r="AC15" s="122"/>
      <c r="AD15" s="122"/>
      <c r="AE15" s="122"/>
      <c r="AF15" s="50"/>
      <c r="AG15" s="122"/>
    </row>
    <row r="16" spans="1:33" ht="15">
      <c r="B16" s="10" t="s">
        <v>71</v>
      </c>
      <c r="E16" t="str">
        <f>IF(ISBLANK(D16), "", INDEX(Asset_groups!$F$7:$F$54, MATCH(D16, Asset_groups!$D$7:$D$54,0))="capex")</f>
        <v/>
      </c>
      <c r="F16" s="13"/>
      <c r="G16" s="114"/>
      <c r="H16" s="19"/>
      <c r="I16" s="19"/>
      <c r="J16" s="114"/>
      <c r="K16" s="19"/>
      <c r="L16" s="19"/>
      <c r="M16" s="114"/>
      <c r="N16" s="19"/>
      <c r="O16" s="19"/>
      <c r="P16" s="114"/>
      <c r="Q16" s="19"/>
      <c r="R16" s="19"/>
      <c r="S16" s="114"/>
      <c r="U16" s="122"/>
      <c r="V16" s="122"/>
      <c r="W16" s="122"/>
      <c r="X16" s="122"/>
      <c r="Z16" s="122"/>
      <c r="AB16" s="122"/>
      <c r="AC16" s="122"/>
      <c r="AD16" s="122"/>
      <c r="AE16" s="122"/>
      <c r="AG16" s="122"/>
    </row>
    <row r="17" spans="2:33">
      <c r="B17" s="264" t="str">
        <f t="shared" ref="B17:B26" si="0">B16</f>
        <v>Feeder works</v>
      </c>
      <c r="D17" s="18" t="s">
        <v>162</v>
      </c>
      <c r="E17" t="b">
        <f>IF(ISBLANK(D17), "", INDEX(Asset_groups!$F$7:$F$54, MATCH(D17, Asset_groups!$D$7:$D$54,0))="capex")</f>
        <v>1</v>
      </c>
      <c r="F17" s="13"/>
      <c r="G17" s="114"/>
      <c r="H17" s="93">
        <f>WIN_cost!H18+MRO_cost!H18+CMN_cost!H18+CLC_cost!H18+CDN_cost!H18+EHK_cost!H18</f>
        <v>756280</v>
      </c>
      <c r="I17" s="93">
        <f ca="1">WIN_cost!I18+MRO_cost!I18+CMN_cost!I18+CLC_cost!I18+CDN_cost!I18+EHK_cost!I18</f>
        <v>1734361.3462222219</v>
      </c>
      <c r="J17" s="113">
        <f>WIN_cost!J18+MRO_cost!J18+CMN_cost!J18+CLC_cost!J18+CDN_cost!J18+EHK_cost!J18</f>
        <v>0</v>
      </c>
      <c r="K17" s="93">
        <f>WIN_cost!K18+MRO_cost!K18+CMN_cost!K18+CLC_cost!K18+CDN_cost!K18+EHK_cost!K18</f>
        <v>629225.5470512188</v>
      </c>
      <c r="L17" s="93">
        <f ca="1">WIN_cost!L18+MRO_cost!L18+CMN_cost!L18+CLC_cost!L18+CDN_cost!L18+EHK_cost!L18</f>
        <v>1397029.0176011422</v>
      </c>
      <c r="M17" s="113">
        <f>WIN_cost!M18+MRO_cost!M18+CMN_cost!M18+CLC_cost!M18+CDN_cost!M18+EHK_cost!M18</f>
        <v>0</v>
      </c>
      <c r="N17" s="93">
        <f>WIN_cost!N18+MRO_cost!N18+CMN_cost!N18+CLC_cost!N18+CDN_cost!N18+EHK_cost!N18</f>
        <v>0</v>
      </c>
      <c r="O17" s="93">
        <f>WIN_cost!O18+MRO_cost!O18+CMN_cost!O18+CLC_cost!O18+CDN_cost!O18+EHK_cost!O18</f>
        <v>0</v>
      </c>
      <c r="P17" s="113">
        <f>WIN_cost!P18+MRO_cost!P18+CMN_cost!P18+CLC_cost!P18+CDN_cost!P18+EHK_cost!P18</f>
        <v>0</v>
      </c>
      <c r="Q17" s="93">
        <f>WIN_cost!Q18+MRO_cost!Q18+CMN_cost!Q18+CLC_cost!Q18+CDN_cost!Q18+EHK_cost!Q18</f>
        <v>0</v>
      </c>
      <c r="R17" s="93">
        <f>WIN_cost!R18+MRO_cost!R18+CMN_cost!R18+CLC_cost!R18+CDN_cost!R18+EHK_cost!R18</f>
        <v>0</v>
      </c>
      <c r="S17" s="113">
        <f>WIN_cost!S18+MRO_cost!S18+CMN_cost!S18+CLC_cost!S18+CDN_cost!S18+EHK_cost!S18</f>
        <v>0</v>
      </c>
      <c r="U17" s="121">
        <f t="shared" ref="U17:X33" ca="1" si="1">SUMIF($H$11:$S$11,U$11, $H17:$S17)</f>
        <v>2490641.3462222219</v>
      </c>
      <c r="V17" s="121">
        <f t="shared" ca="1" si="1"/>
        <v>2026254.564652361</v>
      </c>
      <c r="W17" s="121">
        <f t="shared" si="1"/>
        <v>0</v>
      </c>
      <c r="X17" s="121">
        <f t="shared" si="1"/>
        <v>0</v>
      </c>
      <c r="Z17" s="121">
        <f t="shared" ref="Z17:Z29" ca="1" si="2">SUM(U17:X17)</f>
        <v>4516895.9108745828</v>
      </c>
      <c r="AB17" s="121">
        <f t="shared" ref="AB17:AE23" ca="1" si="3">U17*$E17</f>
        <v>2490641.3462222219</v>
      </c>
      <c r="AC17" s="121">
        <f t="shared" ca="1" si="3"/>
        <v>2026254.564652361</v>
      </c>
      <c r="AD17" s="121">
        <f t="shared" si="3"/>
        <v>0</v>
      </c>
      <c r="AE17" s="121">
        <f t="shared" si="3"/>
        <v>0</v>
      </c>
      <c r="AG17" s="121">
        <f t="shared" ref="AG17:AG29" ca="1" si="4">SUM(AB17:AE17)</f>
        <v>4516895.9108745828</v>
      </c>
    </row>
    <row r="18" spans="2:33">
      <c r="B18" s="264" t="str">
        <f t="shared" si="0"/>
        <v>Feeder works</v>
      </c>
      <c r="D18" s="18" t="s">
        <v>163</v>
      </c>
      <c r="E18" t="b">
        <f>IF(ISBLANK(D18), "", INDEX(Asset_groups!$F$7:$F$54, MATCH(D18, Asset_groups!$D$7:$D$54,0))="capex")</f>
        <v>1</v>
      </c>
      <c r="F18" s="13"/>
      <c r="G18" s="118"/>
      <c r="H18" s="93">
        <f>WIN_cost!H19+MRO_cost!H19+CMN_cost!H19+CLC_cost!H19+CDN_cost!H19+EHK_cost!H19</f>
        <v>796400</v>
      </c>
      <c r="I18" s="93">
        <f ca="1">WIN_cost!I19+MRO_cost!I19+CMN_cost!I19+CLC_cost!I19+CDN_cost!I19+EHK_cost!I19</f>
        <v>1501292.5396666666</v>
      </c>
      <c r="J18" s="113">
        <f>WIN_cost!J19+MRO_cost!J19+CMN_cost!J19+CLC_cost!J19+CDN_cost!J19+EHK_cost!J19</f>
        <v>0</v>
      </c>
      <c r="K18" s="93">
        <f>WIN_cost!K19+MRO_cost!K19+CMN_cost!K19+CLC_cost!K19+CDN_cost!K19+EHK_cost!K19</f>
        <v>633124.05639239855</v>
      </c>
      <c r="L18" s="93">
        <f ca="1">WIN_cost!L19+MRO_cost!L19+CMN_cost!L19+CLC_cost!L19+CDN_cost!L19+EHK_cost!L19</f>
        <v>1136202.6600107928</v>
      </c>
      <c r="M18" s="113">
        <f>WIN_cost!M19+MRO_cost!M19+CMN_cost!M19+CLC_cost!M19+CDN_cost!M19+EHK_cost!M19</f>
        <v>0</v>
      </c>
      <c r="N18" s="93">
        <f>WIN_cost!N19+MRO_cost!N19+CMN_cost!N19+CLC_cost!N19+CDN_cost!N19+EHK_cost!N19</f>
        <v>0</v>
      </c>
      <c r="O18" s="93">
        <f>WIN_cost!O19+MRO_cost!O19+CMN_cost!O19+CLC_cost!O19+CDN_cost!O19+EHK_cost!O19</f>
        <v>0</v>
      </c>
      <c r="P18" s="113">
        <f>WIN_cost!P19+MRO_cost!P19+CMN_cost!P19+CLC_cost!P19+CDN_cost!P19+EHK_cost!P19</f>
        <v>0</v>
      </c>
      <c r="Q18" s="93">
        <f>WIN_cost!Q19+MRO_cost!Q19+CMN_cost!Q19+CLC_cost!Q19+CDN_cost!Q19+EHK_cost!Q19</f>
        <v>0</v>
      </c>
      <c r="R18" s="93">
        <f>WIN_cost!R19+MRO_cost!R19+CMN_cost!R19+CLC_cost!R19+CDN_cost!R19+EHK_cost!R19</f>
        <v>0</v>
      </c>
      <c r="S18" s="113">
        <f>WIN_cost!S19+MRO_cost!S19+CMN_cost!S19+CLC_cost!S19+CDN_cost!S19+EHK_cost!S19</f>
        <v>0</v>
      </c>
      <c r="U18" s="121">
        <f t="shared" ca="1" si="1"/>
        <v>2297692.5396666666</v>
      </c>
      <c r="V18" s="121">
        <f t="shared" ca="1" si="1"/>
        <v>1769326.7164031914</v>
      </c>
      <c r="W18" s="121">
        <f t="shared" si="1"/>
        <v>0</v>
      </c>
      <c r="X18" s="121">
        <f t="shared" si="1"/>
        <v>0</v>
      </c>
      <c r="Z18" s="121">
        <f t="shared" ca="1" si="2"/>
        <v>4067019.2560698581</v>
      </c>
      <c r="AB18" s="121">
        <f t="shared" ca="1" si="3"/>
        <v>2297692.5396666666</v>
      </c>
      <c r="AC18" s="121">
        <f t="shared" ca="1" si="3"/>
        <v>1769326.7164031914</v>
      </c>
      <c r="AD18" s="121">
        <f t="shared" si="3"/>
        <v>0</v>
      </c>
      <c r="AE18" s="121">
        <f t="shared" si="3"/>
        <v>0</v>
      </c>
      <c r="AG18" s="121">
        <f t="shared" ca="1" si="4"/>
        <v>4067019.2560698581</v>
      </c>
    </row>
    <row r="19" spans="2:33">
      <c r="B19" s="264" t="str">
        <f t="shared" si="0"/>
        <v>Feeder works</v>
      </c>
      <c r="D19" t="s">
        <v>110</v>
      </c>
      <c r="E19" t="b">
        <f>IF(ISBLANK(D19), "", INDEX(Asset_groups!$F$7:$F$54, MATCH(D19, Asset_groups!$D$7:$D$54,0))="capex")</f>
        <v>1</v>
      </c>
      <c r="F19" s="13"/>
      <c r="G19" s="114"/>
      <c r="H19" s="93">
        <f>WIN_cost!H20+MRO_cost!H20+CMN_cost!H20+CLC_cost!H20+CDN_cost!H20+EHK_cost!H20</f>
        <v>226800</v>
      </c>
      <c r="I19" s="93">
        <f ca="1">WIN_cost!I20+MRO_cost!I20+CMN_cost!I20+CLC_cost!I20+CDN_cost!I20+EHK_cost!I20</f>
        <v>246484.38666666666</v>
      </c>
      <c r="J19" s="113">
        <f>WIN_cost!J20+MRO_cost!J20+CMN_cost!J20+CLC_cost!J20+CDN_cost!J20+EHK_cost!J20</f>
        <v>0</v>
      </c>
      <c r="K19" s="93">
        <f>WIN_cost!K20+MRO_cost!K20+CMN_cost!K20+CLC_cost!K20+CDN_cost!K20+EHK_cost!K20</f>
        <v>103141.66445956167</v>
      </c>
      <c r="L19" s="93">
        <f ca="1">WIN_cost!L20+MRO_cost!L20+CMN_cost!L20+CLC_cost!L20+CDN_cost!L20+EHK_cost!L20</f>
        <v>105952.08030352273</v>
      </c>
      <c r="M19" s="113">
        <f>WIN_cost!M20+MRO_cost!M20+CMN_cost!M20+CLC_cost!M20+CDN_cost!M20+EHK_cost!M20</f>
        <v>0</v>
      </c>
      <c r="N19" s="93">
        <f>WIN_cost!N20+MRO_cost!N20+CMN_cost!N20+CLC_cost!N20+CDN_cost!N20+EHK_cost!N20</f>
        <v>0</v>
      </c>
      <c r="O19" s="93">
        <f>WIN_cost!O20+MRO_cost!O20+CMN_cost!O20+CLC_cost!O20+CDN_cost!O20+EHK_cost!O20</f>
        <v>0</v>
      </c>
      <c r="P19" s="113">
        <f>WIN_cost!P20+MRO_cost!P20+CMN_cost!P20+CLC_cost!P20+CDN_cost!P20+EHK_cost!P20</f>
        <v>0</v>
      </c>
      <c r="Q19" s="93">
        <f>WIN_cost!Q20+MRO_cost!Q20+CMN_cost!Q20+CLC_cost!Q20+CDN_cost!Q20+EHK_cost!Q20</f>
        <v>0</v>
      </c>
      <c r="R19" s="93">
        <f>WIN_cost!R20+MRO_cost!R20+CMN_cost!R20+CLC_cost!R20+CDN_cost!R20+EHK_cost!R20</f>
        <v>0</v>
      </c>
      <c r="S19" s="113">
        <f>WIN_cost!S20+MRO_cost!S20+CMN_cost!S20+CLC_cost!S20+CDN_cost!S20+EHK_cost!S20</f>
        <v>0</v>
      </c>
      <c r="U19" s="121">
        <f t="shared" ca="1" si="1"/>
        <v>473284.38666666666</v>
      </c>
      <c r="V19" s="121">
        <f t="shared" ca="1" si="1"/>
        <v>209093.7447630844</v>
      </c>
      <c r="W19" s="121">
        <f t="shared" si="1"/>
        <v>0</v>
      </c>
      <c r="X19" s="121">
        <f t="shared" si="1"/>
        <v>0</v>
      </c>
      <c r="Z19" s="121">
        <f t="shared" ca="1" si="2"/>
        <v>682378.13142975105</v>
      </c>
      <c r="AB19" s="121">
        <f t="shared" ca="1" si="3"/>
        <v>473284.38666666666</v>
      </c>
      <c r="AC19" s="121">
        <f t="shared" ca="1" si="3"/>
        <v>209093.7447630844</v>
      </c>
      <c r="AD19" s="121">
        <f t="shared" si="3"/>
        <v>0</v>
      </c>
      <c r="AE19" s="121">
        <f t="shared" si="3"/>
        <v>0</v>
      </c>
      <c r="AG19" s="121">
        <f t="shared" ca="1" si="4"/>
        <v>682378.13142975105</v>
      </c>
    </row>
    <row r="20" spans="2:33">
      <c r="B20" s="264" t="str">
        <f t="shared" si="0"/>
        <v>Feeder works</v>
      </c>
      <c r="D20" s="18" t="s">
        <v>101</v>
      </c>
      <c r="E20" t="b">
        <f>IF(ISBLANK(D20), "", INDEX(Asset_groups!$F$7:$F$54, MATCH(D20, Asset_groups!$D$7:$D$54,0))="capex")</f>
        <v>1</v>
      </c>
      <c r="F20" s="13"/>
      <c r="G20" s="114"/>
      <c r="H20" s="93">
        <f>WIN_cost!H21+MRO_cost!H21+CMN_cost!H21+CLC_cost!H21+CDN_cost!H21+EHK_cost!H21</f>
        <v>136070</v>
      </c>
      <c r="I20" s="93">
        <f ca="1">WIN_cost!I21+MRO_cost!I21+CMN_cost!I21+CLC_cost!I21+CDN_cost!I21+EHK_cost!I21</f>
        <v>157050.74666666667</v>
      </c>
      <c r="J20" s="113">
        <f>WIN_cost!J21+MRO_cost!J21+CMN_cost!J21+CLC_cost!J21+CDN_cost!J21+EHK_cost!J21</f>
        <v>0</v>
      </c>
      <c r="K20" s="93">
        <f>WIN_cost!K21+MRO_cost!K21+CMN_cost!K21+CLC_cost!K21+CDN_cost!K21+EHK_cost!K21</f>
        <v>56958.142382356149</v>
      </c>
      <c r="L20" s="93">
        <f ca="1">WIN_cost!L21+MRO_cost!L21+CMN_cost!L21+CLC_cost!L21+CDN_cost!L21+EHK_cost!L21</f>
        <v>63265.605507089975</v>
      </c>
      <c r="M20" s="113">
        <f>WIN_cost!M21+MRO_cost!M21+CMN_cost!M21+CLC_cost!M21+CDN_cost!M21+EHK_cost!M21</f>
        <v>0</v>
      </c>
      <c r="N20" s="93">
        <f>WIN_cost!N21+MRO_cost!N21+CMN_cost!N21+CLC_cost!N21+CDN_cost!N21+EHK_cost!N21</f>
        <v>0</v>
      </c>
      <c r="O20" s="93">
        <f>WIN_cost!O21+MRO_cost!O21+CMN_cost!O21+CLC_cost!O21+CDN_cost!O21+EHK_cost!O21</f>
        <v>0</v>
      </c>
      <c r="P20" s="113">
        <f>WIN_cost!P21+MRO_cost!P21+CMN_cost!P21+CLC_cost!P21+CDN_cost!P21+EHK_cost!P21</f>
        <v>0</v>
      </c>
      <c r="Q20" s="93">
        <f>WIN_cost!Q21+MRO_cost!Q21+CMN_cost!Q21+CLC_cost!Q21+CDN_cost!Q21+EHK_cost!Q21</f>
        <v>0</v>
      </c>
      <c r="R20" s="93">
        <f>WIN_cost!R21+MRO_cost!R21+CMN_cost!R21+CLC_cost!R21+CDN_cost!R21+EHK_cost!R21</f>
        <v>0</v>
      </c>
      <c r="S20" s="113">
        <f>WIN_cost!S21+MRO_cost!S21+CMN_cost!S21+CLC_cost!S21+CDN_cost!S21+EHK_cost!S21</f>
        <v>0</v>
      </c>
      <c r="U20" s="121">
        <f t="shared" ca="1" si="1"/>
        <v>293120.7466666667</v>
      </c>
      <c r="V20" s="121">
        <f t="shared" ca="1" si="1"/>
        <v>120223.74788944612</v>
      </c>
      <c r="W20" s="121">
        <f t="shared" si="1"/>
        <v>0</v>
      </c>
      <c r="X20" s="121">
        <f t="shared" si="1"/>
        <v>0</v>
      </c>
      <c r="Z20" s="121">
        <f t="shared" ca="1" si="2"/>
        <v>413344.4945561128</v>
      </c>
      <c r="AB20" s="121">
        <f t="shared" ca="1" si="3"/>
        <v>293120.7466666667</v>
      </c>
      <c r="AC20" s="121">
        <f t="shared" ca="1" si="3"/>
        <v>120223.74788944612</v>
      </c>
      <c r="AD20" s="121">
        <f t="shared" si="3"/>
        <v>0</v>
      </c>
      <c r="AE20" s="121">
        <f t="shared" si="3"/>
        <v>0</v>
      </c>
      <c r="AG20" s="121">
        <f t="shared" ca="1" si="4"/>
        <v>413344.4945561128</v>
      </c>
    </row>
    <row r="21" spans="2:33">
      <c r="B21" s="264" t="str">
        <f t="shared" si="0"/>
        <v>Feeder works</v>
      </c>
      <c r="D21" t="s">
        <v>13</v>
      </c>
      <c r="E21" t="b">
        <f>IF(ISBLANK(D21), "", INDEX(Asset_groups!$F$7:$F$54, MATCH(D21, Asset_groups!$D$7:$D$54,0))="capex")</f>
        <v>1</v>
      </c>
      <c r="F21" s="13"/>
      <c r="G21" s="114"/>
      <c r="H21" s="93">
        <f>WIN_cost!H22+MRO_cost!H22+CMN_cost!H22+CLC_cost!H22+CDN_cost!H22+EHK_cost!H22</f>
        <v>282150</v>
      </c>
      <c r="I21" s="93">
        <f ca="1">WIN_cost!I22+MRO_cost!I22+CMN_cost!I22+CLC_cost!I22+CDN_cost!I22+EHK_cost!I22</f>
        <v>220174.98599999998</v>
      </c>
      <c r="J21" s="113">
        <f>WIN_cost!J22+MRO_cost!J22+CMN_cost!J22+CLC_cost!J22+CDN_cost!J22+EHK_cost!J22</f>
        <v>0</v>
      </c>
      <c r="K21" s="93">
        <f>WIN_cost!K22+MRO_cost!K22+CMN_cost!K22+CLC_cost!K22+CDN_cost!K22+EHK_cost!K22</f>
        <v>349484.47912860406</v>
      </c>
      <c r="L21" s="93">
        <f ca="1">WIN_cost!L22+MRO_cost!L22+CMN_cost!L22+CLC_cost!L22+CDN_cost!L22+EHK_cost!L22</f>
        <v>273086.36067934358</v>
      </c>
      <c r="M21" s="113">
        <f>WIN_cost!M22+MRO_cost!M22+CMN_cost!M22+CLC_cost!M22+CDN_cost!M22+EHK_cost!M22</f>
        <v>0</v>
      </c>
      <c r="N21" s="93">
        <f>WIN_cost!N22+MRO_cost!N22+CMN_cost!N22+CLC_cost!N22+CDN_cost!N22+EHK_cost!N22</f>
        <v>0</v>
      </c>
      <c r="O21" s="93">
        <f>WIN_cost!O22+MRO_cost!O22+CMN_cost!O22+CLC_cost!O22+CDN_cost!O22+EHK_cost!O22</f>
        <v>0</v>
      </c>
      <c r="P21" s="113">
        <f>WIN_cost!P22+MRO_cost!P22+CMN_cost!P22+CLC_cost!P22+CDN_cost!P22+EHK_cost!P22</f>
        <v>0</v>
      </c>
      <c r="Q21" s="93">
        <f>WIN_cost!Q22+MRO_cost!Q22+CMN_cost!Q22+CLC_cost!Q22+CDN_cost!Q22+EHK_cost!Q22</f>
        <v>0</v>
      </c>
      <c r="R21" s="93">
        <f>WIN_cost!R22+MRO_cost!R22+CMN_cost!R22+CLC_cost!R22+CDN_cost!R22+EHK_cost!R22</f>
        <v>0</v>
      </c>
      <c r="S21" s="113">
        <f>WIN_cost!S22+MRO_cost!S22+CMN_cost!S22+CLC_cost!S22+CDN_cost!S22+EHK_cost!S22</f>
        <v>0</v>
      </c>
      <c r="U21" s="121">
        <f t="shared" ca="1" si="1"/>
        <v>502324.98599999998</v>
      </c>
      <c r="V21" s="121">
        <f t="shared" ca="1" si="1"/>
        <v>622570.83980794763</v>
      </c>
      <c r="W21" s="121">
        <f t="shared" si="1"/>
        <v>0</v>
      </c>
      <c r="X21" s="121">
        <f t="shared" si="1"/>
        <v>0</v>
      </c>
      <c r="Z21" s="121">
        <f t="shared" ca="1" si="2"/>
        <v>1124895.8258079477</v>
      </c>
      <c r="AB21" s="121">
        <f t="shared" ca="1" si="3"/>
        <v>502324.98599999998</v>
      </c>
      <c r="AC21" s="121">
        <f t="shared" ca="1" si="3"/>
        <v>622570.83980794763</v>
      </c>
      <c r="AD21" s="121">
        <f t="shared" si="3"/>
        <v>0</v>
      </c>
      <c r="AE21" s="121">
        <f t="shared" si="3"/>
        <v>0</v>
      </c>
      <c r="AG21" s="121">
        <f t="shared" ca="1" si="4"/>
        <v>1124895.8258079477</v>
      </c>
    </row>
    <row r="22" spans="2:33">
      <c r="B22" s="264" t="str">
        <f t="shared" si="0"/>
        <v>Feeder works</v>
      </c>
      <c r="D22" t="s">
        <v>14</v>
      </c>
      <c r="E22" t="b">
        <f>IF(ISBLANK(D22), "", INDEX(Asset_groups!$F$7:$F$54, MATCH(D22, Asset_groups!$D$7:$D$54,0))="capex")</f>
        <v>1</v>
      </c>
      <c r="F22" s="13"/>
      <c r="G22" s="114"/>
      <c r="H22" s="93">
        <f>WIN_cost!H23+MRO_cost!H23+CMN_cost!H23+CLC_cost!H23+CDN_cost!H23+EHK_cost!H23</f>
        <v>2553800</v>
      </c>
      <c r="I22" s="93">
        <f ca="1">WIN_cost!I23+MRO_cost!I23+CMN_cost!I23+CLC_cost!I23+CDN_cost!I23+EHK_cost!I23</f>
        <v>1455798.884222222</v>
      </c>
      <c r="J22" s="113">
        <f>WIN_cost!J23+MRO_cost!J23+CMN_cost!J23+CLC_cost!J23+CDN_cost!J23+EHK_cost!J23</f>
        <v>0</v>
      </c>
      <c r="K22" s="93">
        <f>WIN_cost!K23+MRO_cost!K23+CMN_cost!K23+CLC_cost!K23+CDN_cost!K23+EHK_cost!K23</f>
        <v>1780626.2350449325</v>
      </c>
      <c r="L22" s="93">
        <f ca="1">WIN_cost!L23+MRO_cost!L23+CMN_cost!L23+CLC_cost!L23+CDN_cost!L23+EHK_cost!L23</f>
        <v>983681.75897673145</v>
      </c>
      <c r="M22" s="113">
        <f>WIN_cost!M23+MRO_cost!M23+CMN_cost!M23+CLC_cost!M23+CDN_cost!M23+EHK_cost!M23</f>
        <v>0</v>
      </c>
      <c r="N22" s="93">
        <f>WIN_cost!N23+MRO_cost!N23+CMN_cost!N23+CLC_cost!N23+CDN_cost!N23+EHK_cost!N23</f>
        <v>0</v>
      </c>
      <c r="O22" s="93">
        <f>WIN_cost!O23+MRO_cost!O23+CMN_cost!O23+CLC_cost!O23+CDN_cost!O23+EHK_cost!O23</f>
        <v>0</v>
      </c>
      <c r="P22" s="113">
        <f>WIN_cost!P23+MRO_cost!P23+CMN_cost!P23+CLC_cost!P23+CDN_cost!P23+EHK_cost!P23</f>
        <v>0</v>
      </c>
      <c r="Q22" s="93">
        <f>WIN_cost!Q23+MRO_cost!Q23+CMN_cost!Q23+CLC_cost!Q23+CDN_cost!Q23+EHK_cost!Q23</f>
        <v>0</v>
      </c>
      <c r="R22" s="93">
        <f>WIN_cost!R23+MRO_cost!R23+CMN_cost!R23+CLC_cost!R23+CDN_cost!R23+EHK_cost!R23</f>
        <v>0</v>
      </c>
      <c r="S22" s="113">
        <f>WIN_cost!S23+MRO_cost!S23+CMN_cost!S23+CLC_cost!S23+CDN_cost!S23+EHK_cost!S23</f>
        <v>0</v>
      </c>
      <c r="U22" s="121">
        <f t="shared" ca="1" si="1"/>
        <v>4009598.884222222</v>
      </c>
      <c r="V22" s="121">
        <f t="shared" ca="1" si="1"/>
        <v>2764307.9940216639</v>
      </c>
      <c r="W22" s="121">
        <f t="shared" si="1"/>
        <v>0</v>
      </c>
      <c r="X22" s="121">
        <f t="shared" si="1"/>
        <v>0</v>
      </c>
      <c r="Z22" s="121">
        <f t="shared" ca="1" si="2"/>
        <v>6773906.8782438859</v>
      </c>
      <c r="AB22" s="121">
        <f t="shared" ca="1" si="3"/>
        <v>4009598.884222222</v>
      </c>
      <c r="AC22" s="121">
        <f t="shared" ca="1" si="3"/>
        <v>2764307.9940216639</v>
      </c>
      <c r="AD22" s="121">
        <f t="shared" si="3"/>
        <v>0</v>
      </c>
      <c r="AE22" s="121">
        <f t="shared" si="3"/>
        <v>0</v>
      </c>
      <c r="AG22" s="121">
        <f t="shared" ca="1" si="4"/>
        <v>6773906.8782438859</v>
      </c>
    </row>
    <row r="23" spans="2:33">
      <c r="B23" s="264" t="str">
        <f t="shared" si="0"/>
        <v>Feeder works</v>
      </c>
      <c r="D23" t="s">
        <v>29</v>
      </c>
      <c r="E23" t="b">
        <f>IF(ISBLANK(D23), "", INDEX(Asset_groups!$F$7:$F$54, MATCH(D23, Asset_groups!$D$7:$D$54,0))="capex")</f>
        <v>1</v>
      </c>
      <c r="F23" s="13"/>
      <c r="G23" s="114"/>
      <c r="H23" s="93">
        <f>WIN_cost!H24+MRO_cost!H24+CMN_cost!H24+CLC_cost!H24+CDN_cost!H24+EHK_cost!H24</f>
        <v>25864</v>
      </c>
      <c r="I23" s="93">
        <f ca="1">WIN_cost!I24+MRO_cost!I24+CMN_cost!I24+CLC_cost!I24+CDN_cost!I24+EHK_cost!I24</f>
        <v>257159.50166666665</v>
      </c>
      <c r="J23" s="113">
        <f>WIN_cost!J24+MRO_cost!J24+CMN_cost!J24+CLC_cost!J24+CDN_cost!J24+EHK_cost!J24</f>
        <v>0</v>
      </c>
      <c r="K23" s="93">
        <f>WIN_cost!K24+MRO_cost!K24+CMN_cost!K24+CLC_cost!K24+CDN_cost!K24+EHK_cost!K24</f>
        <v>19306.318700625096</v>
      </c>
      <c r="L23" s="93">
        <f ca="1">WIN_cost!L24+MRO_cost!L24+CMN_cost!L24+CLC_cost!L24+CDN_cost!L24+EHK_cost!L24</f>
        <v>183227.60361883172</v>
      </c>
      <c r="M23" s="113">
        <f>WIN_cost!M24+MRO_cost!M24+CMN_cost!M24+CLC_cost!M24+CDN_cost!M24+EHK_cost!M24</f>
        <v>0</v>
      </c>
      <c r="N23" s="93">
        <f>WIN_cost!N24+MRO_cost!N24+CMN_cost!N24+CLC_cost!N24+CDN_cost!N24+EHK_cost!N24</f>
        <v>0</v>
      </c>
      <c r="O23" s="93">
        <f>WIN_cost!O24+MRO_cost!O24+CMN_cost!O24+CLC_cost!O24+CDN_cost!O24+EHK_cost!O24</f>
        <v>0</v>
      </c>
      <c r="P23" s="113">
        <f>WIN_cost!P24+MRO_cost!P24+CMN_cost!P24+CLC_cost!P24+CDN_cost!P24+EHK_cost!P24</f>
        <v>0</v>
      </c>
      <c r="Q23" s="93">
        <f>WIN_cost!Q24+MRO_cost!Q24+CMN_cost!Q24+CLC_cost!Q24+CDN_cost!Q24+EHK_cost!Q24</f>
        <v>0</v>
      </c>
      <c r="R23" s="93">
        <f>WIN_cost!R24+MRO_cost!R24+CMN_cost!R24+CLC_cost!R24+CDN_cost!R24+EHK_cost!R24</f>
        <v>0</v>
      </c>
      <c r="S23" s="113">
        <f>WIN_cost!S24+MRO_cost!S24+CMN_cost!S24+CLC_cost!S24+CDN_cost!S24+EHK_cost!S24</f>
        <v>0</v>
      </c>
      <c r="U23" s="121">
        <f t="shared" ca="1" si="1"/>
        <v>283023.50166666665</v>
      </c>
      <c r="V23" s="121">
        <f t="shared" ca="1" si="1"/>
        <v>202533.92231945682</v>
      </c>
      <c r="W23" s="121">
        <f t="shared" si="1"/>
        <v>0</v>
      </c>
      <c r="X23" s="121">
        <f t="shared" si="1"/>
        <v>0</v>
      </c>
      <c r="Z23" s="121">
        <f t="shared" ca="1" si="2"/>
        <v>485557.42398612347</v>
      </c>
      <c r="AB23" s="121">
        <f t="shared" ca="1" si="3"/>
        <v>283023.50166666665</v>
      </c>
      <c r="AC23" s="121">
        <f t="shared" ca="1" si="3"/>
        <v>202533.92231945682</v>
      </c>
      <c r="AD23" s="121">
        <f t="shared" si="3"/>
        <v>0</v>
      </c>
      <c r="AE23" s="121">
        <f t="shared" si="3"/>
        <v>0</v>
      </c>
      <c r="AG23" s="121">
        <f t="shared" ca="1" si="4"/>
        <v>485557.42398612347</v>
      </c>
    </row>
    <row r="24" spans="2:33">
      <c r="B24" s="264" t="str">
        <f t="shared" si="0"/>
        <v>Feeder works</v>
      </c>
      <c r="D24" t="s">
        <v>145</v>
      </c>
      <c r="E24" t="b">
        <f>IF(ISBLANK(D24), "", INDEX(Asset_groups!$F$7:$F$54, MATCH(D24, Asset_groups!$D$7:$D$54,0))="capex")</f>
        <v>1</v>
      </c>
      <c r="F24" s="13"/>
      <c r="G24" s="114"/>
      <c r="H24" s="93">
        <f>WIN_cost!H25+MRO_cost!H25+CMN_cost!H25+CLC_cost!H25+CDN_cost!H25+EHK_cost!H25</f>
        <v>1679040</v>
      </c>
      <c r="I24" s="93">
        <f ca="1">WIN_cost!I25+MRO_cost!I25+CMN_cost!I25+CLC_cost!I25+CDN_cost!I25+EHK_cost!I25</f>
        <v>264529.33044444444</v>
      </c>
      <c r="J24" s="113">
        <f>WIN_cost!J25+MRO_cost!J25+CMN_cost!J25+CLC_cost!J25+CDN_cost!J25+EHK_cost!J25</f>
        <v>0</v>
      </c>
      <c r="K24" s="93">
        <f>WIN_cost!K25+MRO_cost!K25+CMN_cost!K25+CLC_cost!K25+CDN_cost!K25+EHK_cost!K25</f>
        <v>1193087.1107127867</v>
      </c>
      <c r="L24" s="93">
        <f ca="1">WIN_cost!L25+MRO_cost!L25+CMN_cost!L25+CLC_cost!L25+CDN_cost!L25+EHK_cost!L25</f>
        <v>182404.74164863658</v>
      </c>
      <c r="M24" s="113">
        <f>WIN_cost!M25+MRO_cost!M25+CMN_cost!M25+CLC_cost!M25+CDN_cost!M25+EHK_cost!M25</f>
        <v>0</v>
      </c>
      <c r="N24" s="93">
        <f>WIN_cost!N25+MRO_cost!N25+CMN_cost!N25+CLC_cost!N25+CDN_cost!N25+EHK_cost!N25</f>
        <v>0</v>
      </c>
      <c r="O24" s="93">
        <f>WIN_cost!O25+MRO_cost!O25+CMN_cost!O25+CLC_cost!O25+CDN_cost!O25+EHK_cost!O25</f>
        <v>0</v>
      </c>
      <c r="P24" s="113">
        <f>WIN_cost!P25+MRO_cost!P25+CMN_cost!P25+CLC_cost!P25+CDN_cost!P25+EHK_cost!P25</f>
        <v>0</v>
      </c>
      <c r="Q24" s="93">
        <f>WIN_cost!Q25+MRO_cost!Q25+CMN_cost!Q25+CLC_cost!Q25+CDN_cost!Q25+EHK_cost!Q25</f>
        <v>0</v>
      </c>
      <c r="R24" s="93">
        <f>WIN_cost!R25+MRO_cost!R25+CMN_cost!R25+CLC_cost!R25+CDN_cost!R25+EHK_cost!R25</f>
        <v>0</v>
      </c>
      <c r="S24" s="113">
        <f>WIN_cost!S25+MRO_cost!S25+CMN_cost!S25+CLC_cost!S25+CDN_cost!S25+EHK_cost!S25</f>
        <v>0</v>
      </c>
      <c r="U24" s="121">
        <f t="shared" ca="1" si="1"/>
        <v>1943569.3304444444</v>
      </c>
      <c r="V24" s="121">
        <f t="shared" ca="1" si="1"/>
        <v>1375491.8523614232</v>
      </c>
      <c r="W24" s="121">
        <f t="shared" si="1"/>
        <v>0</v>
      </c>
      <c r="X24" s="121">
        <f t="shared" si="1"/>
        <v>0</v>
      </c>
      <c r="Z24" s="121">
        <f t="shared" ca="1" si="2"/>
        <v>3319061.1828058679</v>
      </c>
      <c r="AB24" s="121">
        <f t="shared" ref="AB24:AB29" ca="1" si="5">U24*$E24</f>
        <v>1943569.3304444444</v>
      </c>
      <c r="AC24" s="121">
        <f t="shared" ref="AC24:AC29" ca="1" si="6">V24*$E24</f>
        <v>1375491.8523614232</v>
      </c>
      <c r="AD24" s="121">
        <f t="shared" ref="AD24:AD29" si="7">W24*$E24</f>
        <v>0</v>
      </c>
      <c r="AE24" s="121">
        <f t="shared" ref="AE24:AE29" si="8">X24*$E24</f>
        <v>0</v>
      </c>
      <c r="AG24" s="121">
        <f t="shared" ca="1" si="4"/>
        <v>3319061.1828058679</v>
      </c>
    </row>
    <row r="25" spans="2:33">
      <c r="B25" s="264" t="str">
        <f t="shared" si="0"/>
        <v>Feeder works</v>
      </c>
      <c r="D25" t="s">
        <v>146</v>
      </c>
      <c r="E25" t="b">
        <f>IF(ISBLANK(D25), "", INDEX(Asset_groups!$F$7:$F$54, MATCH(D25, Asset_groups!$D$7:$D$54,0))="capex")</f>
        <v>1</v>
      </c>
      <c r="F25" s="13"/>
      <c r="G25" s="114"/>
      <c r="H25" s="93">
        <f>WIN_cost!H26+MRO_cost!H26+CMN_cost!H26+CLC_cost!H26+CDN_cost!H26+EHK_cost!H26</f>
        <v>52400</v>
      </c>
      <c r="I25" s="93">
        <f ca="1">WIN_cost!I26+MRO_cost!I26+CMN_cost!I26+CLC_cost!I26+CDN_cost!I26+EHK_cost!I26</f>
        <v>37431.694222222228</v>
      </c>
      <c r="J25" s="113">
        <f>WIN_cost!J26+MRO_cost!J26+CMN_cost!J26+CLC_cost!J26+CDN_cost!J26+EHK_cost!J26</f>
        <v>0</v>
      </c>
      <c r="K25" s="93">
        <f>WIN_cost!K26+MRO_cost!K26+CMN_cost!K26+CLC_cost!K26+CDN_cost!K26+EHK_cost!K26</f>
        <v>26808.646913100354</v>
      </c>
      <c r="L25" s="93">
        <f ca="1">WIN_cost!L26+MRO_cost!L26+CMN_cost!L26+CLC_cost!L26+CDN_cost!L26+EHK_cost!L26</f>
        <v>18475.441417157686</v>
      </c>
      <c r="M25" s="113">
        <f>WIN_cost!M26+MRO_cost!M26+CMN_cost!M26+CLC_cost!M26+CDN_cost!M26+EHK_cost!M26</f>
        <v>0</v>
      </c>
      <c r="N25" s="93">
        <f>WIN_cost!N26+MRO_cost!N26+CMN_cost!N26+CLC_cost!N26+CDN_cost!N26+EHK_cost!N26</f>
        <v>0</v>
      </c>
      <c r="O25" s="93">
        <f>WIN_cost!O26+MRO_cost!O26+CMN_cost!O26+CLC_cost!O26+CDN_cost!O26+EHK_cost!O26</f>
        <v>0</v>
      </c>
      <c r="P25" s="113">
        <f>WIN_cost!P26+MRO_cost!P26+CMN_cost!P26+CLC_cost!P26+CDN_cost!P26+EHK_cost!P26</f>
        <v>0</v>
      </c>
      <c r="Q25" s="93">
        <f>WIN_cost!Q26+MRO_cost!Q26+CMN_cost!Q26+CLC_cost!Q26+CDN_cost!Q26+EHK_cost!Q26</f>
        <v>0</v>
      </c>
      <c r="R25" s="93">
        <f>WIN_cost!R26+MRO_cost!R26+CMN_cost!R26+CLC_cost!R26+CDN_cost!R26+EHK_cost!R26</f>
        <v>0</v>
      </c>
      <c r="S25" s="113">
        <f>WIN_cost!S26+MRO_cost!S26+CMN_cost!S26+CLC_cost!S26+CDN_cost!S26+EHK_cost!S26</f>
        <v>0</v>
      </c>
      <c r="U25" s="121">
        <f t="shared" ca="1" si="1"/>
        <v>89831.694222222228</v>
      </c>
      <c r="V25" s="121">
        <f t="shared" ca="1" si="1"/>
        <v>45284.088330258041</v>
      </c>
      <c r="W25" s="121">
        <f t="shared" si="1"/>
        <v>0</v>
      </c>
      <c r="X25" s="121">
        <f t="shared" si="1"/>
        <v>0</v>
      </c>
      <c r="Z25" s="121">
        <f t="shared" ca="1" si="2"/>
        <v>135115.78255248026</v>
      </c>
      <c r="AB25" s="121">
        <f t="shared" ca="1" si="5"/>
        <v>89831.694222222228</v>
      </c>
      <c r="AC25" s="121">
        <f t="shared" ca="1" si="6"/>
        <v>45284.088330258041</v>
      </c>
      <c r="AD25" s="121">
        <f t="shared" si="7"/>
        <v>0</v>
      </c>
      <c r="AE25" s="121">
        <f t="shared" si="8"/>
        <v>0</v>
      </c>
      <c r="AG25" s="121">
        <f t="shared" ca="1" si="4"/>
        <v>135115.78255248026</v>
      </c>
    </row>
    <row r="26" spans="2:33">
      <c r="B26" s="264" t="str">
        <f t="shared" si="0"/>
        <v>Feeder works</v>
      </c>
      <c r="D26" t="s">
        <v>147</v>
      </c>
      <c r="E26" t="b">
        <f>IF(ISBLANK(D26), "", INDEX(Asset_groups!$F$7:$F$54, MATCH(D26, Asset_groups!$D$7:$D$54,0))="capex")</f>
        <v>1</v>
      </c>
      <c r="F26" s="13"/>
      <c r="G26" s="114"/>
      <c r="H26" s="93">
        <f>WIN_cost!H27+MRO_cost!H27+CMN_cost!H27+CLC_cost!H27+CDN_cost!H27+EHK_cost!H27</f>
        <v>754000</v>
      </c>
      <c r="I26" s="93">
        <f ca="1">WIN_cost!I27+MRO_cost!I27+CMN_cost!I27+CLC_cost!I27+CDN_cost!I27+EHK_cost!I27</f>
        <v>182033.99733333333</v>
      </c>
      <c r="J26" s="113">
        <f>WIN_cost!J27+MRO_cost!J27+CMN_cost!J27+CLC_cost!J27+CDN_cost!J27+EHK_cost!J27</f>
        <v>0</v>
      </c>
      <c r="K26" s="93">
        <f>WIN_cost!K27+MRO_cost!K27+CMN_cost!K27+CLC_cost!K27+CDN_cost!K27+EHK_cost!K27</f>
        <v>462909.61311017559</v>
      </c>
      <c r="L26" s="93">
        <f ca="1">WIN_cost!L27+MRO_cost!L27+CMN_cost!L27+CLC_cost!L27+CDN_cost!L27+EHK_cost!L27</f>
        <v>109020.81268153532</v>
      </c>
      <c r="M26" s="113">
        <f>WIN_cost!M27+MRO_cost!M27+CMN_cost!M27+CLC_cost!M27+CDN_cost!M27+EHK_cost!M27</f>
        <v>0</v>
      </c>
      <c r="N26" s="93">
        <f>WIN_cost!N27+MRO_cost!N27+CMN_cost!N27+CLC_cost!N27+CDN_cost!N27+EHK_cost!N27</f>
        <v>0</v>
      </c>
      <c r="O26" s="93">
        <f>WIN_cost!O27+MRO_cost!O27+CMN_cost!O27+CLC_cost!O27+CDN_cost!O27+EHK_cost!O27</f>
        <v>0</v>
      </c>
      <c r="P26" s="113">
        <f>WIN_cost!P27+MRO_cost!P27+CMN_cost!P27+CLC_cost!P27+CDN_cost!P27+EHK_cost!P27</f>
        <v>0</v>
      </c>
      <c r="Q26" s="93">
        <f>WIN_cost!Q27+MRO_cost!Q27+CMN_cost!Q27+CLC_cost!Q27+CDN_cost!Q27+EHK_cost!Q27</f>
        <v>0</v>
      </c>
      <c r="R26" s="93">
        <f>WIN_cost!R27+MRO_cost!R27+CMN_cost!R27+CLC_cost!R27+CDN_cost!R27+EHK_cost!R27</f>
        <v>0</v>
      </c>
      <c r="S26" s="113">
        <f>WIN_cost!S27+MRO_cost!S27+CMN_cost!S27+CLC_cost!S27+CDN_cost!S27+EHK_cost!S27</f>
        <v>0</v>
      </c>
      <c r="U26" s="121">
        <f t="shared" ca="1" si="1"/>
        <v>936033.99733333336</v>
      </c>
      <c r="V26" s="121">
        <f t="shared" ca="1" si="1"/>
        <v>571930.42579171085</v>
      </c>
      <c r="W26" s="121">
        <f t="shared" si="1"/>
        <v>0</v>
      </c>
      <c r="X26" s="121">
        <f t="shared" si="1"/>
        <v>0</v>
      </c>
      <c r="Z26" s="121">
        <f t="shared" ca="1" si="2"/>
        <v>1507964.4231250442</v>
      </c>
      <c r="AB26" s="121">
        <f t="shared" ca="1" si="5"/>
        <v>936033.99733333336</v>
      </c>
      <c r="AC26" s="121">
        <f t="shared" ca="1" si="6"/>
        <v>571930.42579171085</v>
      </c>
      <c r="AD26" s="121">
        <f t="shared" si="7"/>
        <v>0</v>
      </c>
      <c r="AE26" s="121">
        <f t="shared" si="8"/>
        <v>0</v>
      </c>
      <c r="AG26" s="121">
        <f t="shared" ca="1" si="4"/>
        <v>1507964.4231250442</v>
      </c>
    </row>
    <row r="27" spans="2:33">
      <c r="B27" s="264" t="str">
        <f t="shared" ref="B27:B33" si="9">B26</f>
        <v>Feeder works</v>
      </c>
      <c r="D27" s="18" t="s">
        <v>184</v>
      </c>
      <c r="E27" t="b">
        <f>IF(ISBLANK(D27), "", INDEX(Asset_groups!$F$7:$F$54, MATCH(D27, Asset_groups!$D$7:$D$54,0))="capex")</f>
        <v>1</v>
      </c>
      <c r="F27" s="13"/>
      <c r="G27" s="114"/>
      <c r="H27" s="93">
        <f>WIN_cost!H28+MRO_cost!H28+CMN_cost!H28+CLC_cost!H28+CDN_cost!H28+EHK_cost!H28</f>
        <v>600000</v>
      </c>
      <c r="I27" s="93">
        <f ca="1">WIN_cost!I28+MRO_cost!I28+CMN_cost!I28+CLC_cost!I28+CDN_cost!I28+EHK_cost!I28</f>
        <v>0</v>
      </c>
      <c r="J27" s="113">
        <f>WIN_cost!J28+MRO_cost!J28+CMN_cost!J28+CLC_cost!J28+CDN_cost!J28+EHK_cost!J28</f>
        <v>0</v>
      </c>
      <c r="K27" s="93">
        <f>WIN_cost!K28+MRO_cost!K28+CMN_cost!K28+CLC_cost!K28+CDN_cost!K28+EHK_cost!K28</f>
        <v>306969.23946298112</v>
      </c>
      <c r="L27" s="93">
        <f ca="1">WIN_cost!L28+MRO_cost!L28+CMN_cost!L28+CLC_cost!L28+CDN_cost!L28+EHK_cost!L28</f>
        <v>0</v>
      </c>
      <c r="M27" s="113">
        <f>WIN_cost!M28+MRO_cost!M28+CMN_cost!M28+CLC_cost!M28+CDN_cost!M28+EHK_cost!M28</f>
        <v>0</v>
      </c>
      <c r="N27" s="93">
        <f>WIN_cost!N28+MRO_cost!N28+CMN_cost!N28+CLC_cost!N28+CDN_cost!N28+EHK_cost!N28</f>
        <v>0</v>
      </c>
      <c r="O27" s="93">
        <f>WIN_cost!O28+MRO_cost!O28+CMN_cost!O28+CLC_cost!O28+CDN_cost!O28+EHK_cost!O28</f>
        <v>0</v>
      </c>
      <c r="P27" s="113">
        <f>WIN_cost!P28+MRO_cost!P28+CMN_cost!P28+CLC_cost!P28+CDN_cost!P28+EHK_cost!P28</f>
        <v>0</v>
      </c>
      <c r="Q27" s="93">
        <f>WIN_cost!Q28+MRO_cost!Q28+CMN_cost!Q28+CLC_cost!Q28+CDN_cost!Q28+EHK_cost!Q28</f>
        <v>0</v>
      </c>
      <c r="R27" s="93">
        <f>WIN_cost!R28+MRO_cost!R28+CMN_cost!R28+CLC_cost!R28+CDN_cost!R28+EHK_cost!R28</f>
        <v>0</v>
      </c>
      <c r="S27" s="113">
        <f>WIN_cost!S28+MRO_cost!S28+CMN_cost!S28+CLC_cost!S28+CDN_cost!S28+EHK_cost!S28</f>
        <v>0</v>
      </c>
      <c r="U27" s="121">
        <f t="shared" ca="1" si="1"/>
        <v>600000</v>
      </c>
      <c r="V27" s="121">
        <f t="shared" ca="1" si="1"/>
        <v>306969.23946298112</v>
      </c>
      <c r="W27" s="121">
        <f t="shared" si="1"/>
        <v>0</v>
      </c>
      <c r="X27" s="121">
        <f t="shared" si="1"/>
        <v>0</v>
      </c>
      <c r="Z27" s="121">
        <f t="shared" ca="1" si="2"/>
        <v>906969.23946298112</v>
      </c>
      <c r="AB27" s="121">
        <f t="shared" ca="1" si="5"/>
        <v>600000</v>
      </c>
      <c r="AC27" s="121">
        <f t="shared" ca="1" si="6"/>
        <v>306969.23946298112</v>
      </c>
      <c r="AD27" s="121">
        <f t="shared" si="7"/>
        <v>0</v>
      </c>
      <c r="AE27" s="121">
        <f t="shared" si="8"/>
        <v>0</v>
      </c>
      <c r="AG27" s="121">
        <f t="shared" ca="1" si="4"/>
        <v>906969.23946298112</v>
      </c>
    </row>
    <row r="28" spans="2:33">
      <c r="B28" s="264" t="str">
        <f t="shared" si="9"/>
        <v>Feeder works</v>
      </c>
      <c r="D28" t="s">
        <v>15</v>
      </c>
      <c r="E28" t="b">
        <f>IF(ISBLANK(D28), "", INDEX(Asset_groups!$F$7:$F$54, MATCH(D28, Asset_groups!$D$7:$D$54,0))="capex")</f>
        <v>1</v>
      </c>
      <c r="F28" s="13"/>
      <c r="G28" s="114"/>
      <c r="H28" s="93">
        <f>WIN_cost!H29+MRO_cost!H29+CMN_cost!H29+CLC_cost!H29+CDN_cost!H29+EHK_cost!H29</f>
        <v>340500</v>
      </c>
      <c r="I28" s="93">
        <f ca="1">WIN_cost!I29+MRO_cost!I29+CMN_cost!I29+CLC_cost!I29+CDN_cost!I29+EHK_cost!I29</f>
        <v>0</v>
      </c>
      <c r="J28" s="113">
        <f>WIN_cost!J29+MRO_cost!J29+CMN_cost!J29+CLC_cost!J29+CDN_cost!J29+EHK_cost!J29</f>
        <v>0</v>
      </c>
      <c r="K28" s="93">
        <f>WIN_cost!K29+MRO_cost!K29+CMN_cost!K29+CLC_cost!K29+CDN_cost!K29+EHK_cost!K29</f>
        <v>0</v>
      </c>
      <c r="L28" s="93">
        <f ca="1">WIN_cost!L29+MRO_cost!L29+CMN_cost!L29+CLC_cost!L29+CDN_cost!L29+EHK_cost!L29</f>
        <v>0</v>
      </c>
      <c r="M28" s="113">
        <f>WIN_cost!M29+MRO_cost!M29+CMN_cost!M29+CLC_cost!M29+CDN_cost!M29+EHK_cost!M29</f>
        <v>0</v>
      </c>
      <c r="N28" s="93">
        <f>WIN_cost!N29+MRO_cost!N29+CMN_cost!N29+CLC_cost!N29+CDN_cost!N29+EHK_cost!N29</f>
        <v>0</v>
      </c>
      <c r="O28" s="93">
        <f>WIN_cost!O29+MRO_cost!O29+CMN_cost!O29+CLC_cost!O29+CDN_cost!O29+EHK_cost!O29</f>
        <v>0</v>
      </c>
      <c r="P28" s="113">
        <f>WIN_cost!P29+MRO_cost!P29+CMN_cost!P29+CLC_cost!P29+CDN_cost!P29+EHK_cost!P29</f>
        <v>0</v>
      </c>
      <c r="Q28" s="93">
        <f>WIN_cost!Q29+MRO_cost!Q29+CMN_cost!Q29+CLC_cost!Q29+CDN_cost!Q29+EHK_cost!Q29</f>
        <v>0</v>
      </c>
      <c r="R28" s="93">
        <f>WIN_cost!R29+MRO_cost!R29+CMN_cost!R29+CLC_cost!R29+CDN_cost!R29+EHK_cost!R29</f>
        <v>0</v>
      </c>
      <c r="S28" s="113">
        <f>WIN_cost!S29+MRO_cost!S29+CMN_cost!S29+CLC_cost!S29+CDN_cost!S29+EHK_cost!S29</f>
        <v>0</v>
      </c>
      <c r="U28" s="121">
        <f t="shared" ca="1" si="1"/>
        <v>340500</v>
      </c>
      <c r="V28" s="121">
        <f t="shared" ca="1" si="1"/>
        <v>0</v>
      </c>
      <c r="W28" s="121">
        <f t="shared" si="1"/>
        <v>0</v>
      </c>
      <c r="X28" s="121">
        <f t="shared" si="1"/>
        <v>0</v>
      </c>
      <c r="Z28" s="121">
        <f t="shared" ca="1" si="2"/>
        <v>340500</v>
      </c>
      <c r="AB28" s="121">
        <f t="shared" ca="1" si="5"/>
        <v>340500</v>
      </c>
      <c r="AC28" s="121">
        <f t="shared" ca="1" si="6"/>
        <v>0</v>
      </c>
      <c r="AD28" s="121">
        <f t="shared" si="7"/>
        <v>0</v>
      </c>
      <c r="AE28" s="121">
        <f t="shared" si="8"/>
        <v>0</v>
      </c>
      <c r="AG28" s="121">
        <f t="shared" ca="1" si="4"/>
        <v>340500</v>
      </c>
    </row>
    <row r="29" spans="2:33">
      <c r="B29" s="264" t="str">
        <f t="shared" si="9"/>
        <v>Feeder works</v>
      </c>
      <c r="D29" t="s">
        <v>39</v>
      </c>
      <c r="E29" t="b">
        <f>IF(ISBLANK(D29), "", INDEX(Asset_groups!$F$7:$F$54, MATCH(D29, Asset_groups!$D$7:$D$54,0))="capex")</f>
        <v>1</v>
      </c>
      <c r="F29" s="13"/>
      <c r="G29" s="114"/>
      <c r="H29" s="93">
        <f>WIN_cost!H30+MRO_cost!H30+CMN_cost!H30+CLC_cost!H30+CDN_cost!H30+EHK_cost!H30</f>
        <v>1700250</v>
      </c>
      <c r="I29" s="93">
        <f ca="1">WIN_cost!I30+MRO_cost!I30+CMN_cost!I30+CLC_cost!I30+CDN_cost!I30+EHK_cost!I30</f>
        <v>0</v>
      </c>
      <c r="J29" s="113">
        <f>WIN_cost!J30+MRO_cost!J30+CMN_cost!J30+CLC_cost!J30+CDN_cost!J30+EHK_cost!J30</f>
        <v>0</v>
      </c>
      <c r="K29" s="93">
        <f>WIN_cost!K30+MRO_cost!K30+CMN_cost!K30+CLC_cost!K30+CDN_cost!K30+EHK_cost!K30</f>
        <v>1366780.5387089234</v>
      </c>
      <c r="L29" s="93">
        <f ca="1">WIN_cost!L30+MRO_cost!L30+CMN_cost!L30+CLC_cost!L30+CDN_cost!L30+EHK_cost!L30</f>
        <v>0</v>
      </c>
      <c r="M29" s="113">
        <f>WIN_cost!M30+MRO_cost!M30+CMN_cost!M30+CLC_cost!M30+CDN_cost!M30+EHK_cost!M30</f>
        <v>0</v>
      </c>
      <c r="N29" s="93">
        <f>WIN_cost!N30+MRO_cost!N30+CMN_cost!N30+CLC_cost!N30+CDN_cost!N30+EHK_cost!N30</f>
        <v>0</v>
      </c>
      <c r="O29" s="93">
        <f>WIN_cost!O30+MRO_cost!O30+CMN_cost!O30+CLC_cost!O30+CDN_cost!O30+EHK_cost!O30</f>
        <v>0</v>
      </c>
      <c r="P29" s="113">
        <f>WIN_cost!P30+MRO_cost!P30+CMN_cost!P30+CLC_cost!P30+CDN_cost!P30+EHK_cost!P30</f>
        <v>0</v>
      </c>
      <c r="Q29" s="93">
        <f>WIN_cost!Q30+MRO_cost!Q30+CMN_cost!Q30+CLC_cost!Q30+CDN_cost!Q30+EHK_cost!Q30</f>
        <v>0</v>
      </c>
      <c r="R29" s="93">
        <f>WIN_cost!R30+MRO_cost!R30+CMN_cost!R30+CLC_cost!R30+CDN_cost!R30+EHK_cost!R30</f>
        <v>0</v>
      </c>
      <c r="S29" s="113">
        <f>WIN_cost!S30+MRO_cost!S30+CMN_cost!S30+CLC_cost!S30+CDN_cost!S30+EHK_cost!S30</f>
        <v>0</v>
      </c>
      <c r="U29" s="121">
        <f t="shared" ca="1" si="1"/>
        <v>1700250</v>
      </c>
      <c r="V29" s="121">
        <f t="shared" ca="1" si="1"/>
        <v>1366780.5387089234</v>
      </c>
      <c r="W29" s="121">
        <f t="shared" si="1"/>
        <v>0</v>
      </c>
      <c r="X29" s="121">
        <f t="shared" si="1"/>
        <v>0</v>
      </c>
      <c r="Z29" s="121">
        <f t="shared" ca="1" si="2"/>
        <v>3067030.5387089234</v>
      </c>
      <c r="AB29" s="121">
        <f t="shared" ca="1" si="5"/>
        <v>1700250</v>
      </c>
      <c r="AC29" s="121">
        <f t="shared" ca="1" si="6"/>
        <v>1366780.5387089234</v>
      </c>
      <c r="AD29" s="121">
        <f t="shared" si="7"/>
        <v>0</v>
      </c>
      <c r="AE29" s="121">
        <f t="shared" si="8"/>
        <v>0</v>
      </c>
      <c r="AG29" s="121">
        <f t="shared" ca="1" si="4"/>
        <v>3067030.5387089234</v>
      </c>
    </row>
    <row r="30" spans="2:33">
      <c r="B30" s="264" t="str">
        <f t="shared" si="9"/>
        <v>Feeder works</v>
      </c>
      <c r="D30" t="s">
        <v>158</v>
      </c>
      <c r="E30" t="b">
        <f>IF(ISBLANK(D30), "", INDEX(Asset_groups!$F$7:$F$54, MATCH(D30, Asset_groups!$D$7:$D$54,0))="capex")</f>
        <v>1</v>
      </c>
      <c r="F30" s="13"/>
      <c r="G30" s="114"/>
      <c r="H30" s="93">
        <f>WIN_cost!H31+MRO_cost!H31+CMN_cost!H31+CLC_cost!H31+CDN_cost!H31+EHK_cost!H31</f>
        <v>0</v>
      </c>
      <c r="I30" s="93">
        <f ca="1">WIN_cost!I31+MRO_cost!I31+CMN_cost!I31+CLC_cost!I31+CDN_cost!I31+EHK_cost!I31</f>
        <v>0</v>
      </c>
      <c r="J30" s="113">
        <f>WIN_cost!J31+MRO_cost!J31+CMN_cost!J31+CLC_cost!J31+CDN_cost!J31+EHK_cost!J31</f>
        <v>0</v>
      </c>
      <c r="K30" s="93">
        <f>WIN_cost!K31+MRO_cost!K31+CMN_cost!K31+CLC_cost!K31+CDN_cost!K31+EHK_cost!K31</f>
        <v>1684237.8938535566</v>
      </c>
      <c r="L30" s="93">
        <f ca="1">WIN_cost!L31+MRO_cost!L31+CMN_cost!L31+CLC_cost!L31+CDN_cost!L31+EHK_cost!L31</f>
        <v>0</v>
      </c>
      <c r="M30" s="113">
        <f>WIN_cost!M31+MRO_cost!M31+CMN_cost!M31+CLC_cost!M31+CDN_cost!M31+EHK_cost!M31</f>
        <v>0</v>
      </c>
      <c r="N30" s="93">
        <f>WIN_cost!N31+MRO_cost!N31+CMN_cost!N31+CLC_cost!N31+CDN_cost!N31+EHK_cost!N31</f>
        <v>0</v>
      </c>
      <c r="O30" s="93">
        <f>WIN_cost!O31+MRO_cost!O31+CMN_cost!O31+CLC_cost!O31+CDN_cost!O31+EHK_cost!O31</f>
        <v>0</v>
      </c>
      <c r="P30" s="113">
        <f>WIN_cost!P31+MRO_cost!P31+CMN_cost!P31+CLC_cost!P31+CDN_cost!P31+EHK_cost!P31</f>
        <v>0</v>
      </c>
      <c r="Q30" s="93">
        <f>WIN_cost!Q31+MRO_cost!Q31+CMN_cost!Q31+CLC_cost!Q31+CDN_cost!Q31+EHK_cost!Q31</f>
        <v>0</v>
      </c>
      <c r="R30" s="93">
        <f>WIN_cost!R31+MRO_cost!R31+CMN_cost!R31+CLC_cost!R31+CDN_cost!R31+EHK_cost!R31</f>
        <v>0</v>
      </c>
      <c r="S30" s="113">
        <f>WIN_cost!S31+MRO_cost!S31+CMN_cost!S31+CLC_cost!S31+CDN_cost!S31+EHK_cost!S31</f>
        <v>0</v>
      </c>
      <c r="U30" s="121">
        <f t="shared" ca="1" si="1"/>
        <v>0</v>
      </c>
      <c r="V30" s="121">
        <f t="shared" ca="1" si="1"/>
        <v>1684237.8938535566</v>
      </c>
      <c r="W30" s="121">
        <f t="shared" si="1"/>
        <v>0</v>
      </c>
      <c r="X30" s="121">
        <f t="shared" si="1"/>
        <v>0</v>
      </c>
      <c r="Z30" s="121">
        <f ca="1">SUM(U30:X30)</f>
        <v>1684237.8938535566</v>
      </c>
      <c r="AB30" s="121">
        <f t="shared" ref="AB30:AE33" ca="1" si="10">U30*$E30</f>
        <v>0</v>
      </c>
      <c r="AC30" s="121">
        <f t="shared" ca="1" si="10"/>
        <v>1684237.8938535566</v>
      </c>
      <c r="AD30" s="121">
        <f t="shared" si="10"/>
        <v>0</v>
      </c>
      <c r="AE30" s="121">
        <f t="shared" si="10"/>
        <v>0</v>
      </c>
      <c r="AG30" s="121">
        <f ca="1">SUM(AB30:AE30)</f>
        <v>1684237.8938535566</v>
      </c>
    </row>
    <row r="31" spans="2:33">
      <c r="B31" s="264" t="str">
        <f t="shared" si="9"/>
        <v>Feeder works</v>
      </c>
      <c r="D31" t="s">
        <v>159</v>
      </c>
      <c r="E31" t="b">
        <f>IF(ISBLANK(D31), "", INDEX(Asset_groups!$F$7:$F$54, MATCH(D31, Asset_groups!$D$7:$D$54,0))="capex")</f>
        <v>1</v>
      </c>
      <c r="F31" s="13"/>
      <c r="G31" s="114"/>
      <c r="H31" s="93">
        <f>WIN_cost!H32+MRO_cost!H32+CMN_cost!H32+CLC_cost!H32+CDN_cost!H32+EHK_cost!H32</f>
        <v>8230000</v>
      </c>
      <c r="I31" s="93">
        <f ca="1">WIN_cost!I32+MRO_cost!I32+CMN_cost!I32+CLC_cost!I32+CDN_cost!I32+EHK_cost!I32</f>
        <v>0</v>
      </c>
      <c r="J31" s="113">
        <f>WIN_cost!J32+MRO_cost!J32+CMN_cost!J32+CLC_cost!J32+CDN_cost!J32+EHK_cost!J32</f>
        <v>0</v>
      </c>
      <c r="K31" s="93">
        <f>WIN_cost!K32+MRO_cost!K32+CMN_cost!K32+CLC_cost!K32+CDN_cost!K32+EHK_cost!K32</f>
        <v>5052713.6815606691</v>
      </c>
      <c r="L31" s="93">
        <f ca="1">WIN_cost!L32+MRO_cost!L32+CMN_cost!L32+CLC_cost!L32+CDN_cost!L32+EHK_cost!L32</f>
        <v>0</v>
      </c>
      <c r="M31" s="113">
        <f>WIN_cost!M32+MRO_cost!M32+CMN_cost!M32+CLC_cost!M32+CDN_cost!M32+EHK_cost!M32</f>
        <v>0</v>
      </c>
      <c r="N31" s="93">
        <f>WIN_cost!N32+MRO_cost!N32+CMN_cost!N32+CLC_cost!N32+CDN_cost!N32+EHK_cost!N32</f>
        <v>0</v>
      </c>
      <c r="O31" s="93">
        <f>WIN_cost!O32+MRO_cost!O32+CMN_cost!O32+CLC_cost!O32+CDN_cost!O32+EHK_cost!O32</f>
        <v>0</v>
      </c>
      <c r="P31" s="113">
        <f>WIN_cost!P32+MRO_cost!P32+CMN_cost!P32+CLC_cost!P32+CDN_cost!P32+EHK_cost!P32</f>
        <v>0</v>
      </c>
      <c r="Q31" s="93">
        <f>WIN_cost!Q32+MRO_cost!Q32+CMN_cost!Q32+CLC_cost!Q32+CDN_cost!Q32+EHK_cost!Q32</f>
        <v>0</v>
      </c>
      <c r="R31" s="93">
        <f>WIN_cost!R32+MRO_cost!R32+CMN_cost!R32+CLC_cost!R32+CDN_cost!R32+EHK_cost!R32</f>
        <v>0</v>
      </c>
      <c r="S31" s="113">
        <f>WIN_cost!S32+MRO_cost!S32+CMN_cost!S32+CLC_cost!S32+CDN_cost!S32+EHK_cost!S32</f>
        <v>0</v>
      </c>
      <c r="U31" s="121">
        <f t="shared" ca="1" si="1"/>
        <v>8230000</v>
      </c>
      <c r="V31" s="121">
        <f t="shared" ca="1" si="1"/>
        <v>5052713.6815606691</v>
      </c>
      <c r="W31" s="121">
        <f t="shared" si="1"/>
        <v>0</v>
      </c>
      <c r="X31" s="121">
        <f t="shared" si="1"/>
        <v>0</v>
      </c>
      <c r="Z31" s="121">
        <f ca="1">SUM(U31:X31)</f>
        <v>13282713.681560669</v>
      </c>
      <c r="AB31" s="121">
        <f t="shared" ca="1" si="10"/>
        <v>8230000</v>
      </c>
      <c r="AC31" s="121">
        <f t="shared" ca="1" si="10"/>
        <v>5052713.6815606691</v>
      </c>
      <c r="AD31" s="121">
        <f t="shared" si="10"/>
        <v>0</v>
      </c>
      <c r="AE31" s="121">
        <f t="shared" si="10"/>
        <v>0</v>
      </c>
      <c r="AG31" s="121">
        <f ca="1">SUM(AB31:AE31)</f>
        <v>13282713.681560669</v>
      </c>
    </row>
    <row r="32" spans="2:33">
      <c r="B32" s="264" t="str">
        <f t="shared" si="9"/>
        <v>Feeder works</v>
      </c>
      <c r="D32" t="s">
        <v>160</v>
      </c>
      <c r="E32" t="b">
        <f>IF(ISBLANK(D32), "", INDEX(Asset_groups!$F$7:$F$54, MATCH(D32, Asset_groups!$D$7:$D$54,0))="capex")</f>
        <v>1</v>
      </c>
      <c r="F32" s="13"/>
      <c r="G32" s="114"/>
      <c r="H32" s="93">
        <f>WIN_cost!H33+MRO_cost!H33+CMN_cost!H33+CLC_cost!H33+CDN_cost!H33+EHK_cost!H33</f>
        <v>3628000</v>
      </c>
      <c r="I32" s="93">
        <f ca="1">WIN_cost!I33+MRO_cost!I33+CMN_cost!I33+CLC_cost!I33+CDN_cost!I33+EHK_cost!I33</f>
        <v>0</v>
      </c>
      <c r="J32" s="113">
        <f>WIN_cost!J33+MRO_cost!J33+CMN_cost!J33+CLC_cost!J33+CDN_cost!J33+EHK_cost!J33</f>
        <v>0</v>
      </c>
      <c r="K32" s="93">
        <f>WIN_cost!K33+MRO_cost!K33+CMN_cost!K33+CLC_cost!K33+CDN_cost!K33+EHK_cost!K33</f>
        <v>2784211.0019292389</v>
      </c>
      <c r="L32" s="93">
        <f ca="1">WIN_cost!L33+MRO_cost!L33+CMN_cost!L33+CLC_cost!L33+CDN_cost!L33+EHK_cost!L33</f>
        <v>0</v>
      </c>
      <c r="M32" s="113">
        <f>WIN_cost!M33+MRO_cost!M33+CMN_cost!M33+CLC_cost!M33+CDN_cost!M33+EHK_cost!M33</f>
        <v>0</v>
      </c>
      <c r="N32" s="93">
        <f>WIN_cost!N33+MRO_cost!N33+CMN_cost!N33+CLC_cost!N33+CDN_cost!N33+EHK_cost!N33</f>
        <v>0</v>
      </c>
      <c r="O32" s="93">
        <f>WIN_cost!O33+MRO_cost!O33+CMN_cost!O33+CLC_cost!O33+CDN_cost!O33+EHK_cost!O33</f>
        <v>0</v>
      </c>
      <c r="P32" s="113">
        <f>WIN_cost!P33+MRO_cost!P33+CMN_cost!P33+CLC_cost!P33+CDN_cost!P33+EHK_cost!P33</f>
        <v>0</v>
      </c>
      <c r="Q32" s="93">
        <f>WIN_cost!Q33+MRO_cost!Q33+CMN_cost!Q33+CLC_cost!Q33+CDN_cost!Q33+EHK_cost!Q33</f>
        <v>0</v>
      </c>
      <c r="R32" s="93">
        <f>WIN_cost!R33+MRO_cost!R33+CMN_cost!R33+CLC_cost!R33+CDN_cost!R33+EHK_cost!R33</f>
        <v>0</v>
      </c>
      <c r="S32" s="113">
        <f>WIN_cost!S33+MRO_cost!S33+CMN_cost!S33+CLC_cost!S33+CDN_cost!S33+EHK_cost!S33</f>
        <v>0</v>
      </c>
      <c r="U32" s="121">
        <f t="shared" ca="1" si="1"/>
        <v>3628000</v>
      </c>
      <c r="V32" s="121">
        <f t="shared" ca="1" si="1"/>
        <v>2784211.0019292389</v>
      </c>
      <c r="W32" s="121">
        <f t="shared" si="1"/>
        <v>0</v>
      </c>
      <c r="X32" s="121">
        <f t="shared" si="1"/>
        <v>0</v>
      </c>
      <c r="Z32" s="121">
        <f ca="1">SUM(U32:X32)</f>
        <v>6412211.0019292384</v>
      </c>
      <c r="AB32" s="121">
        <f t="shared" ca="1" si="10"/>
        <v>3628000</v>
      </c>
      <c r="AC32" s="121">
        <f t="shared" ca="1" si="10"/>
        <v>2784211.0019292389</v>
      </c>
      <c r="AD32" s="121">
        <f t="shared" si="10"/>
        <v>0</v>
      </c>
      <c r="AE32" s="121">
        <f t="shared" si="10"/>
        <v>0</v>
      </c>
      <c r="AG32" s="121">
        <f ca="1">SUM(AB32:AE32)</f>
        <v>6412211.0019292384</v>
      </c>
    </row>
    <row r="33" spans="1:33">
      <c r="B33" s="264" t="str">
        <f t="shared" si="9"/>
        <v>Feeder works</v>
      </c>
      <c r="D33" t="s">
        <v>161</v>
      </c>
      <c r="E33" t="b">
        <f>IF(ISBLANK(D33), "", INDEX(Asset_groups!$F$7:$F$54, MATCH(D33, Asset_groups!$D$7:$D$54,0))="capex")</f>
        <v>1</v>
      </c>
      <c r="F33" s="13"/>
      <c r="G33" s="114"/>
      <c r="H33" s="93">
        <f>WIN_cost!H34+MRO_cost!H34+CMN_cost!H34+CLC_cost!H34+CDN_cost!H34+EHK_cost!H34</f>
        <v>1924000</v>
      </c>
      <c r="I33" s="93">
        <f ca="1">WIN_cost!I34+MRO_cost!I34+CMN_cost!I34+CLC_cost!I34+CDN_cost!I34+EHK_cost!I34</f>
        <v>0</v>
      </c>
      <c r="J33" s="113">
        <f>WIN_cost!J34+MRO_cost!J34+CMN_cost!J34+CLC_cost!J34+CDN_cost!J34+EHK_cost!J34</f>
        <v>0</v>
      </c>
      <c r="K33" s="93">
        <f>WIN_cost!K34+MRO_cost!K34+CMN_cost!K34+CLC_cost!K34+CDN_cost!K34+EHK_cost!K34</f>
        <v>0</v>
      </c>
      <c r="L33" s="93">
        <f ca="1">WIN_cost!L34+MRO_cost!L34+CMN_cost!L34+CLC_cost!L34+CDN_cost!L34+EHK_cost!L34</f>
        <v>0</v>
      </c>
      <c r="M33" s="113">
        <f>WIN_cost!M34+MRO_cost!M34+CMN_cost!M34+CLC_cost!M34+CDN_cost!M34+EHK_cost!M34</f>
        <v>0</v>
      </c>
      <c r="N33" s="93">
        <f>WIN_cost!N34+MRO_cost!N34+CMN_cost!N34+CLC_cost!N34+CDN_cost!N34+EHK_cost!N34</f>
        <v>0</v>
      </c>
      <c r="O33" s="93">
        <f>WIN_cost!O34+MRO_cost!O34+CMN_cost!O34+CLC_cost!O34+CDN_cost!O34+EHK_cost!O34</f>
        <v>0</v>
      </c>
      <c r="P33" s="113">
        <f>WIN_cost!P34+MRO_cost!P34+CMN_cost!P34+CLC_cost!P34+CDN_cost!P34+EHK_cost!P34</f>
        <v>0</v>
      </c>
      <c r="Q33" s="93">
        <f>WIN_cost!Q34+MRO_cost!Q34+CMN_cost!Q34+CLC_cost!Q34+CDN_cost!Q34+EHK_cost!Q34</f>
        <v>0</v>
      </c>
      <c r="R33" s="93">
        <f>WIN_cost!R34+MRO_cost!R34+CMN_cost!R34+CLC_cost!R34+CDN_cost!R34+EHK_cost!R34</f>
        <v>0</v>
      </c>
      <c r="S33" s="113">
        <f>WIN_cost!S34+MRO_cost!S34+CMN_cost!S34+CLC_cost!S34+CDN_cost!S34+EHK_cost!S34</f>
        <v>0</v>
      </c>
      <c r="U33" s="121">
        <f t="shared" ca="1" si="1"/>
        <v>1924000</v>
      </c>
      <c r="V33" s="121">
        <f t="shared" ca="1" si="1"/>
        <v>0</v>
      </c>
      <c r="W33" s="121">
        <f t="shared" si="1"/>
        <v>0</v>
      </c>
      <c r="X33" s="121">
        <f t="shared" si="1"/>
        <v>0</v>
      </c>
      <c r="Z33" s="121">
        <f ca="1">SUM(U33:X33)</f>
        <v>1924000</v>
      </c>
      <c r="AB33" s="121">
        <f t="shared" ca="1" si="10"/>
        <v>1924000</v>
      </c>
      <c r="AC33" s="121">
        <f t="shared" ca="1" si="10"/>
        <v>0</v>
      </c>
      <c r="AD33" s="121">
        <f t="shared" si="10"/>
        <v>0</v>
      </c>
      <c r="AE33" s="121">
        <f t="shared" si="10"/>
        <v>0</v>
      </c>
      <c r="AG33" s="121">
        <f ca="1">SUM(AB33:AE33)</f>
        <v>1924000</v>
      </c>
    </row>
    <row r="34" spans="1:33">
      <c r="E34" t="str">
        <f>IF(ISBLANK(D34), "", INDEX(Asset_groups!$F$7:$F$54, MATCH(D34, Asset_groups!$D$7:$D$54,0))="capex")</f>
        <v/>
      </c>
      <c r="F34" s="13"/>
      <c r="G34" s="114"/>
      <c r="H34" s="19"/>
      <c r="I34" s="19"/>
      <c r="J34" s="114"/>
      <c r="K34" s="19"/>
      <c r="L34" s="19"/>
      <c r="M34" s="114"/>
      <c r="N34" s="19"/>
      <c r="O34" s="19"/>
      <c r="P34" s="114"/>
      <c r="Q34" s="19"/>
      <c r="R34" s="19"/>
      <c r="S34" s="114"/>
      <c r="U34" s="122"/>
      <c r="V34" s="122"/>
      <c r="W34" s="122"/>
      <c r="X34" s="122"/>
      <c r="Z34" s="122"/>
      <c r="AB34" s="122"/>
      <c r="AC34" s="122"/>
      <c r="AD34" s="122"/>
      <c r="AE34" s="122"/>
      <c r="AG34" s="122"/>
    </row>
    <row r="35" spans="1:33" ht="15">
      <c r="A35" s="19"/>
      <c r="B35" s="10" t="s">
        <v>16</v>
      </c>
      <c r="C35" s="19"/>
      <c r="D35" s="19"/>
      <c r="E35" t="str">
        <f>IF(ISBLANK(D35), "", INDEX(Asset_groups!$F$7:$F$54, MATCH(D35, Asset_groups!$D$7:$D$54,0))="capex")</f>
        <v/>
      </c>
      <c r="F35" s="13"/>
      <c r="G35" s="114"/>
      <c r="H35" s="19"/>
      <c r="I35" s="19"/>
      <c r="J35" s="114"/>
      <c r="K35" s="19"/>
      <c r="L35" s="19"/>
      <c r="M35" s="114"/>
      <c r="N35" s="19"/>
      <c r="O35" s="19"/>
      <c r="P35" s="114"/>
      <c r="Q35" s="19"/>
      <c r="R35" s="19"/>
      <c r="S35" s="114"/>
      <c r="U35" s="122"/>
      <c r="V35" s="122"/>
      <c r="W35" s="122"/>
      <c r="X35" s="122"/>
      <c r="Z35" s="122"/>
      <c r="AB35" s="122"/>
      <c r="AC35" s="122"/>
      <c r="AD35" s="122"/>
      <c r="AE35" s="122"/>
      <c r="AG35" s="122"/>
    </row>
    <row r="36" spans="1:33">
      <c r="B36" s="264" t="str">
        <f t="shared" ref="B36:B45" si="11">B35</f>
        <v>Substation</v>
      </c>
      <c r="C36" s="11" t="s">
        <v>17</v>
      </c>
      <c r="E36" t="str">
        <f>IF(ISBLANK(D36), "", INDEX(Asset_groups!$F$7:$F$54, MATCH(D36, Asset_groups!$D$7:$D$54,0))="capex")</f>
        <v/>
      </c>
      <c r="F36" s="13"/>
      <c r="G36" s="114"/>
      <c r="H36" s="19"/>
      <c r="I36" s="19"/>
      <c r="J36" s="114"/>
      <c r="K36" s="19"/>
      <c r="L36" s="19"/>
      <c r="M36" s="114"/>
      <c r="N36" s="19"/>
      <c r="O36" s="19"/>
      <c r="P36" s="114"/>
      <c r="Q36" s="19"/>
      <c r="R36" s="19"/>
      <c r="S36" s="114"/>
      <c r="U36" s="122"/>
      <c r="V36" s="122"/>
      <c r="W36" s="122"/>
      <c r="X36" s="122"/>
      <c r="Z36" s="122"/>
      <c r="AB36" s="122"/>
      <c r="AC36" s="122"/>
      <c r="AD36" s="122"/>
      <c r="AE36" s="122"/>
      <c r="AG36" s="122"/>
    </row>
    <row r="37" spans="1:33">
      <c r="B37" s="264" t="str">
        <f t="shared" si="11"/>
        <v>Substation</v>
      </c>
      <c r="D37" s="18" t="str">
        <f>Project_inputs!D31</f>
        <v>GFN</v>
      </c>
      <c r="E37" t="b">
        <f>IF(ISBLANK(D37), "", INDEX(Asset_groups!$F$7:$F$54, MATCH(D37, Asset_groups!$D$7:$D$54,0))="capex")</f>
        <v>1</v>
      </c>
      <c r="F37" s="13"/>
      <c r="G37" s="114"/>
      <c r="H37" s="93">
        <f>WIN_cost!H38+MRO_cost!H38+CMN_cost!H38+CLC_cost!H38+CDN_cost!H38+EHK_cost!H38</f>
        <v>4440040</v>
      </c>
      <c r="I37" s="93">
        <f ca="1">WIN_cost!I38+MRO_cost!I38+CMN_cost!I38+CLC_cost!I38+CDN_cost!I38+EHK_cost!I38</f>
        <v>923232.13266666653</v>
      </c>
      <c r="J37" s="113">
        <f>WIN_cost!J38+MRO_cost!J38+CMN_cost!J38+CLC_cost!J38+CDN_cost!J38+EHK_cost!J38</f>
        <v>0</v>
      </c>
      <c r="K37" s="93">
        <f>WIN_cost!K38+MRO_cost!K38+CMN_cost!K38+CLC_cost!K38+CDN_cost!K38+EHK_cost!K38</f>
        <v>5678982.0916050617</v>
      </c>
      <c r="L37" s="93">
        <f ca="1">WIN_cost!L38+MRO_cost!L38+CMN_cost!L38+CLC_cost!L38+CDN_cost!L38+EHK_cost!L38</f>
        <v>989431.31884087599</v>
      </c>
      <c r="M37" s="113">
        <f>WIN_cost!M38+MRO_cost!M38+CMN_cost!M38+CLC_cost!M38+CDN_cost!M38+EHK_cost!M38</f>
        <v>0</v>
      </c>
      <c r="N37" s="93">
        <f>WIN_cost!N38+MRO_cost!N38+CMN_cost!N38+CLC_cost!N38+CDN_cost!N38+EHK_cost!N38</f>
        <v>0</v>
      </c>
      <c r="O37" s="93">
        <f>WIN_cost!O38+MRO_cost!O38+CMN_cost!O38+CLC_cost!O38+CDN_cost!O38+EHK_cost!O38</f>
        <v>0</v>
      </c>
      <c r="P37" s="113">
        <f>WIN_cost!P38+MRO_cost!P38+CMN_cost!P38+CLC_cost!P38+CDN_cost!P38+EHK_cost!P38</f>
        <v>0</v>
      </c>
      <c r="Q37" s="93">
        <f>WIN_cost!Q38+MRO_cost!Q38+CMN_cost!Q38+CLC_cost!Q38+CDN_cost!Q38+EHK_cost!Q38</f>
        <v>0</v>
      </c>
      <c r="R37" s="93">
        <f>WIN_cost!R38+MRO_cost!R38+CMN_cost!R38+CLC_cost!R38+CDN_cost!R38+EHK_cost!R38</f>
        <v>0</v>
      </c>
      <c r="S37" s="113">
        <f>WIN_cost!S38+MRO_cost!S38+CMN_cost!S38+CLC_cost!S38+CDN_cost!S38+EHK_cost!S38</f>
        <v>0</v>
      </c>
      <c r="U37" s="121">
        <f t="shared" ref="U37:X48" ca="1" si="12">SUMIF($H$11:$S$11,U$11, $H37:$S37)</f>
        <v>5363272.1326666661</v>
      </c>
      <c r="V37" s="121">
        <f t="shared" ca="1" si="12"/>
        <v>6668413.4104459379</v>
      </c>
      <c r="W37" s="121">
        <f t="shared" si="12"/>
        <v>0</v>
      </c>
      <c r="X37" s="121">
        <f t="shared" si="12"/>
        <v>0</v>
      </c>
      <c r="Z37" s="121">
        <f t="shared" ref="Z37:Z52" ca="1" si="13">SUM(U37:X37)</f>
        <v>12031685.543112604</v>
      </c>
      <c r="AB37" s="121">
        <f t="shared" ref="AB37:AB48" ca="1" si="14">U37*$E37</f>
        <v>5363272.1326666661</v>
      </c>
      <c r="AC37" s="121">
        <f t="shared" ref="AC37:AC46" ca="1" si="15">V37*$E37</f>
        <v>6668413.4104459379</v>
      </c>
      <c r="AD37" s="121">
        <f t="shared" ref="AD37:AD46" si="16">W37*$E37</f>
        <v>0</v>
      </c>
      <c r="AE37" s="121">
        <f t="shared" ref="AE37:AE46" si="17">X37*$E37</f>
        <v>0</v>
      </c>
      <c r="AG37" s="121">
        <f t="shared" ref="AG37:AG52" ca="1" si="18">SUM(AB37:AE37)</f>
        <v>12031685.543112604</v>
      </c>
    </row>
    <row r="38" spans="1:33">
      <c r="B38" s="264" t="str">
        <f t="shared" si="11"/>
        <v>Substation</v>
      </c>
      <c r="D38" s="18" t="str">
        <f>Project_inputs!D32</f>
        <v>GFN enclosure</v>
      </c>
      <c r="E38" t="b">
        <f>IF(ISBLANK(D38), "", INDEX(Asset_groups!$F$7:$F$54, MATCH(D38, Asset_groups!$D$7:$D$54,0))="capex")</f>
        <v>1</v>
      </c>
      <c r="F38" s="13"/>
      <c r="G38" s="114"/>
      <c r="H38" s="93">
        <f>WIN_cost!H39+MRO_cost!H39+CMN_cost!H39+CLC_cost!H39+CDN_cost!H39+EHK_cost!H39</f>
        <v>116600</v>
      </c>
      <c r="I38" s="93">
        <f ca="1">WIN_cost!I39+MRO_cost!I39+CMN_cost!I39+CLC_cost!I39+CDN_cost!I39+EHK_cost!I39</f>
        <v>0</v>
      </c>
      <c r="J38" s="113">
        <f>WIN_cost!J39+MRO_cost!J39+CMN_cost!J39+CLC_cost!J39+CDN_cost!J39+EHK_cost!J39</f>
        <v>0</v>
      </c>
      <c r="K38" s="93">
        <f>WIN_cost!K39+MRO_cost!K39+CMN_cost!K39+CLC_cost!K39+CDN_cost!K39+EHK_cost!K39</f>
        <v>119308.71107127867</v>
      </c>
      <c r="L38" s="93">
        <f ca="1">WIN_cost!L39+MRO_cost!L39+CMN_cost!L39+CLC_cost!L39+CDN_cost!L39+EHK_cost!L39</f>
        <v>0</v>
      </c>
      <c r="M38" s="113">
        <f>WIN_cost!M39+MRO_cost!M39+CMN_cost!M39+CLC_cost!M39+CDN_cost!M39+EHK_cost!M39</f>
        <v>0</v>
      </c>
      <c r="N38" s="93">
        <f>WIN_cost!N39+MRO_cost!N39+CMN_cost!N39+CLC_cost!N39+CDN_cost!N39+EHK_cost!N39</f>
        <v>0</v>
      </c>
      <c r="O38" s="93">
        <f>WIN_cost!O39+MRO_cost!O39+CMN_cost!O39+CLC_cost!O39+CDN_cost!O39+EHK_cost!O39</f>
        <v>0</v>
      </c>
      <c r="P38" s="113">
        <f>WIN_cost!P39+MRO_cost!P39+CMN_cost!P39+CLC_cost!P39+CDN_cost!P39+EHK_cost!P39</f>
        <v>0</v>
      </c>
      <c r="Q38" s="93">
        <f>WIN_cost!Q39+MRO_cost!Q39+CMN_cost!Q39+CLC_cost!Q39+CDN_cost!Q39+EHK_cost!Q39</f>
        <v>0</v>
      </c>
      <c r="R38" s="93">
        <f>WIN_cost!R39+MRO_cost!R39+CMN_cost!R39+CLC_cost!R39+CDN_cost!R39+EHK_cost!R39</f>
        <v>0</v>
      </c>
      <c r="S38" s="113">
        <f>WIN_cost!S39+MRO_cost!S39+CMN_cost!S39+CLC_cost!S39+CDN_cost!S39+EHK_cost!S39</f>
        <v>0</v>
      </c>
      <c r="U38" s="121">
        <f t="shared" ca="1" si="12"/>
        <v>116600</v>
      </c>
      <c r="V38" s="121">
        <f t="shared" ca="1" si="12"/>
        <v>119308.71107127867</v>
      </c>
      <c r="W38" s="121">
        <f t="shared" si="12"/>
        <v>0</v>
      </c>
      <c r="X38" s="121">
        <f t="shared" si="12"/>
        <v>0</v>
      </c>
      <c r="Z38" s="121">
        <f t="shared" ca="1" si="13"/>
        <v>235908.71107127867</v>
      </c>
      <c r="AB38" s="121">
        <f t="shared" ca="1" si="14"/>
        <v>116600</v>
      </c>
      <c r="AC38" s="121">
        <f t="shared" ca="1" si="15"/>
        <v>119308.71107127867</v>
      </c>
      <c r="AD38" s="121">
        <f t="shared" si="16"/>
        <v>0</v>
      </c>
      <c r="AE38" s="121">
        <f t="shared" si="17"/>
        <v>0</v>
      </c>
      <c r="AG38" s="121">
        <f t="shared" ca="1" si="18"/>
        <v>235908.71107127867</v>
      </c>
    </row>
    <row r="39" spans="1:33">
      <c r="B39" s="264" t="str">
        <f t="shared" si="11"/>
        <v>Substation</v>
      </c>
      <c r="D39" s="18" t="str">
        <f>Project_inputs!D33</f>
        <v>Indoor switch room (incl GFN enclosure)</v>
      </c>
      <c r="E39" t="b">
        <f>IF(ISBLANK(D39), "", INDEX(Asset_groups!$F$7:$F$54, MATCH(D39, Asset_groups!$D$7:$D$54,0))="capex")</f>
        <v>1</v>
      </c>
      <c r="F39" s="13"/>
      <c r="G39" s="114"/>
      <c r="H39" s="93">
        <f>WIN_cost!H40+MRO_cost!H40+CMN_cost!H40+CLC_cost!H40+CDN_cost!H40+EHK_cost!H40</f>
        <v>485000</v>
      </c>
      <c r="I39" s="93">
        <f ca="1">WIN_cost!I40+MRO_cost!I40+CMN_cost!I40+CLC_cost!I40+CDN_cost!I40+EHK_cost!I40</f>
        <v>0</v>
      </c>
      <c r="J39" s="113">
        <f>WIN_cost!J40+MRO_cost!J40+CMN_cost!J40+CLC_cost!J40+CDN_cost!J40+EHK_cost!J40</f>
        <v>0</v>
      </c>
      <c r="K39" s="93">
        <f>WIN_cost!K40+MRO_cost!K40+CMN_cost!K40+CLC_cost!K40+CDN_cost!K40+EHK_cost!K40</f>
        <v>496266.93713181949</v>
      </c>
      <c r="L39" s="93">
        <f ca="1">WIN_cost!L40+MRO_cost!L40+CMN_cost!L40+CLC_cost!L40+CDN_cost!L40+EHK_cost!L40</f>
        <v>0</v>
      </c>
      <c r="M39" s="113">
        <f>WIN_cost!M40+MRO_cost!M40+CMN_cost!M40+CLC_cost!M40+CDN_cost!M40+EHK_cost!M40</f>
        <v>0</v>
      </c>
      <c r="N39" s="93">
        <f>WIN_cost!N40+MRO_cost!N40+CMN_cost!N40+CLC_cost!N40+CDN_cost!N40+EHK_cost!N40</f>
        <v>0</v>
      </c>
      <c r="O39" s="93">
        <f>WIN_cost!O40+MRO_cost!O40+CMN_cost!O40+CLC_cost!O40+CDN_cost!O40+EHK_cost!O40</f>
        <v>0</v>
      </c>
      <c r="P39" s="113">
        <f>WIN_cost!P40+MRO_cost!P40+CMN_cost!P40+CLC_cost!P40+CDN_cost!P40+EHK_cost!P40</f>
        <v>0</v>
      </c>
      <c r="Q39" s="93">
        <f>WIN_cost!Q40+MRO_cost!Q40+CMN_cost!Q40+CLC_cost!Q40+CDN_cost!Q40+EHK_cost!Q40</f>
        <v>0</v>
      </c>
      <c r="R39" s="93">
        <f>WIN_cost!R40+MRO_cost!R40+CMN_cost!R40+CLC_cost!R40+CDN_cost!R40+EHK_cost!R40</f>
        <v>0</v>
      </c>
      <c r="S39" s="113">
        <f>WIN_cost!S40+MRO_cost!S40+CMN_cost!S40+CLC_cost!S40+CDN_cost!S40+EHK_cost!S40</f>
        <v>0</v>
      </c>
      <c r="U39" s="121">
        <f t="shared" ca="1" si="12"/>
        <v>485000</v>
      </c>
      <c r="V39" s="121">
        <f t="shared" ca="1" si="12"/>
        <v>496266.93713181949</v>
      </c>
      <c r="W39" s="121">
        <f t="shared" si="12"/>
        <v>0</v>
      </c>
      <c r="X39" s="121">
        <f t="shared" si="12"/>
        <v>0</v>
      </c>
      <c r="Z39" s="121">
        <f t="shared" ca="1" si="13"/>
        <v>981266.93713181955</v>
      </c>
      <c r="AB39" s="121">
        <f t="shared" ca="1" si="14"/>
        <v>485000</v>
      </c>
      <c r="AC39" s="121">
        <f t="shared" ca="1" si="15"/>
        <v>496266.93713181949</v>
      </c>
      <c r="AD39" s="121">
        <f t="shared" si="16"/>
        <v>0</v>
      </c>
      <c r="AE39" s="121">
        <f t="shared" si="17"/>
        <v>0</v>
      </c>
      <c r="AG39" s="121">
        <f t="shared" ca="1" si="18"/>
        <v>981266.93713181955</v>
      </c>
    </row>
    <row r="40" spans="1:33">
      <c r="B40" s="264" t="str">
        <f t="shared" si="11"/>
        <v>Substation</v>
      </c>
      <c r="D40" s="18" t="str">
        <f>Project_inputs!D34</f>
        <v>RMU</v>
      </c>
      <c r="E40" t="b">
        <f>IF(ISBLANK(D40), "", INDEX(Asset_groups!$F$7:$F$54, MATCH(D40, Asset_groups!$D$7:$D$54,0))="capex")</f>
        <v>1</v>
      </c>
      <c r="F40" s="13"/>
      <c r="G40" s="114"/>
      <c r="H40" s="93">
        <f>WIN_cost!H41+MRO_cost!H41+CMN_cost!H41+CLC_cost!H41+CDN_cost!H41+EHK_cost!H41</f>
        <v>276600</v>
      </c>
      <c r="I40" s="93">
        <f ca="1">WIN_cost!I41+MRO_cost!I41+CMN_cost!I41+CLC_cost!I41+CDN_cost!I41+EHK_cost!I41</f>
        <v>0</v>
      </c>
      <c r="J40" s="113">
        <f>WIN_cost!J41+MRO_cost!J41+CMN_cost!J41+CLC_cost!J41+CDN_cost!J41+EHK_cost!J41</f>
        <v>0</v>
      </c>
      <c r="K40" s="93">
        <f>WIN_cost!K41+MRO_cost!K41+CMN_cost!K41+CLC_cost!K41+CDN_cost!K41+EHK_cost!K41</f>
        <v>353782.04848108569</v>
      </c>
      <c r="L40" s="93">
        <f ca="1">WIN_cost!L41+MRO_cost!L41+CMN_cost!L41+CLC_cost!L41+CDN_cost!L41+EHK_cost!L41</f>
        <v>0</v>
      </c>
      <c r="M40" s="113">
        <f>WIN_cost!M41+MRO_cost!M41+CMN_cost!M41+CLC_cost!M41+CDN_cost!M41+EHK_cost!M41</f>
        <v>0</v>
      </c>
      <c r="N40" s="93">
        <f>WIN_cost!N41+MRO_cost!N41+CMN_cost!N41+CLC_cost!N41+CDN_cost!N41+EHK_cost!N41</f>
        <v>0</v>
      </c>
      <c r="O40" s="93">
        <f>WIN_cost!O41+MRO_cost!O41+CMN_cost!O41+CLC_cost!O41+CDN_cost!O41+EHK_cost!O41</f>
        <v>0</v>
      </c>
      <c r="P40" s="113">
        <f>WIN_cost!P41+MRO_cost!P41+CMN_cost!P41+CLC_cost!P41+CDN_cost!P41+EHK_cost!P41</f>
        <v>0</v>
      </c>
      <c r="Q40" s="93">
        <f>WIN_cost!Q41+MRO_cost!Q41+CMN_cost!Q41+CLC_cost!Q41+CDN_cost!Q41+EHK_cost!Q41</f>
        <v>0</v>
      </c>
      <c r="R40" s="93">
        <f>WIN_cost!R41+MRO_cost!R41+CMN_cost!R41+CLC_cost!R41+CDN_cost!R41+EHK_cost!R41</f>
        <v>0</v>
      </c>
      <c r="S40" s="113">
        <f>WIN_cost!S41+MRO_cost!S41+CMN_cost!S41+CLC_cost!S41+CDN_cost!S41+EHK_cost!S41</f>
        <v>0</v>
      </c>
      <c r="U40" s="121">
        <f t="shared" ca="1" si="12"/>
        <v>276600</v>
      </c>
      <c r="V40" s="121">
        <f t="shared" ca="1" si="12"/>
        <v>353782.04848108569</v>
      </c>
      <c r="W40" s="121">
        <f t="shared" si="12"/>
        <v>0</v>
      </c>
      <c r="X40" s="121">
        <f t="shared" si="12"/>
        <v>0</v>
      </c>
      <c r="Z40" s="121">
        <f t="shared" ca="1" si="13"/>
        <v>630382.04848108569</v>
      </c>
      <c r="AB40" s="121">
        <f t="shared" ca="1" si="14"/>
        <v>276600</v>
      </c>
      <c r="AC40" s="121">
        <f t="shared" ca="1" si="15"/>
        <v>353782.04848108569</v>
      </c>
      <c r="AD40" s="121">
        <f t="shared" si="16"/>
        <v>0</v>
      </c>
      <c r="AE40" s="121">
        <f t="shared" si="17"/>
        <v>0</v>
      </c>
      <c r="AG40" s="121">
        <f t="shared" ca="1" si="18"/>
        <v>630382.04848108569</v>
      </c>
    </row>
    <row r="41" spans="1:33">
      <c r="B41" s="264" t="str">
        <f t="shared" si="11"/>
        <v>Substation</v>
      </c>
      <c r="D41" s="18" t="str">
        <f>Project_inputs!D35</f>
        <v>Station service transformer (500kVA)</v>
      </c>
      <c r="E41" t="b">
        <f>IF(ISBLANK(D41), "", INDEX(Asset_groups!$F$7:$F$54, MATCH(D41, Asset_groups!$D$7:$D$54,0))="capex")</f>
        <v>1</v>
      </c>
      <c r="F41" s="13"/>
      <c r="G41" s="114"/>
      <c r="H41" s="93">
        <f>WIN_cost!H42+MRO_cost!H42+CMN_cost!H42+CLC_cost!H42+CDN_cost!H42+EHK_cost!H42</f>
        <v>120840</v>
      </c>
      <c r="I41" s="93">
        <f ca="1">WIN_cost!I42+MRO_cost!I42+CMN_cost!I42+CLC_cost!I42+CDN_cost!I42+EHK_cost!I42</f>
        <v>0</v>
      </c>
      <c r="J41" s="113">
        <f>WIN_cost!J42+MRO_cost!J42+CMN_cost!J42+CLC_cost!J42+CDN_cost!J42+EHK_cost!J42</f>
        <v>0</v>
      </c>
      <c r="K41" s="93">
        <f>WIN_cost!K42+MRO_cost!K42+CMN_cost!K42+CLC_cost!K42+CDN_cost!K42+EHK_cost!K42</f>
        <v>41215.736551896269</v>
      </c>
      <c r="L41" s="93">
        <f ca="1">WIN_cost!L42+MRO_cost!L42+CMN_cost!L42+CLC_cost!L42+CDN_cost!L42+EHK_cost!L42</f>
        <v>0</v>
      </c>
      <c r="M41" s="113">
        <f>WIN_cost!M42+MRO_cost!M42+CMN_cost!M42+CLC_cost!M42+CDN_cost!M42+EHK_cost!M42</f>
        <v>0</v>
      </c>
      <c r="N41" s="93">
        <f>WIN_cost!N42+MRO_cost!N42+CMN_cost!N42+CLC_cost!N42+CDN_cost!N42+EHK_cost!N42</f>
        <v>0</v>
      </c>
      <c r="O41" s="93">
        <f>WIN_cost!O42+MRO_cost!O42+CMN_cost!O42+CLC_cost!O42+CDN_cost!O42+EHK_cost!O42</f>
        <v>0</v>
      </c>
      <c r="P41" s="113">
        <f>WIN_cost!P42+MRO_cost!P42+CMN_cost!P42+CLC_cost!P42+CDN_cost!P42+EHK_cost!P42</f>
        <v>0</v>
      </c>
      <c r="Q41" s="93">
        <f>WIN_cost!Q42+MRO_cost!Q42+CMN_cost!Q42+CLC_cost!Q42+CDN_cost!Q42+EHK_cost!Q42</f>
        <v>0</v>
      </c>
      <c r="R41" s="93">
        <f>WIN_cost!R42+MRO_cost!R42+CMN_cost!R42+CLC_cost!R42+CDN_cost!R42+EHK_cost!R42</f>
        <v>0</v>
      </c>
      <c r="S41" s="113">
        <f>WIN_cost!S42+MRO_cost!S42+CMN_cost!S42+CLC_cost!S42+CDN_cost!S42+EHK_cost!S42</f>
        <v>0</v>
      </c>
      <c r="U41" s="121">
        <f t="shared" ca="1" si="12"/>
        <v>120840</v>
      </c>
      <c r="V41" s="121">
        <f t="shared" ca="1" si="12"/>
        <v>41215.736551896269</v>
      </c>
      <c r="W41" s="121">
        <f t="shared" si="12"/>
        <v>0</v>
      </c>
      <c r="X41" s="121">
        <f t="shared" si="12"/>
        <v>0</v>
      </c>
      <c r="Z41" s="121">
        <f t="shared" ca="1" si="13"/>
        <v>162055.73655189626</v>
      </c>
      <c r="AB41" s="121">
        <f t="shared" ca="1" si="14"/>
        <v>120840</v>
      </c>
      <c r="AC41" s="121">
        <f t="shared" ca="1" si="15"/>
        <v>41215.736551896269</v>
      </c>
      <c r="AD41" s="121">
        <f t="shared" si="16"/>
        <v>0</v>
      </c>
      <c r="AE41" s="121">
        <f t="shared" si="17"/>
        <v>0</v>
      </c>
      <c r="AG41" s="121">
        <f t="shared" ca="1" si="18"/>
        <v>162055.73655189626</v>
      </c>
    </row>
    <row r="42" spans="1:33">
      <c r="B42" s="264" t="str">
        <f t="shared" si="11"/>
        <v>Substation</v>
      </c>
      <c r="D42" s="18" t="str">
        <f>Project_inputs!D36</f>
        <v>Station service transformer (750kVA)</v>
      </c>
      <c r="E42" t="b">
        <f>IF(ISBLANK(D42), "", INDEX(Asset_groups!$F$7:$F$54, MATCH(D42, Asset_groups!$D$7:$D$54,0))="capex")</f>
        <v>1</v>
      </c>
      <c r="F42" s="13"/>
      <c r="G42" s="114"/>
      <c r="H42" s="93">
        <f>WIN_cost!H43+MRO_cost!H43+CMN_cost!H43+CLC_cost!H43+CDN_cost!H43+EHK_cost!H43</f>
        <v>100700</v>
      </c>
      <c r="I42" s="93">
        <f ca="1">WIN_cost!I43+MRO_cost!I43+CMN_cost!I43+CLC_cost!I43+CDN_cost!I43+EHK_cost!I43</f>
        <v>0</v>
      </c>
      <c r="J42" s="113">
        <f>WIN_cost!J43+MRO_cost!J43+CMN_cost!J43+CLC_cost!J43+CDN_cost!J43+EHK_cost!J43</f>
        <v>0</v>
      </c>
      <c r="K42" s="93">
        <f>WIN_cost!K43+MRO_cost!K43+CMN_cost!K43+CLC_cost!K43+CDN_cost!K43+EHK_cost!K43</f>
        <v>206078.68275948134</v>
      </c>
      <c r="L42" s="93">
        <f ca="1">WIN_cost!L43+MRO_cost!L43+CMN_cost!L43+CLC_cost!L43+CDN_cost!L43+EHK_cost!L43</f>
        <v>0</v>
      </c>
      <c r="M42" s="113">
        <f>WIN_cost!M43+MRO_cost!M43+CMN_cost!M43+CLC_cost!M43+CDN_cost!M43+EHK_cost!M43</f>
        <v>0</v>
      </c>
      <c r="N42" s="93">
        <f>WIN_cost!N43+MRO_cost!N43+CMN_cost!N43+CLC_cost!N43+CDN_cost!N43+EHK_cost!N43</f>
        <v>0</v>
      </c>
      <c r="O42" s="93">
        <f>WIN_cost!O43+MRO_cost!O43+CMN_cost!O43+CLC_cost!O43+CDN_cost!O43+EHK_cost!O43</f>
        <v>0</v>
      </c>
      <c r="P42" s="113">
        <f>WIN_cost!P43+MRO_cost!P43+CMN_cost!P43+CLC_cost!P43+CDN_cost!P43+EHK_cost!P43</f>
        <v>0</v>
      </c>
      <c r="Q42" s="93">
        <f>WIN_cost!Q43+MRO_cost!Q43+CMN_cost!Q43+CLC_cost!Q43+CDN_cost!Q43+EHK_cost!Q43</f>
        <v>0</v>
      </c>
      <c r="R42" s="93">
        <f>WIN_cost!R43+MRO_cost!R43+CMN_cost!R43+CLC_cost!R43+CDN_cost!R43+EHK_cost!R43</f>
        <v>0</v>
      </c>
      <c r="S42" s="113">
        <f>WIN_cost!S43+MRO_cost!S43+CMN_cost!S43+CLC_cost!S43+CDN_cost!S43+EHK_cost!S43</f>
        <v>0</v>
      </c>
      <c r="U42" s="121">
        <f t="shared" ca="1" si="12"/>
        <v>100700</v>
      </c>
      <c r="V42" s="121">
        <f t="shared" ca="1" si="12"/>
        <v>206078.68275948134</v>
      </c>
      <c r="W42" s="121">
        <f t="shared" si="12"/>
        <v>0</v>
      </c>
      <c r="X42" s="121">
        <f t="shared" si="12"/>
        <v>0</v>
      </c>
      <c r="Z42" s="121">
        <f t="shared" ca="1" si="13"/>
        <v>306778.68275948137</v>
      </c>
      <c r="AB42" s="121">
        <f t="shared" ca="1" si="14"/>
        <v>100700</v>
      </c>
      <c r="AC42" s="121">
        <f t="shared" ca="1" si="15"/>
        <v>206078.68275948134</v>
      </c>
      <c r="AD42" s="121">
        <f t="shared" si="16"/>
        <v>0</v>
      </c>
      <c r="AE42" s="121">
        <f t="shared" si="17"/>
        <v>0</v>
      </c>
      <c r="AG42" s="121">
        <f t="shared" ca="1" si="18"/>
        <v>306778.68275948137</v>
      </c>
    </row>
    <row r="43" spans="1:33">
      <c r="B43" s="264" t="str">
        <f t="shared" si="11"/>
        <v>Substation</v>
      </c>
      <c r="D43" s="18" t="str">
        <f>Project_inputs!D37</f>
        <v>Cap bank</v>
      </c>
      <c r="E43" t="b">
        <f>IF(ISBLANK(D43), "", INDEX(Asset_groups!$F$7:$F$54, MATCH(D43, Asset_groups!$D$7:$D$54,0))="capex")</f>
        <v>1</v>
      </c>
      <c r="F43" s="13"/>
      <c r="G43" s="114"/>
      <c r="H43" s="93">
        <f>WIN_cost!H44+MRO_cost!H44+CMN_cost!H44+CLC_cost!H44+CDN_cost!H44+EHK_cost!H44</f>
        <v>640026</v>
      </c>
      <c r="I43" s="93">
        <f ca="1">WIN_cost!I44+MRO_cost!I44+CMN_cost!I44+CLC_cost!I44+CDN_cost!I44+EHK_cost!I44</f>
        <v>0</v>
      </c>
      <c r="J43" s="113">
        <f>WIN_cost!J44+MRO_cost!J44+CMN_cost!J44+CLC_cost!J44+CDN_cost!J44+EHK_cost!J44</f>
        <v>0</v>
      </c>
      <c r="K43" s="93">
        <f>WIN_cost!K44+MRO_cost!K44+CMN_cost!K44+CLC_cost!K44+CDN_cost!K44+EHK_cost!K44</f>
        <v>327447.15742755658</v>
      </c>
      <c r="L43" s="93">
        <f ca="1">WIN_cost!L44+MRO_cost!L44+CMN_cost!L44+CLC_cost!L44+CDN_cost!L44+EHK_cost!L44</f>
        <v>0</v>
      </c>
      <c r="M43" s="113">
        <f>WIN_cost!M44+MRO_cost!M44+CMN_cost!M44+CLC_cost!M44+CDN_cost!M44+EHK_cost!M44</f>
        <v>0</v>
      </c>
      <c r="N43" s="93">
        <f>WIN_cost!N44+MRO_cost!N44+CMN_cost!N44+CLC_cost!N44+CDN_cost!N44+EHK_cost!N44</f>
        <v>0</v>
      </c>
      <c r="O43" s="93">
        <f>WIN_cost!O44+MRO_cost!O44+CMN_cost!O44+CLC_cost!O44+CDN_cost!O44+EHK_cost!O44</f>
        <v>0</v>
      </c>
      <c r="P43" s="113">
        <f>WIN_cost!P44+MRO_cost!P44+CMN_cost!P44+CLC_cost!P44+CDN_cost!P44+EHK_cost!P44</f>
        <v>0</v>
      </c>
      <c r="Q43" s="93">
        <f>WIN_cost!Q44+MRO_cost!Q44+CMN_cost!Q44+CLC_cost!Q44+CDN_cost!Q44+EHK_cost!Q44</f>
        <v>0</v>
      </c>
      <c r="R43" s="93">
        <f>WIN_cost!R44+MRO_cost!R44+CMN_cost!R44+CLC_cost!R44+CDN_cost!R44+EHK_cost!R44</f>
        <v>0</v>
      </c>
      <c r="S43" s="113">
        <f>WIN_cost!S44+MRO_cost!S44+CMN_cost!S44+CLC_cost!S44+CDN_cost!S44+EHK_cost!S44</f>
        <v>0</v>
      </c>
      <c r="U43" s="121">
        <f t="shared" ca="1" si="12"/>
        <v>640026</v>
      </c>
      <c r="V43" s="121">
        <f t="shared" ca="1" si="12"/>
        <v>327447.15742755658</v>
      </c>
      <c r="W43" s="121">
        <f t="shared" si="12"/>
        <v>0</v>
      </c>
      <c r="X43" s="121">
        <f t="shared" si="12"/>
        <v>0</v>
      </c>
      <c r="Z43" s="121">
        <f t="shared" ca="1" si="13"/>
        <v>967473.15742755658</v>
      </c>
      <c r="AB43" s="121">
        <f t="shared" ca="1" si="14"/>
        <v>640026</v>
      </c>
      <c r="AC43" s="121">
        <f t="shared" ca="1" si="15"/>
        <v>327447.15742755658</v>
      </c>
      <c r="AD43" s="121">
        <f t="shared" si="16"/>
        <v>0</v>
      </c>
      <c r="AE43" s="121">
        <f t="shared" si="17"/>
        <v>0</v>
      </c>
      <c r="AG43" s="121">
        <f t="shared" ca="1" si="18"/>
        <v>967473.15742755658</v>
      </c>
    </row>
    <row r="44" spans="1:33">
      <c r="B44" s="264" t="str">
        <f t="shared" si="11"/>
        <v>Substation</v>
      </c>
      <c r="D44" s="18" t="str">
        <f>Project_inputs!D38</f>
        <v>AC board (Including change over)</v>
      </c>
      <c r="E44" t="b">
        <f>IF(ISBLANK(D44), "", INDEX(Asset_groups!$F$7:$F$54, MATCH(D44, Asset_groups!$D$7:$D$54,0))="capex")</f>
        <v>1</v>
      </c>
      <c r="F44" s="13"/>
      <c r="G44" s="114"/>
      <c r="H44" s="93">
        <f>WIN_cost!H45+MRO_cost!H45+CMN_cost!H45+CLC_cost!H45+CDN_cost!H45+EHK_cost!H45</f>
        <v>124020</v>
      </c>
      <c r="I44" s="93">
        <f ca="1">WIN_cost!I45+MRO_cost!I45+CMN_cost!I45+CLC_cost!I45+CDN_cost!I45+EHK_cost!I45</f>
        <v>0</v>
      </c>
      <c r="J44" s="113">
        <f>WIN_cost!J45+MRO_cost!J45+CMN_cost!J45+CLC_cost!J45+CDN_cost!J45+EHK_cost!J45</f>
        <v>0</v>
      </c>
      <c r="K44" s="93">
        <f>WIN_cost!K45+MRO_cost!K45+CMN_cost!K45+CLC_cost!K45+CDN_cost!K45+EHK_cost!K45</f>
        <v>126901.08359399639</v>
      </c>
      <c r="L44" s="93">
        <f ca="1">WIN_cost!L45+MRO_cost!L45+CMN_cost!L45+CLC_cost!L45+CDN_cost!L45+EHK_cost!L45</f>
        <v>0</v>
      </c>
      <c r="M44" s="113">
        <f>WIN_cost!M45+MRO_cost!M45+CMN_cost!M45+CLC_cost!M45+CDN_cost!M45+EHK_cost!M45</f>
        <v>0</v>
      </c>
      <c r="N44" s="93">
        <f>WIN_cost!N45+MRO_cost!N45+CMN_cost!N45+CLC_cost!N45+CDN_cost!N45+EHK_cost!N45</f>
        <v>0</v>
      </c>
      <c r="O44" s="93">
        <f>WIN_cost!O45+MRO_cost!O45+CMN_cost!O45+CLC_cost!O45+CDN_cost!O45+EHK_cost!O45</f>
        <v>0</v>
      </c>
      <c r="P44" s="113">
        <f>WIN_cost!P45+MRO_cost!P45+CMN_cost!P45+CLC_cost!P45+CDN_cost!P45+EHK_cost!P45</f>
        <v>0</v>
      </c>
      <c r="Q44" s="93">
        <f>WIN_cost!Q45+MRO_cost!Q45+CMN_cost!Q45+CLC_cost!Q45+CDN_cost!Q45+EHK_cost!Q45</f>
        <v>0</v>
      </c>
      <c r="R44" s="93">
        <f>WIN_cost!R45+MRO_cost!R45+CMN_cost!R45+CLC_cost!R45+CDN_cost!R45+EHK_cost!R45</f>
        <v>0</v>
      </c>
      <c r="S44" s="113">
        <f>WIN_cost!S45+MRO_cost!S45+CMN_cost!S45+CLC_cost!S45+CDN_cost!S45+EHK_cost!S45</f>
        <v>0</v>
      </c>
      <c r="U44" s="121">
        <f t="shared" ca="1" si="12"/>
        <v>124020</v>
      </c>
      <c r="V44" s="121">
        <f t="shared" ca="1" si="12"/>
        <v>126901.08359399639</v>
      </c>
      <c r="W44" s="121">
        <f t="shared" si="12"/>
        <v>0</v>
      </c>
      <c r="X44" s="121">
        <f t="shared" si="12"/>
        <v>0</v>
      </c>
      <c r="Z44" s="121">
        <f t="shared" ca="1" si="13"/>
        <v>250921.08359399639</v>
      </c>
      <c r="AB44" s="121">
        <f t="shared" ca="1" si="14"/>
        <v>124020</v>
      </c>
      <c r="AC44" s="121">
        <f t="shared" ca="1" si="15"/>
        <v>126901.08359399639</v>
      </c>
      <c r="AD44" s="121">
        <f t="shared" si="16"/>
        <v>0</v>
      </c>
      <c r="AE44" s="121">
        <f t="shared" si="17"/>
        <v>0</v>
      </c>
      <c r="AG44" s="121">
        <f t="shared" ca="1" si="18"/>
        <v>250921.08359399639</v>
      </c>
    </row>
    <row r="45" spans="1:33">
      <c r="B45" s="264" t="str">
        <f t="shared" si="11"/>
        <v>Substation</v>
      </c>
      <c r="D45" t="s">
        <v>118</v>
      </c>
      <c r="E45" t="b">
        <f>IF(ISBLANK(D45), "", INDEX(Asset_groups!$F$7:$F$54, MATCH(D45, Asset_groups!$D$7:$D$54,0))="capex")</f>
        <v>1</v>
      </c>
      <c r="F45" s="13"/>
      <c r="G45" s="114"/>
      <c r="H45" s="93">
        <f>WIN_cost!H46+MRO_cost!H46+CMN_cost!H46+CLC_cost!H46+CDN_cost!H46+EHK_cost!H46</f>
        <v>371000</v>
      </c>
      <c r="I45" s="93">
        <f ca="1">WIN_cost!I46+MRO_cost!I46+CMN_cost!I46+CLC_cost!I46+CDN_cost!I46+EHK_cost!I46</f>
        <v>0</v>
      </c>
      <c r="J45" s="113">
        <f>WIN_cost!J46+MRO_cost!J46+CMN_cost!J46+CLC_cost!J46+CDN_cost!J46+EHK_cost!J46</f>
        <v>0</v>
      </c>
      <c r="K45" s="93">
        <f>WIN_cost!K46+MRO_cost!K46+CMN_cost!K46+CLC_cost!K46+CDN_cost!K46+EHK_cost!K46</f>
        <v>379618.62613588665</v>
      </c>
      <c r="L45" s="93">
        <f ca="1">WIN_cost!L46+MRO_cost!L46+CMN_cost!L46+CLC_cost!L46+CDN_cost!L46+EHK_cost!L46</f>
        <v>0</v>
      </c>
      <c r="M45" s="113">
        <f>WIN_cost!M46+MRO_cost!M46+CMN_cost!M46+CLC_cost!M46+CDN_cost!M46+EHK_cost!M46</f>
        <v>0</v>
      </c>
      <c r="N45" s="93">
        <f>WIN_cost!N46+MRO_cost!N46+CMN_cost!N46+CLC_cost!N46+CDN_cost!N46+EHK_cost!N46</f>
        <v>0</v>
      </c>
      <c r="O45" s="93">
        <f>WIN_cost!O46+MRO_cost!O46+CMN_cost!O46+CLC_cost!O46+CDN_cost!O46+EHK_cost!O46</f>
        <v>0</v>
      </c>
      <c r="P45" s="113">
        <f>WIN_cost!P46+MRO_cost!P46+CMN_cost!P46+CLC_cost!P46+CDN_cost!P46+EHK_cost!P46</f>
        <v>0</v>
      </c>
      <c r="Q45" s="93">
        <f>WIN_cost!Q46+MRO_cost!Q46+CMN_cost!Q46+CLC_cost!Q46+CDN_cost!Q46+EHK_cost!Q46</f>
        <v>0</v>
      </c>
      <c r="R45" s="93">
        <f>WIN_cost!R46+MRO_cost!R46+CMN_cost!R46+CLC_cost!R46+CDN_cost!R46+EHK_cost!R46</f>
        <v>0</v>
      </c>
      <c r="S45" s="113">
        <f>WIN_cost!S46+MRO_cost!S46+CMN_cost!S46+CLC_cost!S46+CDN_cost!S46+EHK_cost!S46</f>
        <v>0</v>
      </c>
      <c r="U45" s="121">
        <f ca="1">SUMIF($H$11:$S$11,U$11, $H45:$S45)</f>
        <v>371000</v>
      </c>
      <c r="V45" s="121">
        <f ca="1">SUMIF($H$11:$S$11,V$11, $H45:$S45)</f>
        <v>379618.62613588665</v>
      </c>
      <c r="W45" s="121">
        <f>SUMIF($H$11:$S$11,W$11, $H45:$S45)</f>
        <v>0</v>
      </c>
      <c r="X45" s="121">
        <f>SUMIF($H$11:$S$11,X$11, $H45:$S45)</f>
        <v>0</v>
      </c>
      <c r="Z45" s="121">
        <f ca="1">SUM(U45:X45)</f>
        <v>750618.62613588665</v>
      </c>
      <c r="AB45" s="121">
        <f ca="1">U45*$E45</f>
        <v>371000</v>
      </c>
      <c r="AC45" s="121">
        <f ca="1">V45*$E45</f>
        <v>379618.62613588665</v>
      </c>
      <c r="AD45" s="121">
        <f>W45*$E45</f>
        <v>0</v>
      </c>
      <c r="AE45" s="121">
        <f>X45*$E45</f>
        <v>0</v>
      </c>
      <c r="AG45" s="121">
        <f ca="1">SUM(AB45:AE45)</f>
        <v>750618.62613588665</v>
      </c>
    </row>
    <row r="46" spans="1:33">
      <c r="B46" s="264" t="str">
        <f t="shared" ref="B46:B52" si="19">B45</f>
        <v>Substation</v>
      </c>
      <c r="D46" s="18" t="str">
        <f>Project_inputs!D40</f>
        <v>22kV circuit breaker (outdoor)</v>
      </c>
      <c r="E46" t="b">
        <f>IF(ISBLANK(D46), "", INDEX(Asset_groups!$F$7:$F$54, MATCH(D46, Asset_groups!$D$7:$D$54,0))="capex")</f>
        <v>1</v>
      </c>
      <c r="F46" s="13"/>
      <c r="G46" s="114"/>
      <c r="H46" s="93">
        <f>WIN_cost!H47+MRO_cost!H47+CMN_cost!H47+CLC_cost!H47+CDN_cost!H47+EHK_cost!H47</f>
        <v>142040</v>
      </c>
      <c r="I46" s="93">
        <f ca="1">WIN_cost!I47+MRO_cost!I47+CMN_cost!I47+CLC_cost!I47+CDN_cost!I47+EHK_cost!I47</f>
        <v>0</v>
      </c>
      <c r="J46" s="113">
        <f>WIN_cost!J47+MRO_cost!J47+CMN_cost!J47+CLC_cost!J47+CDN_cost!J47+EHK_cost!J47</f>
        <v>0</v>
      </c>
      <c r="K46" s="93">
        <f>WIN_cost!K47+MRO_cost!K47+CMN_cost!K47+CLC_cost!K47+CDN_cost!K47+EHK_cost!K47</f>
        <v>145339.70257773946</v>
      </c>
      <c r="L46" s="93">
        <f ca="1">WIN_cost!L47+MRO_cost!L47+CMN_cost!L47+CLC_cost!L47+CDN_cost!L47+EHK_cost!L47</f>
        <v>0</v>
      </c>
      <c r="M46" s="113">
        <f>WIN_cost!M47+MRO_cost!M47+CMN_cost!M47+CLC_cost!M47+CDN_cost!M47+EHK_cost!M47</f>
        <v>0</v>
      </c>
      <c r="N46" s="93">
        <f>WIN_cost!N47+MRO_cost!N47+CMN_cost!N47+CLC_cost!N47+CDN_cost!N47+EHK_cost!N47</f>
        <v>0</v>
      </c>
      <c r="O46" s="93">
        <f>WIN_cost!O47+MRO_cost!O47+CMN_cost!O47+CLC_cost!O47+CDN_cost!O47+EHK_cost!O47</f>
        <v>0</v>
      </c>
      <c r="P46" s="113">
        <f>WIN_cost!P47+MRO_cost!P47+CMN_cost!P47+CLC_cost!P47+CDN_cost!P47+EHK_cost!P47</f>
        <v>0</v>
      </c>
      <c r="Q46" s="93">
        <f>WIN_cost!Q47+MRO_cost!Q47+CMN_cost!Q47+CLC_cost!Q47+CDN_cost!Q47+EHK_cost!Q47</f>
        <v>0</v>
      </c>
      <c r="R46" s="93">
        <f>WIN_cost!R47+MRO_cost!R47+CMN_cost!R47+CLC_cost!R47+CDN_cost!R47+EHK_cost!R47</f>
        <v>0</v>
      </c>
      <c r="S46" s="113">
        <f>WIN_cost!S47+MRO_cost!S47+CMN_cost!S47+CLC_cost!S47+CDN_cost!S47+EHK_cost!S47</f>
        <v>0</v>
      </c>
      <c r="U46" s="121">
        <f t="shared" ca="1" si="12"/>
        <v>142040</v>
      </c>
      <c r="V46" s="121">
        <f t="shared" ca="1" si="12"/>
        <v>145339.70257773946</v>
      </c>
      <c r="W46" s="121">
        <f t="shared" si="12"/>
        <v>0</v>
      </c>
      <c r="X46" s="121">
        <f t="shared" si="12"/>
        <v>0</v>
      </c>
      <c r="Z46" s="121">
        <f t="shared" ca="1" si="13"/>
        <v>287379.70257773949</v>
      </c>
      <c r="AB46" s="121">
        <f t="shared" ca="1" si="14"/>
        <v>142040</v>
      </c>
      <c r="AC46" s="121">
        <f t="shared" ca="1" si="15"/>
        <v>145339.70257773946</v>
      </c>
      <c r="AD46" s="121">
        <f t="shared" si="16"/>
        <v>0</v>
      </c>
      <c r="AE46" s="121">
        <f t="shared" si="17"/>
        <v>0</v>
      </c>
      <c r="AG46" s="121">
        <f t="shared" ca="1" si="18"/>
        <v>287379.70257773949</v>
      </c>
    </row>
    <row r="47" spans="1:33">
      <c r="B47" s="264" t="str">
        <f t="shared" si="19"/>
        <v>Substation</v>
      </c>
      <c r="D47" s="18" t="str">
        <f>Project_inputs!D41</f>
        <v>Voltage transformer</v>
      </c>
      <c r="E47" t="b">
        <f>IF(ISBLANK(D47), "", INDEX(Asset_groups!$F$7:$F$54, MATCH(D47, Asset_groups!$D$7:$D$54,0))="capex")</f>
        <v>1</v>
      </c>
      <c r="F47" s="13"/>
      <c r="G47" s="114"/>
      <c r="H47" s="93">
        <f>WIN_cost!H48+MRO_cost!H48+CMN_cost!H48+CLC_cost!H48+CDN_cost!H48+EHK_cost!H48</f>
        <v>51300</v>
      </c>
      <c r="I47" s="93">
        <f ca="1">WIN_cost!I48+MRO_cost!I48+CMN_cost!I48+CLC_cost!I48+CDN_cost!I48+EHK_cost!I48</f>
        <v>0</v>
      </c>
      <c r="J47" s="113">
        <f>WIN_cost!J48+MRO_cost!J48+CMN_cost!J48+CLC_cost!J48+CDN_cost!J48+EHK_cost!J48</f>
        <v>0</v>
      </c>
      <c r="K47" s="93">
        <f>WIN_cost!K48+MRO_cost!K48+CMN_cost!K48+CLC_cost!K48+CDN_cost!K48+EHK_cost!K48</f>
        <v>52491.739948169779</v>
      </c>
      <c r="L47" s="93">
        <f ca="1">WIN_cost!L48+MRO_cost!L48+CMN_cost!L48+CLC_cost!L48+CDN_cost!L48+EHK_cost!L48</f>
        <v>0</v>
      </c>
      <c r="M47" s="113">
        <f>WIN_cost!M48+MRO_cost!M48+CMN_cost!M48+CLC_cost!M48+CDN_cost!M48+EHK_cost!M48</f>
        <v>0</v>
      </c>
      <c r="N47" s="93">
        <f>WIN_cost!N48+MRO_cost!N48+CMN_cost!N48+CLC_cost!N48+CDN_cost!N48+EHK_cost!N48</f>
        <v>0</v>
      </c>
      <c r="O47" s="93">
        <f>WIN_cost!O48+MRO_cost!O48+CMN_cost!O48+CLC_cost!O48+CDN_cost!O48+EHK_cost!O48</f>
        <v>0</v>
      </c>
      <c r="P47" s="113">
        <f>WIN_cost!P48+MRO_cost!P48+CMN_cost!P48+CLC_cost!P48+CDN_cost!P48+EHK_cost!P48</f>
        <v>0</v>
      </c>
      <c r="Q47" s="93">
        <f>WIN_cost!Q48+MRO_cost!Q48+CMN_cost!Q48+CLC_cost!Q48+CDN_cost!Q48+EHK_cost!Q48</f>
        <v>0</v>
      </c>
      <c r="R47" s="93">
        <f>WIN_cost!R48+MRO_cost!R48+CMN_cost!R48+CLC_cost!R48+CDN_cost!R48+EHK_cost!R48</f>
        <v>0</v>
      </c>
      <c r="S47" s="113">
        <f>WIN_cost!S48+MRO_cost!S48+CMN_cost!S48+CLC_cost!S48+CDN_cost!S48+EHK_cost!S48</f>
        <v>0</v>
      </c>
      <c r="U47" s="121">
        <f t="shared" ca="1" si="12"/>
        <v>51300</v>
      </c>
      <c r="V47" s="121">
        <f t="shared" ca="1" si="12"/>
        <v>52491.739948169779</v>
      </c>
      <c r="W47" s="121">
        <f t="shared" si="12"/>
        <v>0</v>
      </c>
      <c r="X47" s="121">
        <f t="shared" si="12"/>
        <v>0</v>
      </c>
      <c r="Z47" s="121">
        <f t="shared" ca="1" si="13"/>
        <v>103791.73994816978</v>
      </c>
      <c r="AB47" s="121">
        <f t="shared" ca="1" si="14"/>
        <v>51300</v>
      </c>
      <c r="AC47" s="121">
        <f t="shared" ref="AC47:AE48" ca="1" si="20">V47*$E47</f>
        <v>52491.739948169779</v>
      </c>
      <c r="AD47" s="121">
        <f t="shared" si="20"/>
        <v>0</v>
      </c>
      <c r="AE47" s="121">
        <f t="shared" si="20"/>
        <v>0</v>
      </c>
      <c r="AG47" s="121">
        <f t="shared" ca="1" si="18"/>
        <v>103791.73994816978</v>
      </c>
    </row>
    <row r="48" spans="1:33">
      <c r="B48" s="264" t="str">
        <f t="shared" si="19"/>
        <v>Substation</v>
      </c>
      <c r="D48" s="18" t="str">
        <f>Project_inputs!D42</f>
        <v>Other</v>
      </c>
      <c r="E48" t="b">
        <f>IF(ISBLANK(D48), "", INDEX(Asset_groups!$F$7:$F$54, MATCH(D48, Asset_groups!$D$7:$D$54,0))="capex")</f>
        <v>1</v>
      </c>
      <c r="F48" s="13"/>
      <c r="G48" s="114"/>
      <c r="H48" s="93">
        <f>WIN_cost!H49+MRO_cost!H49+CMN_cost!H49+CLC_cost!H49+CDN_cost!H49+EHK_cost!H49</f>
        <v>321250</v>
      </c>
      <c r="I48" s="93">
        <f ca="1">WIN_cost!I49+MRO_cost!I49+CMN_cost!I49+CLC_cost!I49+CDN_cost!I49+EHK_cost!I49</f>
        <v>0</v>
      </c>
      <c r="J48" s="113">
        <f>WIN_cost!J49+MRO_cost!J49+CMN_cost!J49+CLC_cost!J49+CDN_cost!J49+EHK_cost!J49</f>
        <v>0</v>
      </c>
      <c r="K48" s="93">
        <f>WIN_cost!K49+MRO_cost!K49+CMN_cost!K49+CLC_cost!K49+CDN_cost!K49+EHK_cost!K49</f>
        <v>400814.85212080553</v>
      </c>
      <c r="L48" s="93">
        <f ca="1">WIN_cost!L49+MRO_cost!L49+CMN_cost!L49+CLC_cost!L49+CDN_cost!L49+EHK_cost!L49</f>
        <v>0</v>
      </c>
      <c r="M48" s="113">
        <f>WIN_cost!M49+MRO_cost!M49+CMN_cost!M49+CLC_cost!M49+CDN_cost!M49+EHK_cost!M49</f>
        <v>0</v>
      </c>
      <c r="N48" s="93">
        <f>WIN_cost!N49+MRO_cost!N49+CMN_cost!N49+CLC_cost!N49+CDN_cost!N49+EHK_cost!N49</f>
        <v>0</v>
      </c>
      <c r="O48" s="93">
        <f>WIN_cost!O49+MRO_cost!O49+CMN_cost!O49+CLC_cost!O49+CDN_cost!O49+EHK_cost!O49</f>
        <v>0</v>
      </c>
      <c r="P48" s="113">
        <f>WIN_cost!P49+MRO_cost!P49+CMN_cost!P49+CLC_cost!P49+CDN_cost!P49+EHK_cost!P49</f>
        <v>0</v>
      </c>
      <c r="Q48" s="93">
        <f>WIN_cost!Q49+MRO_cost!Q49+CMN_cost!Q49+CLC_cost!Q49+CDN_cost!Q49+EHK_cost!Q49</f>
        <v>0</v>
      </c>
      <c r="R48" s="93">
        <f>WIN_cost!R49+MRO_cost!R49+CMN_cost!R49+CLC_cost!R49+CDN_cost!R49+EHK_cost!R49</f>
        <v>0</v>
      </c>
      <c r="S48" s="113">
        <f>WIN_cost!S49+MRO_cost!S49+CMN_cost!S49+CLC_cost!S49+CDN_cost!S49+EHK_cost!S49</f>
        <v>0</v>
      </c>
      <c r="U48" s="121">
        <f t="shared" ca="1" si="12"/>
        <v>321250</v>
      </c>
      <c r="V48" s="121">
        <f t="shared" ca="1" si="12"/>
        <v>400814.85212080553</v>
      </c>
      <c r="W48" s="121">
        <f t="shared" si="12"/>
        <v>0</v>
      </c>
      <c r="X48" s="121">
        <f t="shared" si="12"/>
        <v>0</v>
      </c>
      <c r="Z48" s="121">
        <f t="shared" ca="1" si="13"/>
        <v>722064.85212080553</v>
      </c>
      <c r="AB48" s="121">
        <f t="shared" ca="1" si="14"/>
        <v>321250</v>
      </c>
      <c r="AC48" s="121">
        <f t="shared" ca="1" si="20"/>
        <v>400814.85212080553</v>
      </c>
      <c r="AD48" s="121">
        <f t="shared" si="20"/>
        <v>0</v>
      </c>
      <c r="AE48" s="121">
        <f t="shared" si="20"/>
        <v>0</v>
      </c>
      <c r="AG48" s="121">
        <f t="shared" ca="1" si="18"/>
        <v>722064.85212080553</v>
      </c>
    </row>
    <row r="49" spans="1:16361">
      <c r="B49" s="264" t="str">
        <f t="shared" si="19"/>
        <v>Substation</v>
      </c>
      <c r="E49" t="str">
        <f>IF(ISBLANK(D49), "", INDEX(Asset_groups!$F$7:$F$54, MATCH(D49, Asset_groups!$D$7:$D$54,0))="capex")</f>
        <v/>
      </c>
      <c r="F49" s="13"/>
      <c r="G49" s="114"/>
      <c r="H49" s="19"/>
      <c r="I49" s="19"/>
      <c r="J49" s="114"/>
      <c r="K49" s="19"/>
      <c r="L49" s="19"/>
      <c r="M49" s="114"/>
      <c r="N49" s="19"/>
      <c r="O49" s="19"/>
      <c r="P49" s="114"/>
      <c r="Q49" s="19"/>
      <c r="R49" s="19"/>
      <c r="S49" s="114"/>
      <c r="U49" s="120"/>
      <c r="V49" s="120"/>
      <c r="W49" s="120"/>
      <c r="X49" s="122"/>
      <c r="Z49" s="122"/>
      <c r="AB49" s="120"/>
      <c r="AC49" s="120"/>
      <c r="AD49" s="120"/>
      <c r="AE49" s="122"/>
      <c r="AG49" s="120"/>
    </row>
    <row r="50" spans="1:16361">
      <c r="B50" s="264" t="str">
        <f t="shared" si="19"/>
        <v>Substation</v>
      </c>
      <c r="C50" s="11"/>
      <c r="D50" s="5" t="s">
        <v>157</v>
      </c>
      <c r="E50" t="b">
        <f>IF(ISBLANK(D50), "", INDEX(Asset_groups!$F$7:$F$54, MATCH(D50, Asset_groups!$D$7:$D$54,0))="capex")</f>
        <v>1</v>
      </c>
      <c r="F50" s="13"/>
      <c r="G50" s="114"/>
      <c r="H50" s="93">
        <f>WIN_cost!H51+MRO_cost!H51+CMN_cost!H51+CLC_cost!H51+CDN_cost!H51+EHK_cost!H51</f>
        <v>583830</v>
      </c>
      <c r="I50" s="93">
        <f ca="1">WIN_cost!I51+MRO_cost!I51+CMN_cost!I51+CLC_cost!I51+CDN_cost!I51+EHK_cost!I51</f>
        <v>2299614.4986666664</v>
      </c>
      <c r="J50" s="113">
        <f>WIN_cost!J51+MRO_cost!J51+CMN_cost!J51+CLC_cost!J51+CDN_cost!J51+EHK_cost!J51</f>
        <v>0</v>
      </c>
      <c r="K50" s="93">
        <f>WIN_cost!K51+MRO_cost!K51+CMN_cost!K51+CLC_cost!K51+CDN_cost!K51+EHK_cost!K51</f>
        <v>626653.14482451894</v>
      </c>
      <c r="L50" s="93">
        <f ca="1">WIN_cost!L51+MRO_cost!L51+CMN_cost!L51+CLC_cost!L51+CDN_cost!L51+EHK_cost!L51</f>
        <v>2660848.1079697218</v>
      </c>
      <c r="M50" s="113">
        <f>WIN_cost!M51+MRO_cost!M51+CMN_cost!M51+CLC_cost!M51+CDN_cost!M51+EHK_cost!M51</f>
        <v>0</v>
      </c>
      <c r="N50" s="93">
        <f>WIN_cost!N51+MRO_cost!N51+CMN_cost!N51+CLC_cost!N51+CDN_cost!N51+EHK_cost!N51</f>
        <v>0</v>
      </c>
      <c r="O50" s="93">
        <f>WIN_cost!O51+MRO_cost!O51+CMN_cost!O51+CLC_cost!O51+CDN_cost!O51+EHK_cost!O51</f>
        <v>0</v>
      </c>
      <c r="P50" s="113">
        <f>WIN_cost!P51+MRO_cost!P51+CMN_cost!P51+CLC_cost!P51+CDN_cost!P51+EHK_cost!P51</f>
        <v>0</v>
      </c>
      <c r="Q50" s="93">
        <f>WIN_cost!Q51+MRO_cost!Q51+CMN_cost!Q51+CLC_cost!Q51+CDN_cost!Q51+EHK_cost!Q51</f>
        <v>0</v>
      </c>
      <c r="R50" s="93">
        <f>WIN_cost!R51+MRO_cost!R51+CMN_cost!R51+CLC_cost!R51+CDN_cost!R51+EHK_cost!R51</f>
        <v>0</v>
      </c>
      <c r="S50" s="113">
        <f>WIN_cost!S51+MRO_cost!S51+CMN_cost!S51+CLC_cost!S51+CDN_cost!S51+EHK_cost!S51</f>
        <v>0</v>
      </c>
      <c r="U50" s="121">
        <f ca="1">SUMIF($H$11:$S$11,U$11, $H50:$S50)</f>
        <v>2883444.4986666664</v>
      </c>
      <c r="V50" s="121">
        <f ca="1">SUMIF($H$11:$S$11,V$11, $H50:$S50)</f>
        <v>3287501.2527942406</v>
      </c>
      <c r="W50" s="121">
        <f>SUMIF($H$11:$S$11,W$11, $H50:$S50)</f>
        <v>0</v>
      </c>
      <c r="X50" s="121">
        <f>SUMIF($H$11:$S$11,X$11, $H50:$S50)</f>
        <v>0</v>
      </c>
      <c r="Z50" s="121">
        <f t="shared" ca="1" si="13"/>
        <v>6170945.751460907</v>
      </c>
      <c r="AB50" s="121">
        <f t="shared" ref="AB50:AE52" ca="1" si="21">U50*$E50</f>
        <v>2883444.4986666664</v>
      </c>
      <c r="AC50" s="121">
        <f t="shared" ca="1" si="21"/>
        <v>3287501.2527942406</v>
      </c>
      <c r="AD50" s="121">
        <f t="shared" si="21"/>
        <v>0</v>
      </c>
      <c r="AE50" s="121">
        <f t="shared" si="21"/>
        <v>0</v>
      </c>
      <c r="AG50" s="121">
        <f t="shared" ca="1" si="18"/>
        <v>6170945.751460907</v>
      </c>
    </row>
    <row r="51" spans="1:16361">
      <c r="B51" s="264" t="str">
        <f t="shared" si="19"/>
        <v>Substation</v>
      </c>
      <c r="C51" s="11"/>
      <c r="D51" s="5" t="s">
        <v>27</v>
      </c>
      <c r="E51" t="b">
        <f>IF(ISBLANK(D51), "", INDEX(Asset_groups!$F$7:$F$54, MATCH(D51, Asset_groups!$D$7:$D$54,0))="capex")</f>
        <v>1</v>
      </c>
      <c r="F51" s="13"/>
      <c r="G51" s="114"/>
      <c r="H51" s="93">
        <f>WIN_cost!H52+MRO_cost!H52+CMN_cost!H52+CLC_cost!H52+CDN_cost!H52+EHK_cost!H52</f>
        <v>0</v>
      </c>
      <c r="I51" s="93">
        <f ca="1">WIN_cost!I52+MRO_cost!I52+CMN_cost!I52+CLC_cost!I52+CDN_cost!I52+EHK_cost!I52</f>
        <v>1576584</v>
      </c>
      <c r="J51" s="113">
        <f>WIN_cost!J52+MRO_cost!J52+CMN_cost!J52+CLC_cost!J52+CDN_cost!J52+EHK_cost!J52</f>
        <v>0</v>
      </c>
      <c r="K51" s="93">
        <f>WIN_cost!K52+MRO_cost!K52+CMN_cost!K52+CLC_cost!K52+CDN_cost!K52+EHK_cost!K52</f>
        <v>0</v>
      </c>
      <c r="L51" s="93">
        <f ca="1">WIN_cost!L52+MRO_cost!L52+CMN_cost!L52+CLC_cost!L52+CDN_cost!L52+EHK_cost!L52</f>
        <v>1621060.8173118266</v>
      </c>
      <c r="M51" s="113">
        <f>WIN_cost!M52+MRO_cost!M52+CMN_cost!M52+CLC_cost!M52+CDN_cost!M52+EHK_cost!M52</f>
        <v>0</v>
      </c>
      <c r="N51" s="93">
        <f>WIN_cost!N52+MRO_cost!N52+CMN_cost!N52+CLC_cost!N52+CDN_cost!N52+EHK_cost!N52</f>
        <v>0</v>
      </c>
      <c r="O51" s="93">
        <f>WIN_cost!O52+MRO_cost!O52+CMN_cost!O52+CLC_cost!O52+CDN_cost!O52+EHK_cost!O52</f>
        <v>0</v>
      </c>
      <c r="P51" s="113">
        <f>WIN_cost!P52+MRO_cost!P52+CMN_cost!P52+CLC_cost!P52+CDN_cost!P52+EHK_cost!P52</f>
        <v>0</v>
      </c>
      <c r="Q51" s="93">
        <f>WIN_cost!Q52+MRO_cost!Q52+CMN_cost!Q52+CLC_cost!Q52+CDN_cost!Q52+EHK_cost!Q52</f>
        <v>0</v>
      </c>
      <c r="R51" s="93">
        <f>WIN_cost!R52+MRO_cost!R52+CMN_cost!R52+CLC_cost!R52+CDN_cost!R52+EHK_cost!R52</f>
        <v>0</v>
      </c>
      <c r="S51" s="113">
        <f>WIN_cost!S52+MRO_cost!S52+CMN_cost!S52+CLC_cost!S52+CDN_cost!S52+EHK_cost!S52</f>
        <v>0</v>
      </c>
      <c r="U51" s="121">
        <f t="shared" ref="U51:X52" ca="1" si="22">SUMIF($H$11:$S$11,U$11, $H51:$S51)</f>
        <v>1576584</v>
      </c>
      <c r="V51" s="121">
        <f t="shared" ca="1" si="22"/>
        <v>1621060.8173118266</v>
      </c>
      <c r="W51" s="121">
        <f t="shared" si="22"/>
        <v>0</v>
      </c>
      <c r="X51" s="121">
        <f t="shared" si="22"/>
        <v>0</v>
      </c>
      <c r="Z51" s="121">
        <f t="shared" ca="1" si="13"/>
        <v>3197644.8173118266</v>
      </c>
      <c r="AB51" s="121">
        <f t="shared" ca="1" si="21"/>
        <v>1576584</v>
      </c>
      <c r="AC51" s="121">
        <f t="shared" ca="1" si="21"/>
        <v>1621060.8173118266</v>
      </c>
      <c r="AD51" s="121">
        <f t="shared" si="21"/>
        <v>0</v>
      </c>
      <c r="AE51" s="121">
        <f t="shared" si="21"/>
        <v>0</v>
      </c>
      <c r="AG51" s="121">
        <f t="shared" ca="1" si="18"/>
        <v>3197644.8173118266</v>
      </c>
    </row>
    <row r="52" spans="1:16361">
      <c r="B52" s="264" t="str">
        <f t="shared" si="19"/>
        <v>Substation</v>
      </c>
      <c r="C52" s="11"/>
      <c r="D52" s="5" t="s">
        <v>98</v>
      </c>
      <c r="E52" t="b">
        <f>IF(ISBLANK(D52), "", INDEX(Asset_groups!$F$7:$F$54, MATCH(D52, Asset_groups!$D$7:$D$54,0))="capex")</f>
        <v>1</v>
      </c>
      <c r="F52" s="13"/>
      <c r="G52" s="114"/>
      <c r="H52" s="93">
        <f>WIN_cost!H53+MRO_cost!H53+CMN_cost!H53+CLC_cost!H53+CDN_cost!H53+EHK_cost!H53</f>
        <v>0</v>
      </c>
      <c r="I52" s="93">
        <f ca="1">WIN_cost!I53+MRO_cost!I53+CMN_cost!I53+CLC_cost!I53+CDN_cost!I53+EHK_cost!I53</f>
        <v>2527849</v>
      </c>
      <c r="J52" s="113">
        <f>WIN_cost!J53+MRO_cost!J53+CMN_cost!J53+CLC_cost!J53+CDN_cost!J53+EHK_cost!J53</f>
        <v>0</v>
      </c>
      <c r="K52" s="93">
        <f>WIN_cost!K53+MRO_cost!K53+CMN_cost!K53+CLC_cost!K53+CDN_cost!K53+EHK_cost!K53</f>
        <v>0</v>
      </c>
      <c r="L52" s="93">
        <f ca="1">WIN_cost!L53+MRO_cost!L53+CMN_cost!L53+CLC_cost!L53+CDN_cost!L53+EHK_cost!L53</f>
        <v>2319320.8803075794</v>
      </c>
      <c r="M52" s="113">
        <f>WIN_cost!M53+MRO_cost!M53+CMN_cost!M53+CLC_cost!M53+CDN_cost!M53+EHK_cost!M53</f>
        <v>0</v>
      </c>
      <c r="N52" s="93">
        <f>WIN_cost!N53+MRO_cost!N53+CMN_cost!N53+CLC_cost!N53+CDN_cost!N53+EHK_cost!N53</f>
        <v>0</v>
      </c>
      <c r="O52" s="93">
        <f>WIN_cost!O53+MRO_cost!O53+CMN_cost!O53+CLC_cost!O53+CDN_cost!O53+EHK_cost!O53</f>
        <v>0</v>
      </c>
      <c r="P52" s="113">
        <f>WIN_cost!P53+MRO_cost!P53+CMN_cost!P53+CLC_cost!P53+CDN_cost!P53+EHK_cost!P53</f>
        <v>0</v>
      </c>
      <c r="Q52" s="93">
        <f>WIN_cost!Q53+MRO_cost!Q53+CMN_cost!Q53+CLC_cost!Q53+CDN_cost!Q53+EHK_cost!Q53</f>
        <v>0</v>
      </c>
      <c r="R52" s="93">
        <f>WIN_cost!R53+MRO_cost!R53+CMN_cost!R53+CLC_cost!R53+CDN_cost!R53+EHK_cost!R53</f>
        <v>0</v>
      </c>
      <c r="S52" s="113">
        <f>WIN_cost!S53+MRO_cost!S53+CMN_cost!S53+CLC_cost!S53+CDN_cost!S53+EHK_cost!S53</f>
        <v>0</v>
      </c>
      <c r="U52" s="121">
        <f t="shared" ca="1" si="22"/>
        <v>2527849</v>
      </c>
      <c r="V52" s="121">
        <f t="shared" ca="1" si="22"/>
        <v>2319320.8803075794</v>
      </c>
      <c r="W52" s="121">
        <f t="shared" si="22"/>
        <v>0</v>
      </c>
      <c r="X52" s="121">
        <f t="shared" si="22"/>
        <v>0</v>
      </c>
      <c r="Z52" s="121">
        <f t="shared" ca="1" si="13"/>
        <v>4847169.8803075794</v>
      </c>
      <c r="AB52" s="121">
        <f t="shared" ca="1" si="21"/>
        <v>2527849</v>
      </c>
      <c r="AC52" s="121">
        <f t="shared" ca="1" si="21"/>
        <v>2319320.8803075794</v>
      </c>
      <c r="AD52" s="121">
        <f t="shared" si="21"/>
        <v>0</v>
      </c>
      <c r="AE52" s="121">
        <f t="shared" si="21"/>
        <v>0</v>
      </c>
      <c r="AG52" s="121">
        <f t="shared" ca="1" si="18"/>
        <v>4847169.8803075794</v>
      </c>
    </row>
    <row r="53" spans="1:16361">
      <c r="E53" t="str">
        <f>IF(ISBLANK(D53), "", INDEX(Asset_groups!$F$7:$F$54, MATCH(D53, Asset_groups!$D$7:$D$54,0))="capex")</f>
        <v/>
      </c>
      <c r="F53" s="13"/>
      <c r="G53" s="114"/>
      <c r="H53" s="19"/>
      <c r="I53" s="19"/>
      <c r="J53" s="114"/>
      <c r="K53" s="19"/>
      <c r="L53" s="19"/>
      <c r="M53" s="114"/>
      <c r="N53" s="19"/>
      <c r="O53" s="19"/>
      <c r="P53" s="114"/>
      <c r="Q53" s="19"/>
      <c r="R53" s="19"/>
      <c r="S53" s="114"/>
      <c r="U53" s="120"/>
      <c r="V53" s="120"/>
      <c r="W53" s="120"/>
      <c r="X53" s="120"/>
      <c r="Z53" s="120"/>
      <c r="AB53" s="120"/>
      <c r="AC53" s="120"/>
      <c r="AD53" s="120"/>
      <c r="AE53" s="120"/>
      <c r="AG53" s="120"/>
    </row>
    <row r="54" spans="1:16361" s="9" customFormat="1" ht="15.75">
      <c r="A54" s="7"/>
      <c r="B54" s="10" t="s">
        <v>24</v>
      </c>
      <c r="C54" s="11"/>
      <c r="D54"/>
      <c r="E54" t="str">
        <f>IF(ISBLANK(D54), "", INDEX(Asset_groups!$F$7:$F$54, MATCH(D54, Asset_groups!$D$7:$D$54,0))="capex")</f>
        <v/>
      </c>
      <c r="F54" s="13"/>
      <c r="G54" s="116"/>
      <c r="H54" s="19"/>
      <c r="I54" s="19"/>
      <c r="J54" s="116"/>
      <c r="K54" s="19"/>
      <c r="L54" s="19"/>
      <c r="M54" s="116"/>
      <c r="N54" s="19"/>
      <c r="O54" s="19"/>
      <c r="P54" s="116"/>
      <c r="Q54" s="19"/>
      <c r="R54" s="19"/>
      <c r="S54" s="116"/>
      <c r="T54"/>
      <c r="U54" s="124"/>
      <c r="V54" s="124"/>
      <c r="W54" s="124"/>
      <c r="X54" s="124"/>
      <c r="Y54"/>
      <c r="Z54" s="124"/>
      <c r="AA54"/>
      <c r="AB54" s="124"/>
      <c r="AC54" s="124"/>
      <c r="AD54" s="124"/>
      <c r="AE54" s="124"/>
      <c r="AF54"/>
      <c r="AG54" s="12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</row>
    <row r="55" spans="1:16361">
      <c r="B55" s="264" t="str">
        <f>B54</f>
        <v>Contracts</v>
      </c>
      <c r="D55" s="20" t="s">
        <v>36</v>
      </c>
      <c r="E55" t="b">
        <f>IF(ISBLANK(D55), "", INDEX(Asset_groups!$F$7:$F$54, MATCH(D55, Asset_groups!$D$7:$D$54,0))="capex")</f>
        <v>1</v>
      </c>
      <c r="F55" s="13"/>
      <c r="G55" s="114"/>
      <c r="H55" s="93">
        <f>WIN_cost!H56+MRO_cost!H56+CMN_cost!H56+CLC_cost!H56+CDN_cost!H56+EHK_cost!H56</f>
        <v>0</v>
      </c>
      <c r="I55" s="93">
        <f ca="1">WIN_cost!I56+MRO_cost!I56+CMN_cost!I56+CLC_cost!I56+CDN_cost!I56+EHK_cost!I56</f>
        <v>0</v>
      </c>
      <c r="J55" s="113">
        <f>WIN_cost!J56+MRO_cost!J56+CMN_cost!J56+CLC_cost!J56+CDN_cost!J56+EHK_cost!J56</f>
        <v>901830</v>
      </c>
      <c r="K55" s="93">
        <f>WIN_cost!K56+MRO_cost!K56+CMN_cost!K56+CLC_cost!K56+CDN_cost!K56+EHK_cost!K56</f>
        <v>0</v>
      </c>
      <c r="L55" s="93">
        <f ca="1">WIN_cost!L56+MRO_cost!L56+CMN_cost!L56+CLC_cost!L56+CDN_cost!L56+EHK_cost!L56</f>
        <v>0</v>
      </c>
      <c r="M55" s="113">
        <f>WIN_cost!M56+MRO_cost!M56+CMN_cost!M56+CLC_cost!M56+CDN_cost!M56+EHK_cost!M56</f>
        <v>728151.50062215538</v>
      </c>
      <c r="N55" s="93">
        <f>WIN_cost!N56+MRO_cost!N56+CMN_cost!N56+CLC_cost!N56+CDN_cost!N56+EHK_cost!N56</f>
        <v>0</v>
      </c>
      <c r="O55" s="93">
        <f>WIN_cost!O56+MRO_cost!O56+CMN_cost!O56+CLC_cost!O56+CDN_cost!O56+EHK_cost!O56</f>
        <v>0</v>
      </c>
      <c r="P55" s="113">
        <f>WIN_cost!P56+MRO_cost!P56+CMN_cost!P56+CLC_cost!P56+CDN_cost!P56+EHK_cost!P56</f>
        <v>0</v>
      </c>
      <c r="Q55" s="93">
        <f>WIN_cost!Q56+MRO_cost!Q56+CMN_cost!Q56+CLC_cost!Q56+CDN_cost!Q56+EHK_cost!Q56</f>
        <v>0</v>
      </c>
      <c r="R55" s="93">
        <f>WIN_cost!R56+MRO_cost!R56+CMN_cost!R56+CLC_cost!R56+CDN_cost!R56+EHK_cost!R56</f>
        <v>0</v>
      </c>
      <c r="S55" s="113">
        <f>WIN_cost!S56+MRO_cost!S56+CMN_cost!S56+CLC_cost!S56+CDN_cost!S56+EHK_cost!S56</f>
        <v>0</v>
      </c>
      <c r="U55" s="121">
        <f t="shared" ref="U55:X58" ca="1" si="23">SUMIF($H$11:$S$11,U$11, $H55:$S55)</f>
        <v>901830</v>
      </c>
      <c r="V55" s="121">
        <f t="shared" ca="1" si="23"/>
        <v>728151.50062215538</v>
      </c>
      <c r="W55" s="121">
        <f t="shared" si="23"/>
        <v>0</v>
      </c>
      <c r="X55" s="121">
        <f t="shared" si="23"/>
        <v>0</v>
      </c>
      <c r="Z55" s="121">
        <f t="shared" ref="Z55:Z58" ca="1" si="24">SUM(U55:X55)</f>
        <v>1629981.5006221554</v>
      </c>
      <c r="AB55" s="121">
        <f t="shared" ref="AB55:AB58" ca="1" si="25">U55*$E55</f>
        <v>901830</v>
      </c>
      <c r="AC55" s="121">
        <f t="shared" ref="AC55:AC58" ca="1" si="26">V55*$E55</f>
        <v>728151.50062215538</v>
      </c>
      <c r="AD55" s="121">
        <f t="shared" ref="AD55:AD58" si="27">W55*$E55</f>
        <v>0</v>
      </c>
      <c r="AE55" s="121">
        <f t="shared" ref="AE55:AE58" si="28">X55*$E55</f>
        <v>0</v>
      </c>
      <c r="AG55" s="121">
        <f t="shared" ref="AG55:AG58" ca="1" si="29">SUM(AB55:AE55)</f>
        <v>1629981.5006221554</v>
      </c>
    </row>
    <row r="56" spans="1:16361">
      <c r="B56" s="264" t="str">
        <f>B55</f>
        <v>Contracts</v>
      </c>
      <c r="D56" s="20" t="s">
        <v>40</v>
      </c>
      <c r="E56" t="b">
        <f>IF(ISBLANK(D56), "", INDEX(Asset_groups!$F$7:$F$54, MATCH(D56, Asset_groups!$D$7:$D$54,0))="capex")</f>
        <v>1</v>
      </c>
      <c r="F56" s="13"/>
      <c r="G56" s="114"/>
      <c r="H56" s="93">
        <f>WIN_cost!H57+MRO_cost!H57+CMN_cost!H57+CLC_cost!H57+CDN_cost!H57+EHK_cost!H57</f>
        <v>0</v>
      </c>
      <c r="I56" s="93">
        <f ca="1">WIN_cost!I57+MRO_cost!I57+CMN_cost!I57+CLC_cost!I57+CDN_cost!I57+EHK_cost!I57</f>
        <v>0</v>
      </c>
      <c r="J56" s="113">
        <f>WIN_cost!J57+MRO_cost!J57+CMN_cost!J57+CLC_cost!J57+CDN_cost!J57+EHK_cost!J57</f>
        <v>380869</v>
      </c>
      <c r="K56" s="93">
        <f>WIN_cost!K57+MRO_cost!K57+CMN_cost!K57+CLC_cost!K57+CDN_cost!K57+EHK_cost!K57</f>
        <v>0</v>
      </c>
      <c r="L56" s="93">
        <f ca="1">WIN_cost!L57+MRO_cost!L57+CMN_cost!L57+CLC_cost!L57+CDN_cost!L57+EHK_cost!L57</f>
        <v>0</v>
      </c>
      <c r="M56" s="113">
        <f>WIN_cost!M57+MRO_cost!M57+CMN_cost!M57+CLC_cost!M57+CDN_cost!M57+EHK_cost!M57</f>
        <v>274032.46329940145</v>
      </c>
      <c r="N56" s="93">
        <f>WIN_cost!N57+MRO_cost!N57+CMN_cost!N57+CLC_cost!N57+CDN_cost!N57+EHK_cost!N57</f>
        <v>0</v>
      </c>
      <c r="O56" s="93">
        <f>WIN_cost!O57+MRO_cost!O57+CMN_cost!O57+CLC_cost!O57+CDN_cost!O57+EHK_cost!O57</f>
        <v>0</v>
      </c>
      <c r="P56" s="113">
        <f>WIN_cost!P57+MRO_cost!P57+CMN_cost!P57+CLC_cost!P57+CDN_cost!P57+EHK_cost!P57</f>
        <v>0</v>
      </c>
      <c r="Q56" s="93">
        <f>WIN_cost!Q57+MRO_cost!Q57+CMN_cost!Q57+CLC_cost!Q57+CDN_cost!Q57+EHK_cost!Q57</f>
        <v>0</v>
      </c>
      <c r="R56" s="93">
        <f>WIN_cost!R57+MRO_cost!R57+CMN_cost!R57+CLC_cost!R57+CDN_cost!R57+EHK_cost!R57</f>
        <v>0</v>
      </c>
      <c r="S56" s="113">
        <f>WIN_cost!S57+MRO_cost!S57+CMN_cost!S57+CLC_cost!S57+CDN_cost!S57+EHK_cost!S57</f>
        <v>0</v>
      </c>
      <c r="U56" s="121">
        <f t="shared" ca="1" si="23"/>
        <v>380869</v>
      </c>
      <c r="V56" s="121">
        <f t="shared" ca="1" si="23"/>
        <v>274032.46329940145</v>
      </c>
      <c r="W56" s="121">
        <f t="shared" si="23"/>
        <v>0</v>
      </c>
      <c r="X56" s="121">
        <f t="shared" si="23"/>
        <v>0</v>
      </c>
      <c r="Z56" s="121">
        <f t="shared" ca="1" si="24"/>
        <v>654901.46329940145</v>
      </c>
      <c r="AB56" s="121">
        <f t="shared" ca="1" si="25"/>
        <v>380869</v>
      </c>
      <c r="AC56" s="121">
        <f t="shared" ca="1" si="26"/>
        <v>274032.46329940145</v>
      </c>
      <c r="AD56" s="121">
        <f t="shared" si="27"/>
        <v>0</v>
      </c>
      <c r="AE56" s="121">
        <f t="shared" si="28"/>
        <v>0</v>
      </c>
      <c r="AG56" s="121">
        <f t="shared" ca="1" si="29"/>
        <v>654901.46329940145</v>
      </c>
    </row>
    <row r="57" spans="1:16361">
      <c r="B57" s="264" t="str">
        <f>B56</f>
        <v>Contracts</v>
      </c>
      <c r="D57" s="20" t="s">
        <v>28</v>
      </c>
      <c r="E57" t="b">
        <f>IF(ISBLANK(D57), "", INDEX(Asset_groups!$F$7:$F$54, MATCH(D57, Asset_groups!$D$7:$D$54,0))="capex")</f>
        <v>1</v>
      </c>
      <c r="F57" s="13"/>
      <c r="G57" s="114"/>
      <c r="H57" s="93">
        <f>WIN_cost!H58+MRO_cost!H58+CMN_cost!H58+CLC_cost!H58+CDN_cost!H58+EHK_cost!H58</f>
        <v>0</v>
      </c>
      <c r="I57" s="93">
        <f ca="1">WIN_cost!I58+MRO_cost!I58+CMN_cost!I58+CLC_cost!I58+CDN_cost!I58+EHK_cost!I58</f>
        <v>0</v>
      </c>
      <c r="J57" s="113">
        <f>WIN_cost!J58+MRO_cost!J58+CMN_cost!J58+CLC_cost!J58+CDN_cost!J58+EHK_cost!J58</f>
        <v>1377200</v>
      </c>
      <c r="K57" s="93">
        <f>WIN_cost!K58+MRO_cost!K58+CMN_cost!K58+CLC_cost!K58+CDN_cost!K58+EHK_cost!K58</f>
        <v>0</v>
      </c>
      <c r="L57" s="93">
        <f ca="1">WIN_cost!L58+MRO_cost!L58+CMN_cost!L58+CLC_cost!L58+CDN_cost!L58+EHK_cost!L58</f>
        <v>0</v>
      </c>
      <c r="M57" s="113">
        <f>WIN_cost!M58+MRO_cost!M58+CMN_cost!M58+CLC_cost!M58+CDN_cost!M58+EHK_cost!M58</f>
        <v>1464550.241477883</v>
      </c>
      <c r="N57" s="93">
        <f>WIN_cost!N58+MRO_cost!N58+CMN_cost!N58+CLC_cost!N58+CDN_cost!N58+EHK_cost!N58</f>
        <v>0</v>
      </c>
      <c r="O57" s="93">
        <f>WIN_cost!O58+MRO_cost!O58+CMN_cost!O58+CLC_cost!O58+CDN_cost!O58+EHK_cost!O58</f>
        <v>0</v>
      </c>
      <c r="P57" s="113">
        <f>WIN_cost!P58+MRO_cost!P58+CMN_cost!P58+CLC_cost!P58+CDN_cost!P58+EHK_cost!P58</f>
        <v>0</v>
      </c>
      <c r="Q57" s="93">
        <f>WIN_cost!Q58+MRO_cost!Q58+CMN_cost!Q58+CLC_cost!Q58+CDN_cost!Q58+EHK_cost!Q58</f>
        <v>0</v>
      </c>
      <c r="R57" s="93">
        <f>WIN_cost!R58+MRO_cost!R58+CMN_cost!R58+CLC_cost!R58+CDN_cost!R58+EHK_cost!R58</f>
        <v>0</v>
      </c>
      <c r="S57" s="113">
        <f>WIN_cost!S58+MRO_cost!S58+CMN_cost!S58+CLC_cost!S58+CDN_cost!S58+EHK_cost!S58</f>
        <v>0</v>
      </c>
      <c r="U57" s="121">
        <f t="shared" ca="1" si="23"/>
        <v>1377200</v>
      </c>
      <c r="V57" s="121">
        <f t="shared" ca="1" si="23"/>
        <v>1464550.241477883</v>
      </c>
      <c r="W57" s="121">
        <f t="shared" si="23"/>
        <v>0</v>
      </c>
      <c r="X57" s="121">
        <f t="shared" si="23"/>
        <v>0</v>
      </c>
      <c r="Z57" s="121">
        <f t="shared" ca="1" si="24"/>
        <v>2841750.241477883</v>
      </c>
      <c r="AB57" s="121">
        <f t="shared" ca="1" si="25"/>
        <v>1377200</v>
      </c>
      <c r="AC57" s="121">
        <f t="shared" ca="1" si="26"/>
        <v>1464550.241477883</v>
      </c>
      <c r="AD57" s="121">
        <f t="shared" si="27"/>
        <v>0</v>
      </c>
      <c r="AE57" s="121">
        <f t="shared" si="28"/>
        <v>0</v>
      </c>
      <c r="AG57" s="121">
        <f t="shared" ca="1" si="29"/>
        <v>2841750.241477883</v>
      </c>
    </row>
    <row r="58" spans="1:16361">
      <c r="B58" s="264" t="str">
        <f>B57</f>
        <v>Contracts</v>
      </c>
      <c r="D58" s="20" t="s">
        <v>37</v>
      </c>
      <c r="E58" t="b">
        <f>IF(ISBLANK(D58), "", INDEX(Asset_groups!$F$7:$F$54, MATCH(D58, Asset_groups!$D$7:$D$54,0))="capex")</f>
        <v>1</v>
      </c>
      <c r="F58" s="13"/>
      <c r="G58" s="114"/>
      <c r="H58" s="93">
        <f>WIN_cost!H59+MRO_cost!H59+CMN_cost!H59+CLC_cost!H59+CDN_cost!H59+EHK_cost!H59</f>
        <v>0</v>
      </c>
      <c r="I58" s="93">
        <f ca="1">WIN_cost!I59+MRO_cost!I59+CMN_cost!I59+CLC_cost!I59+CDN_cost!I59+EHK_cost!I59</f>
        <v>0</v>
      </c>
      <c r="J58" s="113">
        <f>WIN_cost!J59+MRO_cost!J59+CMN_cost!J59+CLC_cost!J59+CDN_cost!J59+EHK_cost!J59</f>
        <v>150000</v>
      </c>
      <c r="K58" s="93">
        <f>WIN_cost!K59+MRO_cost!K59+CMN_cost!K59+CLC_cost!K59+CDN_cost!K59+EHK_cost!K59</f>
        <v>0</v>
      </c>
      <c r="L58" s="93">
        <f ca="1">WIN_cost!L59+MRO_cost!L59+CMN_cost!L59+CLC_cost!L59+CDN_cost!L59+EHK_cost!L59</f>
        <v>0</v>
      </c>
      <c r="M58" s="113">
        <f>WIN_cost!M59+MRO_cost!M59+CMN_cost!M59+CLC_cost!M59+CDN_cost!M59+EHK_cost!M59</f>
        <v>153484.61973149056</v>
      </c>
      <c r="N58" s="93">
        <f>WIN_cost!N59+MRO_cost!N59+CMN_cost!N59+CLC_cost!N59+CDN_cost!N59+EHK_cost!N59</f>
        <v>0</v>
      </c>
      <c r="O58" s="93">
        <f>WIN_cost!O59+MRO_cost!O59+CMN_cost!O59+CLC_cost!O59+CDN_cost!O59+EHK_cost!O59</f>
        <v>0</v>
      </c>
      <c r="P58" s="113">
        <f>WIN_cost!P59+MRO_cost!P59+CMN_cost!P59+CLC_cost!P59+CDN_cost!P59+EHK_cost!P59</f>
        <v>0</v>
      </c>
      <c r="Q58" s="93">
        <f>WIN_cost!Q59+MRO_cost!Q59+CMN_cost!Q59+CLC_cost!Q59+CDN_cost!Q59+EHK_cost!Q59</f>
        <v>0</v>
      </c>
      <c r="R58" s="93">
        <f>WIN_cost!R59+MRO_cost!R59+CMN_cost!R59+CLC_cost!R59+CDN_cost!R59+EHK_cost!R59</f>
        <v>0</v>
      </c>
      <c r="S58" s="113">
        <f>WIN_cost!S59+MRO_cost!S59+CMN_cost!S59+CLC_cost!S59+CDN_cost!S59+EHK_cost!S59</f>
        <v>0</v>
      </c>
      <c r="U58" s="121">
        <f t="shared" ca="1" si="23"/>
        <v>150000</v>
      </c>
      <c r="V58" s="121">
        <f t="shared" ca="1" si="23"/>
        <v>153484.61973149056</v>
      </c>
      <c r="W58" s="121">
        <f t="shared" si="23"/>
        <v>0</v>
      </c>
      <c r="X58" s="121">
        <f t="shared" si="23"/>
        <v>0</v>
      </c>
      <c r="Z58" s="121">
        <f t="shared" ca="1" si="24"/>
        <v>303484.61973149056</v>
      </c>
      <c r="AB58" s="121">
        <f t="shared" ca="1" si="25"/>
        <v>150000</v>
      </c>
      <c r="AC58" s="121">
        <f t="shared" ca="1" si="26"/>
        <v>153484.61973149056</v>
      </c>
      <c r="AD58" s="121">
        <f t="shared" si="27"/>
        <v>0</v>
      </c>
      <c r="AE58" s="121">
        <f t="shared" si="28"/>
        <v>0</v>
      </c>
      <c r="AG58" s="121">
        <f t="shared" ca="1" si="29"/>
        <v>303484.61973149056</v>
      </c>
    </row>
    <row r="59" spans="1:16361">
      <c r="D59" s="20"/>
      <c r="E59" t="str">
        <f>IF(ISBLANK(D59), "", INDEX(Asset_groups!$F$7:$F$54, MATCH(D59, Asset_groups!$D$7:$D$54,0))="capex")</f>
        <v/>
      </c>
      <c r="F59" s="13"/>
      <c r="G59" s="114"/>
      <c r="H59" s="50"/>
      <c r="I59" s="50"/>
      <c r="J59" s="115"/>
      <c r="K59" s="50"/>
      <c r="L59" s="50"/>
      <c r="M59" s="115"/>
      <c r="N59" s="50"/>
      <c r="O59" s="50"/>
      <c r="P59" s="115"/>
      <c r="Q59" s="50"/>
      <c r="R59" s="50"/>
      <c r="S59" s="115"/>
      <c r="U59" s="121"/>
      <c r="V59" s="121"/>
      <c r="W59" s="121"/>
      <c r="X59" s="121"/>
      <c r="Z59" s="121"/>
      <c r="AB59" s="121"/>
      <c r="AC59" s="121"/>
      <c r="AD59" s="121"/>
      <c r="AE59" s="121"/>
      <c r="AG59" s="121"/>
    </row>
    <row r="60" spans="1:16361">
      <c r="D60" s="20"/>
      <c r="F60" s="13"/>
      <c r="G60" s="114"/>
      <c r="H60" s="50"/>
      <c r="I60" s="50"/>
      <c r="J60" s="115"/>
      <c r="K60" s="50"/>
      <c r="L60" s="50"/>
      <c r="M60" s="115"/>
      <c r="N60" s="50"/>
      <c r="O60" s="50"/>
      <c r="P60" s="115"/>
      <c r="Q60" s="50"/>
      <c r="R60" s="50"/>
      <c r="S60" s="115"/>
      <c r="U60" s="121"/>
      <c r="V60" s="121"/>
      <c r="W60" s="121"/>
      <c r="X60" s="121"/>
      <c r="Z60" s="121"/>
      <c r="AB60" s="121"/>
      <c r="AC60" s="121"/>
      <c r="AD60" s="121"/>
      <c r="AE60" s="121"/>
      <c r="AG60" s="121"/>
    </row>
    <row r="61" spans="1:16361" ht="13.5" thickBot="1">
      <c r="C61" s="16" t="s">
        <v>193</v>
      </c>
      <c r="D61" s="17"/>
      <c r="E61" s="17"/>
      <c r="F61" s="13"/>
      <c r="G61" s="114"/>
      <c r="H61" s="312">
        <f>SUM(H14:H58)</f>
        <v>31458800</v>
      </c>
      <c r="I61" s="312">
        <f t="shared" ref="I61:S61" ca="1" si="30">SUM(I14:I58)</f>
        <v>16677693.794444444</v>
      </c>
      <c r="J61" s="312">
        <f t="shared" si="30"/>
        <v>2809899</v>
      </c>
      <c r="K61" s="312">
        <f t="shared" si="30"/>
        <v>25404484.683640424</v>
      </c>
      <c r="L61" s="312">
        <f t="shared" ca="1" si="30"/>
        <v>12043007.206874788</v>
      </c>
      <c r="M61" s="312">
        <f t="shared" si="30"/>
        <v>2620218.8251309302</v>
      </c>
      <c r="N61" s="312">
        <f t="shared" si="30"/>
        <v>0</v>
      </c>
      <c r="O61" s="312">
        <f t="shared" si="30"/>
        <v>0</v>
      </c>
      <c r="P61" s="312">
        <f t="shared" si="30"/>
        <v>0</v>
      </c>
      <c r="Q61" s="312">
        <f t="shared" si="30"/>
        <v>0</v>
      </c>
      <c r="R61" s="312">
        <f t="shared" si="30"/>
        <v>0</v>
      </c>
      <c r="S61" s="312">
        <f t="shared" si="30"/>
        <v>0</v>
      </c>
      <c r="U61" s="312">
        <f t="shared" ref="U61:X61" ca="1" si="31">SUMIF($H$11:$S$11,U$11, $H61:$S61)</f>
        <v>50946392.794444442</v>
      </c>
      <c r="V61" s="312">
        <f t="shared" ca="1" si="31"/>
        <v>40067710.71564614</v>
      </c>
      <c r="W61" s="312">
        <f t="shared" si="31"/>
        <v>0</v>
      </c>
      <c r="X61" s="313">
        <f t="shared" si="31"/>
        <v>0</v>
      </c>
      <c r="Z61" s="313">
        <f t="shared" ref="Z61" ca="1" si="32">SUM(U61:X61)</f>
        <v>91014103.51009059</v>
      </c>
      <c r="AB61" s="313">
        <f ca="1">SUM(AB14:AB58)</f>
        <v>50946392.794444442</v>
      </c>
      <c r="AC61" s="313">
        <f ca="1">SUM(AC14:AC58)</f>
        <v>40067710.715646133</v>
      </c>
      <c r="AD61" s="313">
        <f>SUM(AD14:AD58)</f>
        <v>0</v>
      </c>
      <c r="AE61" s="313">
        <f>SUM(AE14:AE58)</f>
        <v>0</v>
      </c>
      <c r="AG61" s="313">
        <f t="shared" ref="AG61" ca="1" si="33">SUM(AB61:AE61)</f>
        <v>91014103.510090575</v>
      </c>
    </row>
    <row r="62" spans="1:16361" ht="15.75" thickTop="1">
      <c r="B62" s="10"/>
      <c r="D62" s="20"/>
      <c r="E62" t="str">
        <f>IF(ISBLANK(D62), "", INDEX(Asset_groups!$F$7:$F$54, MATCH(D62, Asset_groups!$D$7:$D$54,0))="capex")</f>
        <v/>
      </c>
      <c r="F62" s="13"/>
      <c r="G62" s="114"/>
      <c r="H62" s="50"/>
      <c r="I62" s="50"/>
      <c r="J62" s="115"/>
      <c r="K62" s="50"/>
      <c r="L62" s="50"/>
      <c r="M62" s="115"/>
      <c r="N62" s="50"/>
      <c r="O62" s="50"/>
      <c r="P62" s="115"/>
      <c r="Q62" s="50"/>
      <c r="R62" s="50"/>
      <c r="S62" s="115"/>
      <c r="U62" s="121"/>
      <c r="V62" s="121"/>
      <c r="W62" s="121"/>
      <c r="X62" s="121"/>
      <c r="Z62" s="121"/>
      <c r="AB62" s="121"/>
      <c r="AC62" s="121"/>
      <c r="AD62" s="121"/>
      <c r="AE62" s="121"/>
      <c r="AG62" s="121"/>
    </row>
    <row r="63" spans="1:16361" ht="15">
      <c r="B63" s="264" t="s">
        <v>62</v>
      </c>
      <c r="D63" s="10" t="s">
        <v>62</v>
      </c>
      <c r="E63" t="b">
        <f>IF(ISBLANK(D63), "", INDEX(Asset_groups!$F$7:$F$54, MATCH(D63, Asset_groups!$D$7:$D$54,0))="capex")</f>
        <v>0</v>
      </c>
      <c r="F63" s="13"/>
      <c r="G63" s="114"/>
      <c r="H63" s="93"/>
      <c r="I63" s="93"/>
      <c r="J63" s="113"/>
      <c r="K63" s="93"/>
      <c r="L63" s="93"/>
      <c r="M63" s="113"/>
      <c r="N63" s="93"/>
      <c r="O63" s="93"/>
      <c r="P63" s="113"/>
      <c r="Q63" s="93"/>
      <c r="R63" s="93"/>
      <c r="S63" s="113"/>
      <c r="U63" s="121">
        <f ca="1">IF(U61&gt;0, Project_inputs!$I$71/COUNTIF($U$61:$X$61, "&gt;"&amp;0)*U$10,0)</f>
        <v>2179965</v>
      </c>
      <c r="V63" s="121">
        <f ca="1">IF(V61&gt;0, Project_inputs!$I$71/COUNTIF($U$61:$X$61, "&gt;"&amp;0)*V$10,0)</f>
        <v>2230607.3270197255</v>
      </c>
      <c r="W63" s="121">
        <f>IF(W61&gt;0, Project_inputs!$I$71/COUNTIF($U$61:$X$61, "&gt;"&amp;0)*W$10,0)</f>
        <v>0</v>
      </c>
      <c r="X63" s="121">
        <f>IF(X61&gt;0, Project_inputs!$I$71/COUNTIF($U$61:$X$61, "&gt;"&amp;0)*X$10,0)</f>
        <v>0</v>
      </c>
      <c r="Z63" s="121">
        <f ca="1">SUM(U63:X63)</f>
        <v>4410572.327019725</v>
      </c>
      <c r="AB63" s="121">
        <f ca="1">U63*$E63</f>
        <v>0</v>
      </c>
      <c r="AC63" s="121">
        <f ca="1">V63*$E63</f>
        <v>0</v>
      </c>
      <c r="AD63" s="121">
        <f>W63*$E63</f>
        <v>0</v>
      </c>
      <c r="AE63" s="121">
        <f>X63*$E63</f>
        <v>0</v>
      </c>
      <c r="AG63" s="121">
        <f t="shared" ref="AG63" ca="1" si="34">SUM(AB63:AE63)</f>
        <v>0</v>
      </c>
    </row>
    <row r="64" spans="1:16361">
      <c r="B64" s="19"/>
      <c r="D64" s="20"/>
      <c r="F64" s="13"/>
      <c r="G64" s="114"/>
      <c r="H64" s="93"/>
      <c r="I64" s="93"/>
      <c r="J64" s="113"/>
      <c r="K64" s="93"/>
      <c r="L64" s="93"/>
      <c r="M64" s="113"/>
      <c r="N64" s="93"/>
      <c r="O64" s="93"/>
      <c r="P64" s="113"/>
      <c r="Q64" s="93"/>
      <c r="R64" s="93"/>
      <c r="S64" s="113"/>
      <c r="U64" s="121"/>
      <c r="V64" s="121"/>
      <c r="W64" s="121"/>
      <c r="X64" s="121"/>
      <c r="Z64" s="121">
        <f>SUM(U64:X64)</f>
        <v>0</v>
      </c>
      <c r="AB64" s="121"/>
      <c r="AC64" s="121"/>
      <c r="AD64" s="121"/>
      <c r="AE64" s="121"/>
      <c r="AG64" s="121"/>
    </row>
    <row r="65" spans="1:33" ht="13.5" thickBot="1">
      <c r="C65" s="16" t="s">
        <v>80</v>
      </c>
      <c r="D65" s="17"/>
      <c r="E65" s="17"/>
      <c r="F65" s="13"/>
      <c r="G65" s="114"/>
      <c r="H65" s="96">
        <f t="shared" ref="H65:S65" si="35">SUM(H14:H58)</f>
        <v>31458800</v>
      </c>
      <c r="I65" s="96">
        <f t="shared" ca="1" si="35"/>
        <v>16677693.794444444</v>
      </c>
      <c r="J65" s="117">
        <f t="shared" si="35"/>
        <v>2809899</v>
      </c>
      <c r="K65" s="96">
        <f t="shared" si="35"/>
        <v>25404484.683640424</v>
      </c>
      <c r="L65" s="96">
        <f t="shared" ca="1" si="35"/>
        <v>12043007.206874788</v>
      </c>
      <c r="M65" s="117">
        <f t="shared" si="35"/>
        <v>2620218.8251309302</v>
      </c>
      <c r="N65" s="96">
        <f t="shared" si="35"/>
        <v>0</v>
      </c>
      <c r="O65" s="96">
        <f t="shared" si="35"/>
        <v>0</v>
      </c>
      <c r="P65" s="117">
        <f t="shared" si="35"/>
        <v>0</v>
      </c>
      <c r="Q65" s="96">
        <f t="shared" si="35"/>
        <v>0</v>
      </c>
      <c r="R65" s="96">
        <f t="shared" si="35"/>
        <v>0</v>
      </c>
      <c r="S65" s="117">
        <f t="shared" si="35"/>
        <v>0</v>
      </c>
      <c r="U65" s="125">
        <f ca="1">SUM(U14:U64)</f>
        <v>104072750.58888888</v>
      </c>
      <c r="V65" s="125">
        <f ca="1">SUM(V14:V64)</f>
        <v>82366028.758311987</v>
      </c>
      <c r="W65" s="125">
        <f>SUM(W14:W64)</f>
        <v>0</v>
      </c>
      <c r="X65" s="125">
        <f>SUM(X14:X64)</f>
        <v>0</v>
      </c>
      <c r="Z65" s="125">
        <f ca="1">SUM(U65:X65)</f>
        <v>186438779.34720087</v>
      </c>
      <c r="AB65" s="125">
        <f ca="1">SUM(AB14:AB64)</f>
        <v>101892785.58888888</v>
      </c>
      <c r="AC65" s="125">
        <f ca="1">SUM(AC14:AC64)</f>
        <v>80135421.431292266</v>
      </c>
      <c r="AD65" s="125">
        <f>SUM(AD14:AD64)</f>
        <v>0</v>
      </c>
      <c r="AE65" s="125">
        <f>SUM(AE14:AE64)</f>
        <v>0</v>
      </c>
      <c r="AG65" s="125">
        <f ca="1">SUM(AG14:AG64)</f>
        <v>182028207.02018112</v>
      </c>
    </row>
    <row r="66" spans="1:33" ht="13.5" thickTop="1">
      <c r="C66" s="29" t="s">
        <v>58</v>
      </c>
      <c r="D66" s="133"/>
      <c r="E66" s="133"/>
      <c r="F66" s="134"/>
      <c r="G66" s="133"/>
      <c r="H66" s="110">
        <f t="shared" ref="H66:S66" ca="1" si="36">IFERROR(H65/SUMIF($U$11:$X$11, H$11, $U$65:$X$65),0)</f>
        <v>0.30227701124446532</v>
      </c>
      <c r="I66" s="110">
        <f t="shared" ca="1" si="36"/>
        <v>0.16025034122836956</v>
      </c>
      <c r="J66" s="110">
        <f t="shared" ca="1" si="36"/>
        <v>2.6999372881953917E-2</v>
      </c>
      <c r="K66" s="110">
        <f t="shared" ca="1" si="36"/>
        <v>0.3084340117718341</v>
      </c>
      <c r="L66" s="110">
        <f t="shared" ca="1" si="36"/>
        <v>0.14621327977597154</v>
      </c>
      <c r="M66" s="110">
        <f t="shared" ca="1" si="36"/>
        <v>3.1811887311205475E-2</v>
      </c>
      <c r="N66" s="110">
        <f t="shared" si="36"/>
        <v>0</v>
      </c>
      <c r="O66" s="110">
        <f t="shared" si="36"/>
        <v>0</v>
      </c>
      <c r="P66" s="110">
        <f t="shared" si="36"/>
        <v>0</v>
      </c>
      <c r="Q66" s="110">
        <f t="shared" si="36"/>
        <v>0</v>
      </c>
      <c r="R66" s="110">
        <f t="shared" si="36"/>
        <v>0</v>
      </c>
      <c r="S66" s="110">
        <f t="shared" si="36"/>
        <v>0</v>
      </c>
      <c r="T66" s="133"/>
      <c r="U66" s="133"/>
      <c r="V66" s="133"/>
      <c r="W66" s="133"/>
      <c r="X66" s="133"/>
      <c r="Y66" s="133"/>
      <c r="Z66" s="2"/>
      <c r="AA66" s="133"/>
      <c r="AB66" s="133"/>
      <c r="AC66" s="133"/>
      <c r="AD66" s="133"/>
      <c r="AE66" s="133"/>
      <c r="AF66" s="133"/>
      <c r="AG66" s="133"/>
    </row>
    <row r="67" spans="1:33">
      <c r="C67" s="19"/>
      <c r="D67" s="19"/>
      <c r="E67" s="19"/>
      <c r="F67" s="135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2"/>
      <c r="AA67" s="19"/>
      <c r="AB67" s="19"/>
      <c r="AC67" s="19"/>
      <c r="AD67" s="19"/>
      <c r="AE67" s="19"/>
      <c r="AF67" s="19"/>
      <c r="AG67" s="19"/>
    </row>
    <row r="68" spans="1:33" s="2" customFormat="1">
      <c r="A68"/>
      <c r="B68"/>
      <c r="C68"/>
      <c r="D68"/>
      <c r="E68"/>
      <c r="F68" s="21"/>
      <c r="H68" s="150"/>
      <c r="I68" s="59"/>
      <c r="J68" s="59"/>
      <c r="K68" s="59"/>
      <c r="U68" s="109"/>
      <c r="V68" s="109"/>
      <c r="W68" s="109"/>
      <c r="X68" s="109"/>
      <c r="AB68" s="161"/>
      <c r="AC68" s="161"/>
      <c r="AD68" s="161"/>
      <c r="AE68" s="161"/>
      <c r="AG68" s="161"/>
    </row>
    <row r="69" spans="1:33" s="2" customFormat="1">
      <c r="A69"/>
      <c r="B69"/>
      <c r="C69"/>
      <c r="D69" t="s">
        <v>94</v>
      </c>
      <c r="E69" t="b">
        <f t="array" ref="E69">D17:D48=Cost_Summary!D14:D45</f>
        <v>1</v>
      </c>
      <c r="F69" s="21"/>
      <c r="H69" s="59"/>
      <c r="I69" s="59"/>
      <c r="J69" s="59"/>
      <c r="K69" s="59"/>
      <c r="U69" s="109"/>
      <c r="V69" s="109"/>
      <c r="W69" s="109"/>
      <c r="X69" s="109"/>
      <c r="AB69" s="109"/>
      <c r="AC69" s="109"/>
      <c r="AD69" s="109"/>
      <c r="AE69" s="109"/>
      <c r="AG69" s="109"/>
    </row>
    <row r="70" spans="1:33">
      <c r="H70" s="149"/>
      <c r="I70" s="149"/>
      <c r="J70" s="149"/>
      <c r="Z70" s="2"/>
    </row>
    <row r="71" spans="1:33" s="2" customFormat="1">
      <c r="A71"/>
      <c r="B71"/>
      <c r="C71"/>
      <c r="D71"/>
      <c r="E71"/>
      <c r="F71" s="21"/>
      <c r="H71" s="59"/>
      <c r="I71" s="59"/>
      <c r="J71" s="59"/>
      <c r="K71" s="59"/>
      <c r="U71" s="109"/>
      <c r="AB71" s="109"/>
      <c r="AG71" s="109"/>
    </row>
    <row r="72" spans="1:33" s="2" customFormat="1">
      <c r="A72"/>
      <c r="B72"/>
      <c r="C72"/>
      <c r="D72"/>
      <c r="E72"/>
      <c r="F72" s="21"/>
      <c r="I72" s="166"/>
    </row>
    <row r="73" spans="1:33" s="2" customFormat="1">
      <c r="A73"/>
      <c r="B73"/>
      <c r="C73"/>
      <c r="D73"/>
      <c r="E73"/>
      <c r="F73" s="21"/>
    </row>
    <row r="74" spans="1:33" s="2" customFormat="1">
      <c r="A74"/>
      <c r="B74"/>
      <c r="C74"/>
      <c r="D74"/>
      <c r="E74"/>
      <c r="F74" s="21"/>
    </row>
    <row r="75" spans="1:33" s="2" customFormat="1">
      <c r="A75"/>
      <c r="B75"/>
      <c r="C75"/>
      <c r="D75"/>
      <c r="E75"/>
      <c r="F75" s="21"/>
    </row>
    <row r="76" spans="1:33" s="2" customFormat="1">
      <c r="A76"/>
      <c r="B76"/>
      <c r="C76"/>
      <c r="D76"/>
      <c r="E76"/>
      <c r="F76" s="21"/>
    </row>
    <row r="77" spans="1:33" s="2" customFormat="1">
      <c r="A77"/>
      <c r="B77"/>
      <c r="C77"/>
      <c r="D77"/>
      <c r="E77"/>
      <c r="F77" s="21"/>
    </row>
    <row r="78" spans="1:33" s="2" customFormat="1">
      <c r="A78"/>
      <c r="B78"/>
      <c r="C78"/>
      <c r="D78"/>
      <c r="E78"/>
      <c r="F78" s="21"/>
    </row>
    <row r="79" spans="1:33" s="2" customFormat="1">
      <c r="A79"/>
      <c r="B79"/>
      <c r="C79"/>
      <c r="D79"/>
      <c r="E79"/>
      <c r="F79" s="21"/>
    </row>
    <row r="80" spans="1:33" s="2" customFormat="1">
      <c r="A80"/>
      <c r="B80"/>
      <c r="C80"/>
      <c r="D80"/>
      <c r="E80"/>
      <c r="F80" s="21"/>
    </row>
    <row r="81" spans="1:6" s="2" customFormat="1">
      <c r="A81"/>
      <c r="B81"/>
      <c r="C81"/>
      <c r="D81"/>
      <c r="E81"/>
      <c r="F81" s="21"/>
    </row>
    <row r="82" spans="1:6" s="2" customFormat="1">
      <c r="A82"/>
      <c r="B82"/>
      <c r="C82"/>
      <c r="D82"/>
      <c r="E82"/>
      <c r="F82" s="21"/>
    </row>
    <row r="83" spans="1:6" s="2" customFormat="1">
      <c r="A83"/>
      <c r="B83"/>
      <c r="C83"/>
      <c r="D83"/>
      <c r="E83"/>
      <c r="F83" s="21"/>
    </row>
    <row r="84" spans="1:6" s="2" customFormat="1">
      <c r="A84"/>
      <c r="B84"/>
      <c r="C84"/>
      <c r="D84"/>
      <c r="E84"/>
      <c r="F84" s="21"/>
    </row>
    <row r="85" spans="1:6" s="2" customFormat="1">
      <c r="A85"/>
      <c r="B85"/>
      <c r="C85"/>
      <c r="D85"/>
      <c r="E85"/>
      <c r="F85" s="21"/>
    </row>
    <row r="86" spans="1:6" s="2" customFormat="1">
      <c r="A86"/>
      <c r="B86"/>
      <c r="C86"/>
      <c r="D86"/>
      <c r="E86"/>
      <c r="F86" s="21"/>
    </row>
    <row r="87" spans="1:6" s="2" customFormat="1">
      <c r="A87"/>
      <c r="B87"/>
      <c r="C87"/>
      <c r="D87"/>
      <c r="E87"/>
      <c r="F87" s="21"/>
    </row>
    <row r="88" spans="1:6" s="2" customFormat="1">
      <c r="A88"/>
      <c r="B88"/>
      <c r="C88"/>
      <c r="D88"/>
      <c r="E88"/>
      <c r="F88" s="21"/>
    </row>
    <row r="89" spans="1:6" s="2" customFormat="1">
      <c r="A89"/>
      <c r="B89"/>
      <c r="C89"/>
      <c r="D89"/>
      <c r="E89"/>
      <c r="F89" s="21"/>
    </row>
    <row r="90" spans="1:6" s="2" customFormat="1">
      <c r="A90"/>
      <c r="B90"/>
      <c r="C90"/>
      <c r="D90"/>
      <c r="E90"/>
      <c r="F90" s="21"/>
    </row>
    <row r="91" spans="1:6" s="2" customFormat="1">
      <c r="A91"/>
      <c r="B91"/>
      <c r="C91"/>
      <c r="D91"/>
      <c r="E91"/>
      <c r="F91" s="21"/>
    </row>
    <row r="92" spans="1:6" s="2" customFormat="1">
      <c r="A92"/>
      <c r="B92"/>
      <c r="C92"/>
      <c r="D92"/>
      <c r="E92"/>
      <c r="F92" s="21"/>
    </row>
    <row r="93" spans="1:6" s="2" customFormat="1">
      <c r="A93"/>
      <c r="B93"/>
      <c r="C93"/>
      <c r="D93"/>
      <c r="E93"/>
      <c r="F93" s="21"/>
    </row>
    <row r="94" spans="1:6" s="2" customFormat="1">
      <c r="A94"/>
      <c r="B94"/>
      <c r="C94"/>
      <c r="D94"/>
      <c r="E94"/>
      <c r="F94" s="21"/>
    </row>
    <row r="95" spans="1:6" s="2" customFormat="1">
      <c r="A95"/>
      <c r="B95"/>
      <c r="C95"/>
      <c r="D95"/>
      <c r="E95"/>
      <c r="F95" s="21"/>
    </row>
    <row r="96" spans="1:6" s="2" customFormat="1">
      <c r="A96"/>
      <c r="B96"/>
      <c r="C96"/>
      <c r="D96"/>
      <c r="E96"/>
      <c r="F96" s="21"/>
    </row>
    <row r="97" spans="1:6" s="2" customFormat="1">
      <c r="A97"/>
      <c r="B97"/>
      <c r="C97"/>
      <c r="D97"/>
      <c r="E97"/>
      <c r="F97" s="21"/>
    </row>
    <row r="98" spans="1:6" s="2" customFormat="1">
      <c r="A98"/>
      <c r="B98"/>
      <c r="C98"/>
      <c r="D98"/>
      <c r="E98"/>
      <c r="F98" s="21"/>
    </row>
    <row r="99" spans="1:6" s="2" customFormat="1">
      <c r="A99"/>
      <c r="B99"/>
      <c r="C99"/>
      <c r="D99"/>
      <c r="E99"/>
      <c r="F99" s="21"/>
    </row>
    <row r="100" spans="1:6" s="2" customFormat="1">
      <c r="A100"/>
      <c r="B100"/>
      <c r="C100"/>
      <c r="D100"/>
      <c r="E100"/>
      <c r="F100" s="21"/>
    </row>
    <row r="101" spans="1:6" s="2" customFormat="1">
      <c r="A101"/>
      <c r="B101"/>
      <c r="C101"/>
      <c r="D101"/>
      <c r="E101"/>
      <c r="F101" s="21"/>
    </row>
    <row r="102" spans="1:6" s="2" customFormat="1">
      <c r="A102"/>
      <c r="B102"/>
      <c r="C102"/>
      <c r="D102"/>
      <c r="E102"/>
      <c r="F102" s="21"/>
    </row>
    <row r="103" spans="1:6" s="2" customFormat="1">
      <c r="A103"/>
      <c r="B103"/>
      <c r="C103"/>
      <c r="D103"/>
      <c r="E103"/>
      <c r="F103" s="21"/>
    </row>
    <row r="104" spans="1:6" s="2" customFormat="1">
      <c r="A104"/>
      <c r="B104"/>
      <c r="C104"/>
      <c r="D104"/>
      <c r="E104"/>
      <c r="F104" s="21"/>
    </row>
    <row r="105" spans="1:6" s="2" customFormat="1">
      <c r="A105"/>
      <c r="B105"/>
      <c r="C105"/>
      <c r="D105"/>
      <c r="E105"/>
      <c r="F105" s="21"/>
    </row>
    <row r="106" spans="1:6" s="2" customFormat="1">
      <c r="A106"/>
      <c r="B106"/>
      <c r="C106"/>
      <c r="D106"/>
      <c r="E106"/>
      <c r="F106" s="21"/>
    </row>
    <row r="107" spans="1:6" s="2" customFormat="1">
      <c r="A107"/>
      <c r="B107"/>
      <c r="C107"/>
      <c r="D107"/>
      <c r="E107"/>
      <c r="F107" s="21"/>
    </row>
    <row r="108" spans="1:6" s="2" customFormat="1">
      <c r="A108"/>
      <c r="B108"/>
      <c r="C108"/>
      <c r="D108"/>
      <c r="E108"/>
      <c r="F108" s="21"/>
    </row>
    <row r="109" spans="1:6" s="2" customFormat="1">
      <c r="A109"/>
      <c r="B109"/>
      <c r="C109"/>
      <c r="D109"/>
      <c r="E109"/>
      <c r="F109" s="21"/>
    </row>
    <row r="110" spans="1:6" s="2" customFormat="1">
      <c r="A110"/>
      <c r="B110"/>
      <c r="C110"/>
      <c r="D110"/>
      <c r="E110"/>
      <c r="F110" s="21"/>
    </row>
    <row r="111" spans="1:6" s="2" customFormat="1">
      <c r="A111"/>
      <c r="B111"/>
      <c r="C111"/>
      <c r="D111"/>
      <c r="E111"/>
      <c r="F111" s="21"/>
    </row>
    <row r="112" spans="1:6" s="2" customFormat="1">
      <c r="A112"/>
      <c r="B112"/>
      <c r="C112"/>
      <c r="D112"/>
      <c r="E112"/>
      <c r="F112" s="21"/>
    </row>
    <row r="113" spans="1:6" s="2" customFormat="1">
      <c r="A113"/>
      <c r="B113"/>
      <c r="C113"/>
      <c r="D113"/>
      <c r="E113"/>
      <c r="F113" s="21"/>
    </row>
    <row r="114" spans="1:6" s="2" customFormat="1">
      <c r="A114"/>
      <c r="B114"/>
      <c r="C114"/>
      <c r="D114"/>
      <c r="E114"/>
      <c r="F114" s="21"/>
    </row>
    <row r="115" spans="1:6" s="2" customFormat="1">
      <c r="A115"/>
      <c r="B115"/>
      <c r="C115"/>
      <c r="D115"/>
      <c r="E115"/>
      <c r="F115" s="21"/>
    </row>
    <row r="116" spans="1:6" s="2" customFormat="1">
      <c r="A116"/>
      <c r="B116"/>
      <c r="C116"/>
      <c r="D116"/>
      <c r="E116"/>
      <c r="F116" s="21"/>
    </row>
    <row r="117" spans="1:6" s="2" customFormat="1">
      <c r="A117"/>
      <c r="B117"/>
      <c r="C117"/>
      <c r="D117"/>
      <c r="E117"/>
      <c r="F117" s="21"/>
    </row>
    <row r="118" spans="1:6" s="2" customFormat="1">
      <c r="A118"/>
      <c r="B118"/>
      <c r="C118"/>
      <c r="D118"/>
      <c r="E118"/>
      <c r="F118" s="21"/>
    </row>
    <row r="119" spans="1:6" s="2" customFormat="1">
      <c r="A119"/>
      <c r="B119"/>
      <c r="C119"/>
      <c r="D119"/>
      <c r="E119"/>
      <c r="F119" s="21"/>
    </row>
    <row r="120" spans="1:6" s="2" customFormat="1">
      <c r="A120"/>
      <c r="B120"/>
      <c r="C120"/>
      <c r="D120"/>
      <c r="E120"/>
      <c r="F120" s="21"/>
    </row>
    <row r="121" spans="1:6" s="2" customFormat="1">
      <c r="A121"/>
      <c r="B121"/>
      <c r="C121"/>
      <c r="D121"/>
      <c r="E121"/>
      <c r="F121" s="21"/>
    </row>
    <row r="122" spans="1:6" s="2" customFormat="1">
      <c r="A122"/>
      <c r="B122"/>
      <c r="C122"/>
      <c r="D122"/>
      <c r="E122"/>
      <c r="F122" s="21"/>
    </row>
    <row r="123" spans="1:6" s="2" customFormat="1">
      <c r="A123"/>
      <c r="B123"/>
      <c r="C123"/>
      <c r="D123"/>
      <c r="E123"/>
      <c r="F123" s="21"/>
    </row>
    <row r="124" spans="1:6" s="2" customFormat="1">
      <c r="A124"/>
      <c r="B124"/>
      <c r="C124"/>
      <c r="D124"/>
      <c r="E124"/>
      <c r="F124" s="21"/>
    </row>
    <row r="125" spans="1:6" s="2" customFormat="1">
      <c r="A125"/>
      <c r="B125"/>
      <c r="C125"/>
      <c r="D125"/>
      <c r="E125"/>
      <c r="F125" s="21"/>
    </row>
    <row r="126" spans="1:6" s="2" customFormat="1">
      <c r="A126"/>
      <c r="B126"/>
      <c r="C126"/>
      <c r="D126"/>
      <c r="E126"/>
      <c r="F126" s="21"/>
    </row>
    <row r="127" spans="1:6" s="2" customFormat="1">
      <c r="A127"/>
      <c r="B127"/>
      <c r="C127"/>
      <c r="D127"/>
      <c r="E127"/>
      <c r="F127" s="21"/>
    </row>
    <row r="128" spans="1:6" s="2" customFormat="1">
      <c r="A128"/>
      <c r="B128"/>
      <c r="C128"/>
      <c r="D128"/>
      <c r="E128"/>
      <c r="F128" s="21"/>
    </row>
    <row r="129" spans="1:26" s="2" customFormat="1">
      <c r="A129"/>
      <c r="B129"/>
      <c r="C129"/>
      <c r="D129"/>
      <c r="E129"/>
      <c r="F129" s="21"/>
    </row>
    <row r="130" spans="1:26" s="2" customFormat="1">
      <c r="A130"/>
      <c r="B130"/>
      <c r="C130"/>
      <c r="D130"/>
      <c r="E130"/>
      <c r="F130" s="21"/>
    </row>
    <row r="131" spans="1:26" s="2" customFormat="1">
      <c r="A131"/>
      <c r="B131"/>
      <c r="C131"/>
      <c r="D131"/>
      <c r="E131"/>
      <c r="F131" s="21"/>
    </row>
    <row r="132" spans="1:26" s="2" customFormat="1">
      <c r="A132"/>
      <c r="B132"/>
      <c r="C132"/>
      <c r="D132"/>
      <c r="E132"/>
      <c r="F132" s="21"/>
      <c r="Z132"/>
    </row>
    <row r="133" spans="1:26" s="2" customFormat="1">
      <c r="A133"/>
      <c r="B133"/>
      <c r="C133"/>
      <c r="D133"/>
      <c r="E133"/>
      <c r="F133" s="21"/>
      <c r="Z133"/>
    </row>
    <row r="134" spans="1:26" s="2" customFormat="1">
      <c r="A134"/>
      <c r="B134"/>
      <c r="C134"/>
      <c r="D134"/>
      <c r="E134"/>
      <c r="F134" s="21"/>
      <c r="Z134"/>
    </row>
    <row r="135" spans="1:26" s="2" customFormat="1">
      <c r="A135"/>
      <c r="B135"/>
      <c r="C135"/>
      <c r="D135"/>
      <c r="E135"/>
      <c r="F135" s="21"/>
      <c r="Z135"/>
    </row>
    <row r="136" spans="1:26" s="2" customFormat="1">
      <c r="A136"/>
      <c r="B136"/>
      <c r="C136"/>
      <c r="D136"/>
      <c r="E136"/>
      <c r="F136" s="21"/>
      <c r="Z136"/>
    </row>
    <row r="137" spans="1:26" s="2" customFormat="1">
      <c r="A137"/>
      <c r="B137"/>
      <c r="C137"/>
      <c r="D137"/>
      <c r="E137"/>
      <c r="F137" s="21"/>
      <c r="Z137"/>
    </row>
    <row r="138" spans="1:26" s="2" customFormat="1">
      <c r="A138"/>
      <c r="B138"/>
      <c r="C138"/>
      <c r="D138"/>
      <c r="E138"/>
      <c r="F138" s="21"/>
      <c r="Z138"/>
    </row>
    <row r="139" spans="1:26" s="2" customFormat="1">
      <c r="A139"/>
      <c r="B139"/>
      <c r="C139"/>
      <c r="D139"/>
      <c r="E139"/>
      <c r="F139" s="21"/>
      <c r="Z139"/>
    </row>
    <row r="140" spans="1:26" s="2" customFormat="1">
      <c r="A140"/>
      <c r="B140"/>
      <c r="C140"/>
      <c r="D140"/>
      <c r="E140"/>
      <c r="F140" s="21"/>
      <c r="Z140"/>
    </row>
  </sheetData>
  <conditionalFormatting sqref="H2">
    <cfRule type="containsText" dxfId="0" priority="1" operator="containsText" text="TRUE">
      <formula>NOT(ISERROR(SEARCH("TRUE",H2)))</formula>
    </cfRule>
  </conditionalFormatting>
  <pageMargins left="0.43307086614173229" right="0.23622047244094488" top="0.55118110236220474" bottom="0.55118110236220474" header="0.31496062992125984" footer="0.31496062992125984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61"/>
  <sheetViews>
    <sheetView showGridLines="0" zoomScale="70" zoomScaleNormal="70" workbookViewId="0"/>
  </sheetViews>
  <sheetFormatPr defaultRowHeight="12.75"/>
  <cols>
    <col min="1" max="1" width="3.140625" style="79" customWidth="1"/>
    <col min="2" max="2" width="28.5703125" style="81" customWidth="1"/>
    <col min="3" max="3" width="16.85546875" style="81" customWidth="1"/>
    <col min="4" max="5" width="12" style="81" customWidth="1"/>
    <col min="6" max="6" width="12" style="80" customWidth="1"/>
    <col min="7" max="7" width="12.42578125" style="80" customWidth="1"/>
    <col min="8" max="13" width="12.28515625" style="80" customWidth="1"/>
    <col min="14" max="14" width="8.140625" style="80" customWidth="1"/>
    <col min="15" max="19" width="16.5703125" style="79" customWidth="1"/>
    <col min="20" max="16384" width="9.140625" style="79"/>
  </cols>
  <sheetData>
    <row r="1" spans="1:36" customFormat="1" ht="23.25">
      <c r="A1" s="221" t="str">
        <f>Project_inputs!A1</f>
        <v>Powercor REFCLs Tranche 1 Contingent Project Application</v>
      </c>
      <c r="B1" s="222"/>
      <c r="C1" s="222"/>
      <c r="D1" s="222"/>
      <c r="E1" s="222"/>
      <c r="F1" s="222"/>
      <c r="G1" s="222"/>
      <c r="H1" s="222"/>
      <c r="I1" s="222"/>
      <c r="J1" s="222"/>
      <c r="K1" s="247"/>
      <c r="L1" s="247"/>
      <c r="M1" s="247"/>
      <c r="N1" s="247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</row>
    <row r="2" spans="1:36" customFormat="1" ht="17.25" customHeight="1">
      <c r="A2" s="223" t="s">
        <v>85</v>
      </c>
      <c r="B2" s="222"/>
      <c r="C2" s="223" t="s">
        <v>52</v>
      </c>
      <c r="D2" s="223"/>
      <c r="E2" s="223"/>
      <c r="F2" s="222"/>
      <c r="G2" s="222"/>
      <c r="H2" s="222"/>
      <c r="I2" s="222"/>
      <c r="J2" s="222"/>
      <c r="K2" s="247"/>
      <c r="L2" s="247"/>
      <c r="M2" s="247"/>
      <c r="N2" s="247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</row>
    <row r="3" spans="1:36" customFormat="1">
      <c r="A3" s="225"/>
      <c r="B3" s="222"/>
      <c r="C3" s="222"/>
      <c r="D3" s="222"/>
      <c r="E3" s="222"/>
      <c r="F3" s="222"/>
      <c r="G3" s="222"/>
      <c r="H3" s="222"/>
      <c r="I3" s="222"/>
      <c r="J3" s="222"/>
      <c r="K3" s="247"/>
      <c r="L3" s="247"/>
      <c r="M3" s="247"/>
      <c r="N3" s="247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</row>
    <row r="4" spans="1:36">
      <c r="K4" s="247"/>
      <c r="L4" s="247"/>
      <c r="M4" s="247"/>
      <c r="N4" s="247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</row>
    <row r="5" spans="1:36" ht="12.75" customHeight="1">
      <c r="A5" s="87"/>
      <c r="B5" s="79"/>
      <c r="F5" s="81"/>
      <c r="G5" s="81"/>
      <c r="H5" s="81"/>
      <c r="I5" s="81"/>
      <c r="J5" s="81"/>
      <c r="K5" s="81"/>
      <c r="L5" s="8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36" ht="12.75" customHeight="1">
      <c r="B6" s="79"/>
      <c r="D6" s="83"/>
      <c r="E6" s="83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36" ht="12.75" customHeight="1">
      <c r="B7" s="79"/>
      <c r="D7" s="83"/>
      <c r="E7" s="8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36" s="2" customFormat="1">
      <c r="A8" s="226" t="s">
        <v>167</v>
      </c>
      <c r="B8" s="226"/>
      <c r="C8" s="226"/>
      <c r="D8" s="226"/>
      <c r="E8" s="226"/>
      <c r="F8" s="228"/>
      <c r="G8" s="228"/>
      <c r="H8" s="228"/>
      <c r="I8" s="228"/>
      <c r="J8" s="246"/>
    </row>
    <row r="9" spans="1:36" ht="12.75" customHeight="1">
      <c r="B9" s="79"/>
      <c r="C9" s="82"/>
      <c r="D9" s="83"/>
      <c r="E9" s="83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36" s="87" customFormat="1">
      <c r="B10" s="297" t="s">
        <v>166</v>
      </c>
      <c r="C10" s="297"/>
      <c r="D10" s="303"/>
      <c r="E10" s="303"/>
      <c r="F10" s="303">
        <v>2016</v>
      </c>
      <c r="G10" s="303">
        <v>2017</v>
      </c>
      <c r="H10" s="303">
        <v>2018</v>
      </c>
      <c r="I10" s="303">
        <v>2019</v>
      </c>
      <c r="J10" s="303">
        <v>2020</v>
      </c>
      <c r="K10" s="304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36">
      <c r="B11" s="81" t="s">
        <v>8</v>
      </c>
      <c r="E11" s="132"/>
      <c r="F11" s="84"/>
      <c r="G11" s="85">
        <v>174.12499999999997</v>
      </c>
      <c r="H11" s="85">
        <v>178.17006273830526</v>
      </c>
      <c r="I11" s="85">
        <v>182.30909551283065</v>
      </c>
      <c r="J11" s="85">
        <v>186.54428132252536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36">
      <c r="F12" s="84"/>
      <c r="G12" s="84"/>
      <c r="H12" s="84"/>
      <c r="I12" s="84"/>
      <c r="J12" s="8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36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36" s="2" customFormat="1">
      <c r="A14" s="226" t="s">
        <v>168</v>
      </c>
      <c r="B14" s="226"/>
      <c r="C14" s="226"/>
      <c r="D14" s="226"/>
      <c r="E14" s="226"/>
      <c r="F14" s="228"/>
      <c r="G14" s="228"/>
      <c r="H14" s="228"/>
      <c r="I14" s="228"/>
      <c r="J14" s="246"/>
    </row>
    <row r="15" spans="1:36" ht="12.75" customHeight="1">
      <c r="B15" s="79"/>
      <c r="C15" s="83"/>
      <c r="D15" s="83"/>
      <c r="E15" s="83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36" ht="12.75" customHeight="1">
      <c r="B16" s="297" t="s">
        <v>48</v>
      </c>
      <c r="C16" s="301"/>
      <c r="D16" s="302"/>
      <c r="E16" s="303"/>
      <c r="F16" s="303">
        <v>2016</v>
      </c>
      <c r="G16" s="303">
        <v>2017</v>
      </c>
      <c r="H16" s="303">
        <v>2018</v>
      </c>
      <c r="I16" s="303">
        <v>2019</v>
      </c>
      <c r="J16" s="303">
        <v>2020</v>
      </c>
      <c r="K16" s="79"/>
      <c r="L16" s="79"/>
      <c r="M16" s="79"/>
      <c r="N16" s="79"/>
    </row>
    <row r="17" spans="1:28" ht="12.75" customHeight="1">
      <c r="B17" s="88" t="s">
        <v>44</v>
      </c>
      <c r="C17" s="79"/>
      <c r="D17" s="80" t="s">
        <v>47</v>
      </c>
      <c r="E17" s="80"/>
      <c r="F17" s="84"/>
      <c r="G17" s="305">
        <v>167.88866666666664</v>
      </c>
      <c r="H17" s="305">
        <v>172.48714611212276</v>
      </c>
      <c r="I17" s="305">
        <v>177.36980366406655</v>
      </c>
      <c r="J17" s="305">
        <v>182.44984589211037</v>
      </c>
      <c r="K17" s="79"/>
      <c r="L17" s="79"/>
      <c r="M17" s="79"/>
      <c r="N17" s="79"/>
    </row>
    <row r="18" spans="1:28" ht="12.75" customHeight="1">
      <c r="B18" s="88" t="s">
        <v>43</v>
      </c>
      <c r="C18" s="79"/>
      <c r="D18" s="80" t="s">
        <v>47</v>
      </c>
      <c r="E18" s="80"/>
      <c r="F18" s="84"/>
      <c r="G18" s="305">
        <v>158.63733333333332</v>
      </c>
      <c r="H18" s="305">
        <v>162.98407089828774</v>
      </c>
      <c r="I18" s="305">
        <v>167.59978535116298</v>
      </c>
      <c r="J18" s="305">
        <v>172.40225553175745</v>
      </c>
      <c r="K18" s="79"/>
      <c r="L18" s="79"/>
      <c r="M18" s="79"/>
      <c r="N18" s="79"/>
    </row>
    <row r="19" spans="1:28" ht="12.75" customHeight="1">
      <c r="B19" s="88" t="s">
        <v>10</v>
      </c>
      <c r="C19" s="79"/>
      <c r="D19" s="80" t="s">
        <v>47</v>
      </c>
      <c r="E19" s="80"/>
      <c r="F19" s="84"/>
      <c r="G19" s="305">
        <v>241.09899999999999</v>
      </c>
      <c r="H19" s="305">
        <v>247.90061423499418</v>
      </c>
      <c r="I19" s="305">
        <v>255.16518652070539</v>
      </c>
      <c r="J19" s="305">
        <v>262.74288159446559</v>
      </c>
      <c r="K19" s="79"/>
      <c r="L19" s="79"/>
      <c r="M19" s="79"/>
      <c r="N19" s="79"/>
    </row>
    <row r="20" spans="1:28" ht="12.75" customHeight="1">
      <c r="B20" s="88" t="s">
        <v>11</v>
      </c>
      <c r="C20" s="79"/>
      <c r="D20" s="80" t="s">
        <v>47</v>
      </c>
      <c r="E20" s="80"/>
      <c r="F20" s="84"/>
      <c r="G20" s="305">
        <v>164.67011111111108</v>
      </c>
      <c r="H20" s="305">
        <v>169.17050476635288</v>
      </c>
      <c r="I20" s="305">
        <v>173.94687608695358</v>
      </c>
      <c r="J20" s="305">
        <v>178.91535963142385</v>
      </c>
      <c r="K20" s="79"/>
      <c r="L20" s="79"/>
      <c r="M20" s="79"/>
      <c r="N20" s="79"/>
    </row>
    <row r="21" spans="1:28" ht="12.75" customHeight="1">
      <c r="B21" s="79"/>
      <c r="C21" s="79"/>
      <c r="D21" s="80"/>
      <c r="E21" s="89"/>
      <c r="F21" s="84"/>
      <c r="G21" s="84"/>
      <c r="H21" s="84"/>
      <c r="I21" s="84"/>
      <c r="J21" s="84"/>
      <c r="K21" s="7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2.75" customHeight="1">
      <c r="B22" s="79"/>
      <c r="C22" s="79"/>
      <c r="D22" s="80"/>
      <c r="E22" s="89"/>
      <c r="F22" s="84"/>
      <c r="G22" s="84"/>
      <c r="H22" s="84"/>
      <c r="I22" s="84"/>
      <c r="J22" s="84"/>
      <c r="K22" s="7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2" customFormat="1">
      <c r="A23" s="226" t="s">
        <v>169</v>
      </c>
      <c r="B23" s="226"/>
      <c r="C23" s="226"/>
      <c r="D23" s="226"/>
      <c r="E23" s="226"/>
      <c r="F23" s="228"/>
      <c r="G23" s="228"/>
      <c r="H23" s="228"/>
      <c r="I23" s="228"/>
      <c r="J23" s="246"/>
    </row>
    <row r="24" spans="1:28" ht="12.75" customHeight="1">
      <c r="B24" s="79"/>
      <c r="C24" s="79"/>
      <c r="D24" s="80"/>
      <c r="E24" s="89"/>
      <c r="F24" s="84"/>
      <c r="G24" s="84"/>
      <c r="H24" s="84"/>
      <c r="I24" s="84"/>
      <c r="J24" s="84"/>
      <c r="K24" s="7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2.75" customHeight="1">
      <c r="B25" s="297" t="s">
        <v>48</v>
      </c>
      <c r="C25" s="301"/>
      <c r="D25" s="302"/>
      <c r="E25" s="303"/>
      <c r="F25" s="303">
        <v>2016</v>
      </c>
      <c r="G25" s="303">
        <v>2017</v>
      </c>
      <c r="H25" s="303">
        <v>2018</v>
      </c>
      <c r="I25" s="303">
        <v>2019</v>
      </c>
      <c r="J25" s="303">
        <v>2020</v>
      </c>
      <c r="K25" s="79"/>
      <c r="L25" s="79"/>
      <c r="M25" s="79"/>
      <c r="N25" s="79"/>
    </row>
    <row r="26" spans="1:28" ht="12.75" customHeight="1">
      <c r="B26" s="88" t="s">
        <v>44</v>
      </c>
      <c r="C26" s="79"/>
      <c r="D26" s="80" t="s">
        <v>47</v>
      </c>
      <c r="E26" s="80"/>
      <c r="F26" s="84"/>
      <c r="G26" s="305">
        <v>183.57877777777776</v>
      </c>
      <c r="H26" s="305">
        <v>188.61567255126897</v>
      </c>
      <c r="I26" s="305">
        <v>193.96570471852274</v>
      </c>
      <c r="J26" s="305">
        <v>199.5328667411687</v>
      </c>
      <c r="K26" s="79"/>
      <c r="L26" s="79"/>
      <c r="M26" s="79"/>
      <c r="N26" s="79"/>
    </row>
    <row r="27" spans="1:28" ht="12.75" customHeight="1">
      <c r="B27" s="88" t="s">
        <v>43</v>
      </c>
      <c r="C27" s="79"/>
      <c r="D27" s="80" t="s">
        <v>47</v>
      </c>
      <c r="E27" s="80"/>
      <c r="F27" s="84"/>
      <c r="G27" s="305">
        <v>173.0577777777778</v>
      </c>
      <c r="H27" s="305">
        <v>177.80824937858827</v>
      </c>
      <c r="I27" s="305">
        <v>182.85453436275702</v>
      </c>
      <c r="J27" s="305">
        <v>188.10584175461781</v>
      </c>
      <c r="K27" s="79"/>
      <c r="L27" s="79"/>
      <c r="M27" s="79"/>
      <c r="N27" s="79"/>
    </row>
    <row r="28" spans="1:28" ht="12.75" customHeight="1">
      <c r="B28" s="88" t="s">
        <v>10</v>
      </c>
      <c r="C28" s="79"/>
      <c r="D28" s="80" t="s">
        <v>47</v>
      </c>
      <c r="E28" s="80"/>
      <c r="F28" s="84"/>
      <c r="G28" s="305">
        <v>249.17066666666668</v>
      </c>
      <c r="H28" s="305">
        <v>256.19998969721843</v>
      </c>
      <c r="I28" s="305">
        <v>263.70776998448156</v>
      </c>
      <c r="J28" s="305">
        <v>271.53915598494416</v>
      </c>
      <c r="K28" s="79"/>
      <c r="L28" s="79"/>
      <c r="M28" s="79"/>
      <c r="N28" s="79"/>
    </row>
    <row r="29" spans="1:28" ht="12.75" customHeight="1">
      <c r="B29" s="88" t="s">
        <v>11</v>
      </c>
      <c r="C29" s="79"/>
      <c r="D29" s="80" t="s">
        <v>47</v>
      </c>
      <c r="E29" s="80"/>
      <c r="F29" s="84"/>
      <c r="G29" s="305">
        <v>176.81344444444443</v>
      </c>
      <c r="H29" s="305">
        <v>181.65459445402172</v>
      </c>
      <c r="I29" s="305">
        <v>186.79453585200093</v>
      </c>
      <c r="J29" s="305">
        <v>192.1420879180998</v>
      </c>
      <c r="K29" s="79"/>
      <c r="L29" s="79"/>
      <c r="M29" s="79"/>
      <c r="N29" s="79"/>
    </row>
    <row r="30" spans="1:28"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>
      <c r="L32" s="13"/>
      <c r="M32" s="13"/>
      <c r="N32" s="13"/>
      <c r="O32" s="13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2:28">
      <c r="L33" s="13"/>
      <c r="M33" s="13"/>
      <c r="N33" s="13"/>
      <c r="O33" s="1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2:28"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2:28">
      <c r="L35" s="13"/>
      <c r="M35" s="13"/>
      <c r="N35" s="13"/>
      <c r="O35" s="13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2:28"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2:28"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2:28"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2:28"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2:28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2:28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2:28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2:28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2:28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2:28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2:28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2:28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2:28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2:28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2:28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2:28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2:28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2:28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2:28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2:28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2:28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2:28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2:28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2:28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2:28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2:28"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</sheetData>
  <pageMargins left="0.62992125984251968" right="0.23622047244094491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Tables</vt:lpstr>
      <vt:lpstr>PTRM_inputs</vt:lpstr>
      <vt:lpstr>Calcs_for_PTRM</vt:lpstr>
      <vt:lpstr>Year_Summary</vt:lpstr>
      <vt:lpstr>Cost_Summary</vt:lpstr>
      <vt:lpstr>Project_inputs</vt:lpstr>
      <vt:lpstr>Asset_groups</vt:lpstr>
      <vt:lpstr>CDN_volumes</vt:lpstr>
      <vt:lpstr>CLC_volumes</vt:lpstr>
      <vt:lpstr>CMN_volumes</vt:lpstr>
      <vt:lpstr>MRO_volumes</vt:lpstr>
      <vt:lpstr>WIN_volumes</vt:lpstr>
      <vt:lpstr>EHK_volumes</vt:lpstr>
      <vt:lpstr>CDN_cost</vt:lpstr>
      <vt:lpstr>CLC_cost</vt:lpstr>
      <vt:lpstr>CMN_cost</vt:lpstr>
      <vt:lpstr>MRO_cost</vt:lpstr>
      <vt:lpstr>WIN_cost</vt:lpstr>
      <vt:lpstr>EHK_cost</vt:lpstr>
      <vt:lpstr>Tot_cost</vt:lpstr>
      <vt:lpstr>Labour_rates</vt:lpstr>
      <vt:lpstr>asset_categories</vt:lpstr>
      <vt:lpstr>bendigo_rates</vt:lpstr>
      <vt:lpstr>bendigo_roles</vt:lpstr>
      <vt:lpstr>bendigo_years</vt:lpstr>
      <vt:lpstr>colac_rates</vt:lpstr>
      <vt:lpstr>colac_roles</vt:lpstr>
      <vt:lpstr>colac_years</vt:lpstr>
      <vt:lpstr>design_rates</vt:lpstr>
      <vt:lpstr>design_years</vt:lpstr>
      <vt:lpstr>Asset_groups!Print_Area</vt:lpstr>
      <vt:lpstr>Calcs_for_PTRM!Print_Area</vt:lpstr>
      <vt:lpstr>CDN_cost!Print_Area</vt:lpstr>
      <vt:lpstr>CDN_volumes!Print_Area</vt:lpstr>
      <vt:lpstr>CLC_cost!Print_Area</vt:lpstr>
      <vt:lpstr>CLC_volumes!Print_Area</vt:lpstr>
      <vt:lpstr>CMN_cost!Print_Area</vt:lpstr>
      <vt:lpstr>CMN_volumes!Print_Area</vt:lpstr>
      <vt:lpstr>Cost_Summary!Print_Area</vt:lpstr>
      <vt:lpstr>EHK_cost!Print_Area</vt:lpstr>
      <vt:lpstr>EHK_volumes!Print_Area</vt:lpstr>
      <vt:lpstr>Labour_rates!Print_Area</vt:lpstr>
      <vt:lpstr>MRO_cost!Print_Area</vt:lpstr>
      <vt:lpstr>MRO_volumes!Print_Area</vt:lpstr>
      <vt:lpstr>Project_inputs!Print_Area</vt:lpstr>
      <vt:lpstr>PTRM_inputs!Print_Area</vt:lpstr>
      <vt:lpstr>Tables!Print_Area</vt:lpstr>
      <vt:lpstr>Tot_cost!Print_Area</vt:lpstr>
      <vt:lpstr>WIN_cost!Print_Area</vt:lpstr>
      <vt:lpstr>WIN_volumes!Print_Area</vt:lpstr>
      <vt:lpstr>Year_Summary!Print_Area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2017-03-21T21:31:10Z</dcterms:created>
  <dcterms:modified xsi:type="dcterms:W3CDTF">2017-03-28T05:55:27Z</dcterms:modified>
</cp:coreProperties>
</file>