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3265" windowHeight="12300" activeTab="1"/>
  </bookViews>
  <sheets>
    <sheet name="Instructions" sheetId="2" r:id="rId1"/>
    <sheet name="Return on Assets"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D5" i="1" l="1"/>
  <c r="D21" i="1" l="1"/>
  <c r="D24" i="1" l="1"/>
  <c r="D4" i="1" s="1"/>
  <c r="D6" i="1" s="1"/>
  <c r="D30" i="1"/>
  <c r="D32" i="1" s="1"/>
  <c r="D10" i="1" s="1"/>
  <c r="D12" i="1" s="1"/>
  <c r="G21" i="1" l="1"/>
  <c r="G24" i="1" l="1"/>
  <c r="G4" i="1" s="1"/>
  <c r="F21" i="1"/>
  <c r="E21" i="1"/>
  <c r="E24" i="1" l="1"/>
  <c r="F24" i="1"/>
  <c r="F27" i="1"/>
  <c r="G27" i="1"/>
  <c r="F28" i="1"/>
  <c r="G28" i="1"/>
  <c r="F29" i="1"/>
  <c r="G29" i="1"/>
  <c r="E29" i="1"/>
  <c r="E28" i="1"/>
  <c r="E27" i="1"/>
  <c r="G17" i="1"/>
  <c r="G11" i="1" s="1"/>
  <c r="F17" i="1"/>
  <c r="F11" i="1" s="1"/>
  <c r="E17" i="1"/>
  <c r="E11" i="1" s="1"/>
  <c r="E5" i="1" l="1"/>
  <c r="F5" i="1"/>
  <c r="G5" i="1"/>
  <c r="G30" i="1"/>
  <c r="G32" i="1" s="1"/>
  <c r="F30" i="1"/>
  <c r="F32" i="1" s="1"/>
  <c r="E30" i="1"/>
  <c r="E32" i="1" s="1"/>
  <c r="F4" i="1" l="1"/>
  <c r="F6" i="1" s="1"/>
  <c r="G6" i="1"/>
  <c r="E4" i="1"/>
  <c r="E6" i="1" s="1"/>
  <c r="G10" i="1" l="1"/>
  <c r="G12" i="1" s="1"/>
  <c r="E10" i="1"/>
  <c r="E12" i="1" s="1"/>
  <c r="F10" i="1"/>
  <c r="F12" i="1" s="1"/>
</calcChain>
</file>

<file path=xl/sharedStrings.xml><?xml version="1.0" encoding="utf-8"?>
<sst xmlns="http://schemas.openxmlformats.org/spreadsheetml/2006/main" count="56" uniqueCount="41">
  <si>
    <t>Prescribed Transmission Services</t>
  </si>
  <si>
    <t>2014-15</t>
  </si>
  <si>
    <t>2015-16</t>
  </si>
  <si>
    <t>2016-17</t>
  </si>
  <si>
    <t>Return on Assets</t>
  </si>
  <si>
    <t>Source: EB RIN</t>
  </si>
  <si>
    <t xml:space="preserve">Incentive Schemes </t>
  </si>
  <si>
    <t xml:space="preserve">Source - Powerlink 2017-22 RFM </t>
  </si>
  <si>
    <t>Regulatory Asset Base ($ Nominal)</t>
  </si>
  <si>
    <t>Source: Regulatory Accounts</t>
  </si>
  <si>
    <t>Total Incentive Schemes ($ Nominal)</t>
  </si>
  <si>
    <t>2013-14</t>
  </si>
  <si>
    <t>Depreciation (Straightline)</t>
  </si>
  <si>
    <t>RoA using SL depreciation but Exclusive of incentives</t>
  </si>
  <si>
    <t>Earnings before interest and tax ($ Nominal)</t>
  </si>
  <si>
    <t>RoA using SL depreciation, including incentives</t>
  </si>
  <si>
    <t>EBIT including incentives ($ Nominal)</t>
  </si>
  <si>
    <t>EBIT including incentives - Straightline depreciation ($ Nominal)</t>
  </si>
  <si>
    <t>EBIT exclusive of incentives - Straightline depreciation ($ Nominal)</t>
  </si>
  <si>
    <t xml:space="preserve">Revenue (excluding interest and capital contributions)  </t>
  </si>
  <si>
    <t>Expenditure (excluding depreciation, finance charges and impairment losses)</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</si>
  <si>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</si>
  <si>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</si>
  <si>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</si>
  <si>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</si>
  <si>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Revenue is adjusted to exclude capital contributions and interest income.</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</si>
  <si>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</si>
  <si>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</si>
  <si>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</si>
  <si>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</si>
  <si>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t>pre-tax real WACC</t>
  </si>
  <si>
    <t>Source - Powerlink 2012-17 PTRM and updates</t>
  </si>
  <si>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pre-tax real WACC.  </t>
    </r>
  </si>
  <si>
    <r>
      <t>·</t>
    </r>
    <r>
      <rPr>
        <sz val="7"/>
        <color theme="1"/>
        <rFont val="Times New Roman"/>
        <family val="1"/>
      </rPr>
      <t xml:space="preserve">         </t>
    </r>
    <r>
      <rPr>
        <sz val="11"/>
        <color theme="1"/>
        <rFont val="Arial"/>
        <family val="2"/>
      </rPr>
      <t>Expenditure is adjusted to exclude depreciation, finance charges and impairment losses.</t>
    </r>
  </si>
  <si>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we have used a final decision / updated PTRM for the relevant regulatory years. Note we will update our analysis as the RFMs become available.  </t>
    </r>
  </si>
  <si>
    <t>EBSS ($ Nominal)</t>
  </si>
  <si>
    <t>Other ($ Nominal)</t>
  </si>
  <si>
    <t>STPIS ($ Nominal)</t>
  </si>
  <si>
    <t xml:space="preserve">1.  From FY2015 there was a change in the accounting treatment of regulated revenues to report them on an ‘as collected' basis.  Therefore, EBIT reflects the outcome of under / over collections and the impact of IRSR's.  Total undercollections in 2014/15 were $88 M which were subsequently recovered from customers in 2016/17 in accordance with the regulatory framework.  This resulted in a lower EBIT in 2014/15 and a higher result in 2016/17 with a further $50 M of IRSR's received during the 2016/17 financial year. </t>
  </si>
  <si>
    <t>2.  Due to lower demand than forecast in the AER Final Determination for 2012/13 to 2016/17, Powerlink underspent it's capex allowance.  This has resulted in a lower RAB and higher return on assets during the regulatory period.</t>
  </si>
  <si>
    <t>Additional comments provided by Powerlink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</si>
</sst>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
    <numFmt numFmtId="165" formatCode="_-* #,##0_-;\-* #,##0_-;_-* &quot;-&quot;??_-;_-@_-"/>
  </numFmts>
  <fonts count="15" x14ac:knownFonts="1">
    <font>
      <sz val="11"/>
      <color theme="1"/>
      <name val="Calibri"/>
      <family val="2"/>
      <scheme val="minor"/>
    </font>
    <font>
      <sz val="11"/>
      <color theme="1"/>
      <name val="Calibri"/>
      <family val="2"/>
      <scheme val="minor"/>
    </font>
    <font>
      <sz val="9"/>
      <color theme="1"/>
      <name val="Malgun Gothic"/>
      <family val="2"/>
    </font>
    <font>
      <b/>
      <sz val="9"/>
      <color rgb="FFFFFFFF"/>
      <name val="Malgun Gothic"/>
      <family val="2"/>
    </font>
    <font>
      <b/>
      <sz val="9"/>
      <name val="Malgun Gothic"/>
      <family val="2"/>
    </font>
    <font>
      <sz val="9"/>
      <name val="Malgun Gothic"/>
      <family val="2"/>
    </font>
    <font>
      <b/>
      <sz val="9"/>
      <color theme="1"/>
      <name val="Malgun Gothic"/>
      <family val="2"/>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
      <sz val="10"/>
      <name val="Arial"/>
      <family val="2"/>
    </font>
    <font>
      <b/>
      <sz val="9"/>
      <color rgb="FF002060"/>
      <name val="Malgun Gothic"/>
      <family val="2"/>
    </font>
    <font>
      <sz val="10"/>
      <color rgb="FF002060"/>
      <name val="Arial"/>
      <family val="2"/>
    </font>
    <font>
      <i/>
      <sz val="10"/>
      <color rgb="FF002060"/>
      <name val="Arial"/>
      <family val="2"/>
    </font>
  </fonts>
  <fills count="4">
    <fill>
      <patternFill patternType="none"/>
    </fill>
    <fill>
      <patternFill patternType="gray125"/>
    </fill>
    <fill>
      <patternFill patternType="solid">
        <fgColor rgb="FF7F878D"/>
        <bgColor indexed="64"/>
      </patternFill>
    </fill>
    <fill>
      <patternFill patternType="solid">
        <fgColor rgb="FFFFFFFF"/>
        <bgColor indexed="64"/>
      </patternFill>
    </fill>
  </fills>
  <borders count="13">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1" fillId="0" borderId="0"/>
  </cellStyleXfs>
  <cellXfs count="48">
    <xf numFmtId="0" fontId="0" fillId="0" borderId="0" xfId="0"/>
    <xf numFmtId="0" fontId="3" fillId="2" borderId="1" xfId="0" applyNumberFormat="1" applyFont="1" applyFill="1" applyBorder="1" applyAlignment="1">
      <alignment horizontal="left" vertical="center"/>
    </xf>
    <xf numFmtId="0" fontId="5" fillId="3" borderId="3" xfId="0" applyNumberFormat="1" applyFont="1" applyFill="1" applyBorder="1" applyAlignment="1">
      <alignment vertical="center"/>
    </xf>
    <xf numFmtId="164" fontId="5" fillId="3" borderId="4" xfId="0" applyNumberFormat="1" applyFont="1" applyFill="1" applyBorder="1" applyAlignment="1">
      <alignment horizontal="center" vertical="center"/>
    </xf>
    <xf numFmtId="164" fontId="5" fillId="3" borderId="5"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5" fillId="3" borderId="7" xfId="0" applyNumberFormat="1" applyFont="1" applyFill="1" applyBorder="1" applyAlignment="1">
      <alignment vertical="center"/>
    </xf>
    <xf numFmtId="0" fontId="4" fillId="3" borderId="2" xfId="0" applyNumberFormat="1" applyFont="1" applyFill="1" applyBorder="1" applyAlignment="1">
      <alignment vertical="center"/>
    </xf>
    <xf numFmtId="0" fontId="4" fillId="0" borderId="0" xfId="0" applyNumberFormat="1" applyFont="1" applyFill="1" applyBorder="1" applyAlignment="1">
      <alignment vertical="center"/>
    </xf>
    <xf numFmtId="0" fontId="2" fillId="0" borderId="0" xfId="0" applyFont="1"/>
    <xf numFmtId="164" fontId="2" fillId="0" borderId="0" xfId="0" applyNumberFormat="1" applyFont="1"/>
    <xf numFmtId="0" fontId="6" fillId="0" borderId="0" xfId="0" applyFont="1"/>
    <xf numFmtId="0" fontId="3" fillId="2" borderId="4" xfId="0" applyNumberFormat="1" applyFont="1" applyFill="1" applyBorder="1" applyAlignment="1">
      <alignment horizontal="left" vertical="center"/>
    </xf>
    <xf numFmtId="0" fontId="3" fillId="2" borderId="5" xfId="0" applyNumberFormat="1" applyFont="1" applyFill="1" applyBorder="1" applyAlignment="1">
      <alignment horizontal="left" vertical="center"/>
    </xf>
    <xf numFmtId="0" fontId="3" fillId="2" borderId="6" xfId="0" applyNumberFormat="1" applyFont="1" applyFill="1" applyBorder="1" applyAlignment="1">
      <alignment horizontal="left"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10" fontId="4" fillId="3" borderId="8" xfId="1" applyNumberFormat="1" applyFont="1" applyFill="1" applyBorder="1" applyAlignment="1">
      <alignment horizontal="center" vertical="center"/>
    </xf>
    <xf numFmtId="10" fontId="4" fillId="3" borderId="9" xfId="1" applyNumberFormat="1" applyFont="1" applyFill="1" applyBorder="1" applyAlignment="1">
      <alignment horizontal="center" vertical="center"/>
    </xf>
    <xf numFmtId="10" fontId="4" fillId="3" borderId="10" xfId="1" applyNumberFormat="1" applyFont="1" applyFill="1" applyBorder="1" applyAlignment="1">
      <alignment horizontal="center" vertical="center"/>
    </xf>
    <xf numFmtId="164" fontId="5" fillId="3" borderId="8"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3" borderId="10" xfId="0" applyNumberFormat="1" applyFont="1" applyFill="1" applyBorder="1" applyAlignment="1">
      <alignment horizontal="center" vertical="center"/>
    </xf>
    <xf numFmtId="0" fontId="2" fillId="0" borderId="1" xfId="0" applyFont="1" applyBorder="1"/>
    <xf numFmtId="0" fontId="6" fillId="0" borderId="1" xfId="0" applyFont="1" applyBorder="1"/>
    <xf numFmtId="164" fontId="2" fillId="0" borderId="1" xfId="0" applyNumberFormat="1" applyFont="1" applyBorder="1"/>
    <xf numFmtId="0" fontId="2" fillId="0" borderId="0" xfId="0" applyFont="1" applyBorder="1"/>
    <xf numFmtId="164" fontId="2" fillId="0" borderId="0" xfId="0" applyNumberFormat="1" applyFont="1" applyBorder="1"/>
    <xf numFmtId="0" fontId="4" fillId="0" borderId="2" xfId="0" applyNumberFormat="1" applyFont="1" applyFill="1" applyBorder="1" applyAlignment="1">
      <alignment horizontal="left" vertical="center"/>
    </xf>
    <xf numFmtId="165" fontId="2" fillId="0" borderId="1" xfId="2" applyNumberFormat="1" applyFont="1" applyBorder="1"/>
    <xf numFmtId="0" fontId="6" fillId="0" borderId="0" xfId="0" applyFont="1" applyBorder="1"/>
    <xf numFmtId="0" fontId="7" fillId="0" borderId="0" xfId="0" applyFont="1"/>
    <xf numFmtId="0" fontId="8" fillId="0" borderId="0" xfId="0" applyFont="1" applyAlignment="1">
      <alignment vertical="center"/>
    </xf>
    <xf numFmtId="0" fontId="9" fillId="0" borderId="0" xfId="0" applyFont="1" applyAlignment="1">
      <alignment horizontal="left" vertical="center" wrapText="1" indent="5"/>
    </xf>
    <xf numFmtId="0" fontId="3" fillId="2" borderId="11" xfId="0" applyNumberFormat="1" applyFont="1" applyFill="1" applyBorder="1" applyAlignment="1">
      <alignment horizontal="left" vertical="center"/>
    </xf>
    <xf numFmtId="10" fontId="2" fillId="0" borderId="1" xfId="0" applyNumberFormat="1" applyFont="1" applyBorder="1" applyAlignment="1">
      <alignment horizontal="center"/>
    </xf>
    <xf numFmtId="10" fontId="2" fillId="0" borderId="12" xfId="0" applyNumberFormat="1" applyFont="1" applyBorder="1" applyAlignment="1">
      <alignment horizontal="center"/>
    </xf>
    <xf numFmtId="0" fontId="12" fillId="2" borderId="2" xfId="3" applyNumberFormat="1" applyFont="1" applyFill="1" applyBorder="1" applyAlignment="1">
      <alignment horizontal="left" vertical="center"/>
    </xf>
    <xf numFmtId="0" fontId="13" fillId="0" borderId="0" xfId="3" applyFont="1"/>
    <xf numFmtId="10" fontId="2" fillId="0" borderId="11" xfId="0" applyNumberFormat="1" applyFont="1" applyFill="1" applyBorder="1" applyAlignment="1">
      <alignment horizontal="center"/>
    </xf>
    <xf numFmtId="0" fontId="2" fillId="0" borderId="0" xfId="0" applyFont="1" applyAlignment="1">
      <alignment horizontal="left" vertical="center"/>
    </xf>
    <xf numFmtId="0" fontId="14" fillId="0" borderId="4" xfId="3" applyFont="1" applyBorder="1" applyAlignment="1">
      <alignment horizontal="left" vertical="top" wrapText="1"/>
    </xf>
    <xf numFmtId="0" fontId="14" fillId="0" borderId="5" xfId="3" applyFont="1" applyBorder="1" applyAlignment="1">
      <alignment horizontal="left" vertical="top" wrapText="1"/>
    </xf>
    <xf numFmtId="0" fontId="14" fillId="0" borderId="6" xfId="3" applyFont="1" applyBorder="1" applyAlignment="1">
      <alignment horizontal="left" vertical="top" wrapText="1"/>
    </xf>
    <xf numFmtId="0" fontId="14" fillId="0" borderId="8" xfId="3" applyFont="1" applyBorder="1" applyAlignment="1">
      <alignment horizontal="left" vertical="top" wrapText="1"/>
    </xf>
    <xf numFmtId="0" fontId="14" fillId="0" borderId="9" xfId="3" applyFont="1" applyBorder="1" applyAlignment="1">
      <alignment horizontal="left" vertical="top" wrapText="1"/>
    </xf>
    <xf numFmtId="0" fontId="14" fillId="0" borderId="10" xfId="3" applyFont="1" applyBorder="1" applyAlignment="1">
      <alignment horizontal="left" vertical="top" wrapText="1"/>
    </xf>
  </cellXfs>
  <cellStyles count="4">
    <cellStyle name="Comma" xfId="2" builtinId="3"/>
    <cellStyle name="Normal" xfId="0" builtinId="0"/>
    <cellStyle name="Normal 10"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Profitability%20measures%20review/Data%20sent%20to%20SPs/Profitability%20data%20information%20-%20supplementar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sheetName val="RFM"/>
      <sheetName val="3.1 Revenue  Incentives DNSP"/>
      <sheetName val="3.1 Revenue  Incentives TNSP"/>
      <sheetName val="3.3 RAB for VIC DNSPs"/>
      <sheetName val="8.1 Income for VIC DNSPs"/>
    </sheetNames>
    <sheetDataSet>
      <sheetData sheetId="0"/>
      <sheetData sheetId="1">
        <row r="44">
          <cell r="J44">
            <v>7152516083.6599998</v>
          </cell>
          <cell r="K44">
            <v>7110300431.1199999</v>
          </cell>
          <cell r="L44">
            <v>7165670782.7700005</v>
          </cell>
        </row>
      </sheetData>
      <sheetData sheetId="2"/>
      <sheetData sheetId="3">
        <row r="15">
          <cell r="M15">
            <v>-2932859.5202212902</v>
          </cell>
          <cell r="N15">
            <v>2264061.36112259</v>
          </cell>
          <cell r="O15">
            <v>0</v>
          </cell>
        </row>
        <row r="16">
          <cell r="M16">
            <v>20657814.9985261</v>
          </cell>
          <cell r="N16">
            <v>4172796</v>
          </cell>
          <cell r="O16">
            <v>20955607</v>
          </cell>
        </row>
        <row r="17">
          <cell r="M17">
            <v>0</v>
          </cell>
          <cell r="N17">
            <v>0</v>
          </cell>
          <cell r="O17">
            <v>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16" sqref="B16"/>
    </sheetView>
  </sheetViews>
  <sheetFormatPr defaultRowHeight="15" x14ac:dyDescent="0.25"/>
  <cols>
    <col min="2" max="2" width="174" customWidth="1"/>
  </cols>
  <sheetData>
    <row r="2" spans="2:2" ht="18.75" x14ac:dyDescent="0.3">
      <c r="B2" s="32" t="s">
        <v>21</v>
      </c>
    </row>
    <row r="4" spans="2:2" x14ac:dyDescent="0.25">
      <c r="B4" s="33" t="s">
        <v>22</v>
      </c>
    </row>
    <row r="5" spans="2:2" x14ac:dyDescent="0.25">
      <c r="B5" s="33" t="s">
        <v>23</v>
      </c>
    </row>
    <row r="6" spans="2:2" x14ac:dyDescent="0.25">
      <c r="B6" s="34" t="s">
        <v>24</v>
      </c>
    </row>
    <row r="7" spans="2:2" x14ac:dyDescent="0.25">
      <c r="B7" s="34" t="s">
        <v>25</v>
      </c>
    </row>
    <row r="8" spans="2:2" x14ac:dyDescent="0.25">
      <c r="B8" s="34" t="s">
        <v>33</v>
      </c>
    </row>
    <row r="9" spans="2:2" x14ac:dyDescent="0.25">
      <c r="B9" s="34" t="s">
        <v>26</v>
      </c>
    </row>
    <row r="10" spans="2:2" x14ac:dyDescent="0.25">
      <c r="B10" s="34" t="s">
        <v>27</v>
      </c>
    </row>
    <row r="11" spans="2:2" ht="43.5" x14ac:dyDescent="0.25">
      <c r="B11" s="34" t="s">
        <v>34</v>
      </c>
    </row>
    <row r="12" spans="2:2" ht="29.25" x14ac:dyDescent="0.25">
      <c r="B12" s="34" t="s">
        <v>28</v>
      </c>
    </row>
    <row r="13" spans="2:2" ht="29.25" x14ac:dyDescent="0.25">
      <c r="B13" s="34" t="s">
        <v>32</v>
      </c>
    </row>
    <row r="14" spans="2:2" x14ac:dyDescent="0.25">
      <c r="B14" s="34"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37"/>
  <sheetViews>
    <sheetView tabSelected="1" workbookViewId="0">
      <selection activeCell="B35" sqref="B35:G35"/>
    </sheetView>
  </sheetViews>
  <sheetFormatPr defaultRowHeight="15" x14ac:dyDescent="0.25"/>
  <cols>
    <col min="1" max="1" width="3" customWidth="1"/>
    <col min="2" max="2" width="61" bestFit="1" customWidth="1"/>
    <col min="3" max="3" width="13.5703125" bestFit="1" customWidth="1"/>
    <col min="4" max="7" width="20.5703125" customWidth="1"/>
    <col min="8" max="8" width="31.42578125" bestFit="1" customWidth="1"/>
  </cols>
  <sheetData>
    <row r="2" spans="2:8" x14ac:dyDescent="0.25">
      <c r="B2" s="1" t="s">
        <v>15</v>
      </c>
      <c r="C2" s="9"/>
      <c r="D2" s="12" t="s">
        <v>0</v>
      </c>
      <c r="E2" s="12"/>
      <c r="F2" s="13"/>
      <c r="G2" s="14"/>
      <c r="H2" s="9"/>
    </row>
    <row r="3" spans="2:8" x14ac:dyDescent="0.25">
      <c r="B3" s="29"/>
      <c r="C3" s="9"/>
      <c r="D3" s="15" t="s">
        <v>11</v>
      </c>
      <c r="E3" s="16" t="s">
        <v>1</v>
      </c>
      <c r="F3" s="16" t="s">
        <v>2</v>
      </c>
      <c r="G3" s="17" t="s">
        <v>3</v>
      </c>
      <c r="H3" s="9"/>
    </row>
    <row r="4" spans="2:8" x14ac:dyDescent="0.25">
      <c r="B4" s="2" t="s">
        <v>14</v>
      </c>
      <c r="C4" s="9"/>
      <c r="D4" s="3">
        <f>D24</f>
        <v>492706903.2392894</v>
      </c>
      <c r="E4" s="4">
        <f>E24</f>
        <v>401596464.37065876</v>
      </c>
      <c r="F4" s="4">
        <f>F24</f>
        <v>496411859.01299673</v>
      </c>
      <c r="G4" s="5">
        <f>G24</f>
        <v>670035429.72647107</v>
      </c>
      <c r="H4" s="9"/>
    </row>
    <row r="5" spans="2:8" x14ac:dyDescent="0.25">
      <c r="B5" s="6" t="s">
        <v>8</v>
      </c>
      <c r="C5" s="9"/>
      <c r="D5" s="21">
        <f>D17</f>
        <v>7148955589.1937904</v>
      </c>
      <c r="E5" s="22">
        <f t="shared" ref="E5:G5" si="0">E17</f>
        <v>7152516083.6599998</v>
      </c>
      <c r="F5" s="22">
        <f t="shared" si="0"/>
        <v>7110300431.1199999</v>
      </c>
      <c r="G5" s="23">
        <f t="shared" si="0"/>
        <v>7165670782.7700005</v>
      </c>
      <c r="H5" s="9"/>
    </row>
    <row r="6" spans="2:8" x14ac:dyDescent="0.25">
      <c r="B6" s="7" t="s">
        <v>4</v>
      </c>
      <c r="C6" s="9"/>
      <c r="D6" s="18">
        <f>D4/D5</f>
        <v>6.8920123658909663E-2</v>
      </c>
      <c r="E6" s="19">
        <f t="shared" ref="E6:G6" si="1">E4/E5</f>
        <v>5.6147579351566952E-2</v>
      </c>
      <c r="F6" s="19">
        <f t="shared" si="1"/>
        <v>6.9815876814477013E-2</v>
      </c>
      <c r="G6" s="20">
        <f t="shared" si="1"/>
        <v>9.350630946339103E-2</v>
      </c>
      <c r="H6" s="9"/>
    </row>
    <row r="7" spans="2:8" x14ac:dyDescent="0.25">
      <c r="H7" s="9"/>
    </row>
    <row r="8" spans="2:8" x14ac:dyDescent="0.25">
      <c r="B8" s="1" t="s">
        <v>13</v>
      </c>
      <c r="C8" s="9"/>
      <c r="D8" s="12" t="s">
        <v>0</v>
      </c>
      <c r="E8" s="12"/>
      <c r="F8" s="13"/>
      <c r="G8" s="14"/>
      <c r="H8" s="9"/>
    </row>
    <row r="9" spans="2:8" x14ac:dyDescent="0.25">
      <c r="B9" s="29"/>
      <c r="C9" s="9"/>
      <c r="D9" s="15" t="s">
        <v>11</v>
      </c>
      <c r="E9" s="16" t="s">
        <v>1</v>
      </c>
      <c r="F9" s="16" t="s">
        <v>2</v>
      </c>
      <c r="G9" s="17" t="s">
        <v>3</v>
      </c>
      <c r="H9" s="9"/>
    </row>
    <row r="10" spans="2:8" x14ac:dyDescent="0.25">
      <c r="B10" s="2" t="s">
        <v>14</v>
      </c>
      <c r="C10" s="9"/>
      <c r="D10" s="3">
        <f>D32</f>
        <v>473264903.2392894</v>
      </c>
      <c r="E10" s="4">
        <f>E32</f>
        <v>383871508.89235389</v>
      </c>
      <c r="F10" s="4">
        <f>F32</f>
        <v>489975001.65187413</v>
      </c>
      <c r="G10" s="5">
        <f>G32</f>
        <v>649079822.72647107</v>
      </c>
      <c r="H10" s="9"/>
    </row>
    <row r="11" spans="2:8" x14ac:dyDescent="0.25">
      <c r="B11" s="6" t="s">
        <v>8</v>
      </c>
      <c r="C11" s="9"/>
      <c r="D11" s="21">
        <f>D17</f>
        <v>7148955589.1937904</v>
      </c>
      <c r="E11" s="22">
        <f t="shared" ref="E11:G11" si="2">E17</f>
        <v>7152516083.6599998</v>
      </c>
      <c r="F11" s="22">
        <f t="shared" si="2"/>
        <v>7110300431.1199999</v>
      </c>
      <c r="G11" s="23">
        <f t="shared" si="2"/>
        <v>7165670782.7700005</v>
      </c>
      <c r="H11" s="9"/>
    </row>
    <row r="12" spans="2:8" x14ac:dyDescent="0.25">
      <c r="B12" s="7" t="s">
        <v>4</v>
      </c>
      <c r="C12" s="9"/>
      <c r="D12" s="18">
        <f>D10/D11</f>
        <v>6.620056556997872E-2</v>
      </c>
      <c r="E12" s="19">
        <f t="shared" ref="E12:G12" si="3">E10/E11</f>
        <v>5.3669436657306162E-2</v>
      </c>
      <c r="F12" s="19">
        <f t="shared" si="3"/>
        <v>6.8910590543738007E-2</v>
      </c>
      <c r="G12" s="20">
        <f t="shared" si="3"/>
        <v>9.0581864894937206E-2</v>
      </c>
      <c r="H12" s="9"/>
    </row>
    <row r="13" spans="2:8" x14ac:dyDescent="0.25">
      <c r="H13" s="9"/>
    </row>
    <row r="14" spans="2:8" s="9" customFormat="1" ht="12" x14ac:dyDescent="0.2">
      <c r="B14" s="29"/>
      <c r="D14" s="15" t="s">
        <v>11</v>
      </c>
      <c r="E14" s="16" t="s">
        <v>1</v>
      </c>
      <c r="F14" s="16" t="s">
        <v>2</v>
      </c>
      <c r="G14" s="17" t="s">
        <v>3</v>
      </c>
    </row>
    <row r="15" spans="2:8" s="9" customFormat="1" ht="12" x14ac:dyDescent="0.2">
      <c r="B15" s="35" t="s">
        <v>30</v>
      </c>
      <c r="D15" s="40">
        <v>6.13E-2</v>
      </c>
      <c r="E15" s="36">
        <v>6.13E-2</v>
      </c>
      <c r="F15" s="36">
        <v>6.13E-2</v>
      </c>
      <c r="G15" s="37">
        <v>6.13E-2</v>
      </c>
      <c r="H15" s="9" t="s">
        <v>31</v>
      </c>
    </row>
    <row r="16" spans="2:8" x14ac:dyDescent="0.25">
      <c r="C16" s="9"/>
      <c r="D16" s="9"/>
      <c r="E16" s="9"/>
      <c r="F16" s="9"/>
      <c r="G16" s="9"/>
      <c r="H16" s="9"/>
    </row>
    <row r="17" spans="2:8" x14ac:dyDescent="0.25">
      <c r="B17" s="25" t="s">
        <v>8</v>
      </c>
      <c r="C17" s="24"/>
      <c r="D17" s="30">
        <v>7148955589.1937904</v>
      </c>
      <c r="E17" s="30">
        <f>[1]RFM!J44</f>
        <v>7152516083.6599998</v>
      </c>
      <c r="F17" s="30">
        <f>[1]RFM!K44</f>
        <v>7110300431.1199999</v>
      </c>
      <c r="G17" s="30">
        <f>[1]RFM!L44</f>
        <v>7165670782.7700005</v>
      </c>
      <c r="H17" s="9" t="s">
        <v>7</v>
      </c>
    </row>
    <row r="18" spans="2:8" x14ac:dyDescent="0.25">
      <c r="B18" s="9"/>
      <c r="C18" s="9"/>
      <c r="D18" s="9"/>
      <c r="E18" s="9"/>
      <c r="F18" s="9"/>
      <c r="G18" s="9"/>
      <c r="H18" s="9"/>
    </row>
    <row r="19" spans="2:8" x14ac:dyDescent="0.25">
      <c r="B19" s="8" t="s">
        <v>16</v>
      </c>
      <c r="C19" s="9"/>
      <c r="D19" s="9"/>
      <c r="E19" s="9"/>
      <c r="F19" s="9"/>
      <c r="G19" s="9"/>
      <c r="H19" s="9"/>
    </row>
    <row r="20" spans="2:8" x14ac:dyDescent="0.25">
      <c r="B20" s="9" t="s">
        <v>19</v>
      </c>
      <c r="C20" s="9"/>
      <c r="D20" s="10">
        <v>902421000</v>
      </c>
      <c r="E20" s="10">
        <v>868187000</v>
      </c>
      <c r="F20" s="10">
        <v>984733000</v>
      </c>
      <c r="G20" s="10">
        <v>1169177000</v>
      </c>
      <c r="H20" s="9" t="s">
        <v>9</v>
      </c>
    </row>
    <row r="21" spans="2:8" x14ac:dyDescent="0.25">
      <c r="B21" s="9" t="s">
        <v>20</v>
      </c>
      <c r="C21" s="9"/>
      <c r="D21" s="10">
        <f>(440681-259665)*1000</f>
        <v>181016000</v>
      </c>
      <c r="E21" s="10">
        <f>(481648-270388)*1000</f>
        <v>211260000</v>
      </c>
      <c r="F21" s="10">
        <f>(493605-275946)*1000</f>
        <v>217659000</v>
      </c>
      <c r="G21" s="10">
        <f>(499923-274595)*1000</f>
        <v>225328000</v>
      </c>
      <c r="H21" s="9" t="s">
        <v>9</v>
      </c>
    </row>
    <row r="22" spans="2:8" x14ac:dyDescent="0.25">
      <c r="B22" s="9" t="s">
        <v>12</v>
      </c>
      <c r="C22" s="27"/>
      <c r="D22" s="28">
        <v>228698096.7607106</v>
      </c>
      <c r="E22" s="28">
        <v>255330535.62934121</v>
      </c>
      <c r="F22" s="28">
        <v>270662140.98700327</v>
      </c>
      <c r="G22" s="28">
        <v>273813570.27352893</v>
      </c>
      <c r="H22" s="9" t="s">
        <v>7</v>
      </c>
    </row>
    <row r="23" spans="2:8" x14ac:dyDescent="0.25">
      <c r="B23" s="9"/>
      <c r="C23" s="27"/>
      <c r="D23" s="28"/>
      <c r="E23" s="28"/>
      <c r="F23" s="28"/>
      <c r="G23" s="28"/>
      <c r="H23" s="9"/>
    </row>
    <row r="24" spans="2:8" x14ac:dyDescent="0.25">
      <c r="B24" s="25" t="s">
        <v>17</v>
      </c>
      <c r="C24" s="24"/>
      <c r="D24" s="26">
        <f>D20-D21-D22</f>
        <v>492706903.2392894</v>
      </c>
      <c r="E24" s="26">
        <f>E20-E21-E22</f>
        <v>401596464.37065876</v>
      </c>
      <c r="F24" s="26">
        <f>F20-F21-F22</f>
        <v>496411859.01299673</v>
      </c>
      <c r="G24" s="26">
        <f>G20-G21-G22</f>
        <v>670035429.72647107</v>
      </c>
      <c r="H24" s="9"/>
    </row>
    <row r="25" spans="2:8" x14ac:dyDescent="0.25">
      <c r="B25" s="31"/>
      <c r="C25" s="27"/>
      <c r="D25" s="28"/>
      <c r="E25" s="28"/>
      <c r="F25" s="28"/>
      <c r="G25" s="28"/>
      <c r="H25" s="9"/>
    </row>
    <row r="26" spans="2:8" x14ac:dyDescent="0.25">
      <c r="B26" s="11" t="s">
        <v>6</v>
      </c>
      <c r="C26" s="9"/>
      <c r="D26" s="9"/>
      <c r="E26" s="9"/>
      <c r="F26" s="9"/>
      <c r="G26" s="9"/>
      <c r="H26" s="9"/>
    </row>
    <row r="27" spans="2:8" x14ac:dyDescent="0.25">
      <c r="B27" s="9" t="s">
        <v>35</v>
      </c>
      <c r="C27" s="9"/>
      <c r="D27" s="10">
        <v>-700000</v>
      </c>
      <c r="E27" s="10">
        <f>'[1]3.1 Revenue  Incentives TNSP'!M15</f>
        <v>-2932859.5202212902</v>
      </c>
      <c r="F27" s="10">
        <f>'[1]3.1 Revenue  Incentives TNSP'!N15</f>
        <v>2264061.36112259</v>
      </c>
      <c r="G27" s="10">
        <f>'[1]3.1 Revenue  Incentives TNSP'!O15</f>
        <v>0</v>
      </c>
      <c r="H27" s="41" t="s">
        <v>5</v>
      </c>
    </row>
    <row r="28" spans="2:8" x14ac:dyDescent="0.25">
      <c r="B28" s="9" t="s">
        <v>37</v>
      </c>
      <c r="C28" s="9"/>
      <c r="D28" s="10">
        <v>20142000</v>
      </c>
      <c r="E28" s="10">
        <f>'[1]3.1 Revenue  Incentives TNSP'!M16</f>
        <v>20657814.9985261</v>
      </c>
      <c r="F28" s="10">
        <f>'[1]3.1 Revenue  Incentives TNSP'!N16</f>
        <v>4172796</v>
      </c>
      <c r="G28" s="10">
        <f>'[1]3.1 Revenue  Incentives TNSP'!O16</f>
        <v>20955607</v>
      </c>
      <c r="H28" s="41"/>
    </row>
    <row r="29" spans="2:8" x14ac:dyDescent="0.25">
      <c r="B29" s="9" t="s">
        <v>36</v>
      </c>
      <c r="C29" s="9"/>
      <c r="D29" s="10">
        <v>0</v>
      </c>
      <c r="E29" s="10">
        <f>'[1]3.1 Revenue  Incentives TNSP'!M17</f>
        <v>0</v>
      </c>
      <c r="F29" s="10">
        <f>'[1]3.1 Revenue  Incentives TNSP'!N17</f>
        <v>0</v>
      </c>
      <c r="G29" s="10">
        <f>'[1]3.1 Revenue  Incentives TNSP'!O17</f>
        <v>0</v>
      </c>
      <c r="H29" s="41"/>
    </row>
    <row r="30" spans="2:8" x14ac:dyDescent="0.25">
      <c r="B30" s="25" t="s">
        <v>10</v>
      </c>
      <c r="C30" s="24"/>
      <c r="D30" s="26">
        <f>SUM(D27:D29)</f>
        <v>19442000</v>
      </c>
      <c r="E30" s="26">
        <f>SUM(E27:E29)</f>
        <v>17724955.478304811</v>
      </c>
      <c r="F30" s="26">
        <f t="shared" ref="F30:G30" si="4">SUM(F27:F29)</f>
        <v>6436857.3611225896</v>
      </c>
      <c r="G30" s="26">
        <f t="shared" si="4"/>
        <v>20955607</v>
      </c>
      <c r="H30" s="41"/>
    </row>
    <row r="31" spans="2:8" x14ac:dyDescent="0.25">
      <c r="B31" s="11"/>
      <c r="C31" s="9"/>
      <c r="D31" s="9"/>
      <c r="E31" s="9"/>
      <c r="F31" s="9"/>
      <c r="G31" s="9"/>
      <c r="H31" s="9"/>
    </row>
    <row r="32" spans="2:8" x14ac:dyDescent="0.25">
      <c r="B32" s="25" t="s">
        <v>18</v>
      </c>
      <c r="C32" s="24"/>
      <c r="D32" s="26">
        <f>D20-D21-D30-D22</f>
        <v>473264903.2392894</v>
      </c>
      <c r="E32" s="26">
        <f>E20-E21-E30-E22</f>
        <v>383871508.89235389</v>
      </c>
      <c r="F32" s="26">
        <f>F20-F21-F30-F22</f>
        <v>489975001.65187413</v>
      </c>
      <c r="G32" s="26">
        <f>G20-G21-G30-G22</f>
        <v>649079822.72647107</v>
      </c>
      <c r="H32" s="9"/>
    </row>
    <row r="33" spans="2:8" x14ac:dyDescent="0.25">
      <c r="B33" s="9"/>
      <c r="C33" s="9"/>
      <c r="D33" s="9"/>
      <c r="E33" s="9"/>
      <c r="F33" s="9"/>
      <c r="G33" s="9"/>
      <c r="H33" s="9"/>
    </row>
    <row r="34" spans="2:8" x14ac:dyDescent="0.25">
      <c r="B34" s="38" t="s">
        <v>40</v>
      </c>
      <c r="C34" s="39"/>
      <c r="D34" s="39"/>
      <c r="E34" s="39"/>
      <c r="F34" s="39"/>
      <c r="G34" s="39"/>
      <c r="H34" s="9"/>
    </row>
    <row r="35" spans="2:8" ht="48" customHeight="1" x14ac:dyDescent="0.25">
      <c r="B35" s="42" t="s">
        <v>38</v>
      </c>
      <c r="C35" s="43"/>
      <c r="D35" s="43"/>
      <c r="E35" s="43"/>
      <c r="F35" s="43"/>
      <c r="G35" s="44"/>
      <c r="H35" s="9"/>
    </row>
    <row r="36" spans="2:8" ht="40.700000000000003" customHeight="1" x14ac:dyDescent="0.25">
      <c r="B36" s="45" t="s">
        <v>39</v>
      </c>
      <c r="C36" s="46"/>
      <c r="D36" s="46"/>
      <c r="E36" s="46"/>
      <c r="F36" s="46"/>
      <c r="G36" s="47"/>
      <c r="H36" s="9"/>
    </row>
    <row r="37" spans="2:8" x14ac:dyDescent="0.25">
      <c r="B37" s="9"/>
      <c r="C37" s="9"/>
      <c r="D37" s="9"/>
      <c r="E37" s="9"/>
      <c r="F37" s="9"/>
      <c r="G37" s="9"/>
      <c r="H37" s="9"/>
    </row>
  </sheetData>
  <mergeCells count="3">
    <mergeCell ref="H27:H30"/>
    <mergeCell ref="B35:G35"/>
    <mergeCell ref="B36:G36"/>
  </mergeCell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cp:lastPrinted>2018-07-26T05:12:16Z</cp:lastPrinted>
  <dcterms:created xsi:type="dcterms:W3CDTF">2018-03-08T05:32:12Z</dcterms:created>
  <dcterms:modified xsi:type="dcterms:W3CDTF">2018-09-09T22:32:46Z</dcterms:modified>
</cp:coreProperties>
</file>