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634f436993f843ab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bookViews>
    <workbookView xWindow="28665" yWindow="-15" windowWidth="28710" windowHeight="12690"/>
  </bookViews>
  <sheets>
    <sheet name="Information" sheetId="15" r:id="rId1"/>
    <sheet name="Adjustment 2020" sheetId="13" r:id="rId2"/>
    <sheet name="Age Profile - 2020" sheetId="8" r:id="rId3"/>
    <sheet name="Adjustments 2015" sheetId="12" r:id="rId4"/>
    <sheet name="Age Profile - 2015" sheetId="14" r:id="rId5"/>
  </sheets>
  <calcPr calcId="162913"/>
</workbook>
</file>

<file path=xl/calcChain.xml><?xml version="1.0" encoding="utf-8"?>
<calcChain xmlns="http://schemas.openxmlformats.org/spreadsheetml/2006/main">
  <c r="E60" i="13" l="1"/>
  <c r="E61" i="13"/>
  <c r="E62" i="13"/>
  <c r="H60" i="13"/>
  <c r="H61" i="13"/>
  <c r="H62" i="13"/>
  <c r="E43" i="13" l="1"/>
  <c r="E44" i="13"/>
  <c r="E45" i="13"/>
  <c r="E46" i="13"/>
  <c r="E47" i="13"/>
  <c r="E48" i="13"/>
  <c r="E49" i="13"/>
  <c r="H42" i="13"/>
  <c r="E42" i="13"/>
  <c r="H43" i="13"/>
  <c r="H44" i="13"/>
  <c r="H45" i="13"/>
  <c r="H46" i="13"/>
  <c r="H47" i="13"/>
  <c r="H48" i="13"/>
  <c r="E37" i="13" l="1"/>
  <c r="E50" i="13" l="1"/>
  <c r="E51" i="13"/>
  <c r="E52" i="13"/>
  <c r="E53" i="13"/>
  <c r="H50" i="13"/>
  <c r="H51" i="13"/>
  <c r="H52" i="13"/>
  <c r="H53" i="13"/>
  <c r="E54" i="13" l="1"/>
  <c r="E55" i="13"/>
  <c r="E56" i="13"/>
  <c r="E57" i="13"/>
  <c r="E58" i="13"/>
  <c r="E59" i="13"/>
  <c r="H54" i="13"/>
  <c r="H55" i="13"/>
  <c r="H56" i="13"/>
  <c r="H57" i="13"/>
  <c r="H58" i="13"/>
  <c r="H59" i="13"/>
  <c r="E38" i="13"/>
  <c r="E39" i="13"/>
  <c r="E40" i="13"/>
  <c r="E41" i="13"/>
  <c r="H37" i="13"/>
  <c r="H38" i="13"/>
  <c r="H39" i="13"/>
  <c r="H40" i="13"/>
  <c r="H41" i="13"/>
  <c r="H49" i="13"/>
  <c r="E25" i="13"/>
  <c r="E26" i="13"/>
  <c r="E27" i="13"/>
  <c r="E28" i="13"/>
  <c r="E29" i="13"/>
  <c r="E30" i="13"/>
  <c r="E31" i="13"/>
  <c r="E32" i="13"/>
  <c r="E33" i="13"/>
  <c r="E34" i="13"/>
  <c r="E35" i="13"/>
  <c r="E36" i="13"/>
  <c r="H25" i="13"/>
  <c r="H26" i="13"/>
  <c r="H27" i="13"/>
  <c r="H28" i="13"/>
  <c r="H29" i="13"/>
  <c r="H30" i="13"/>
  <c r="H31" i="13"/>
  <c r="H32" i="13"/>
  <c r="H33" i="13"/>
  <c r="H34" i="13"/>
  <c r="H35" i="13"/>
  <c r="H36" i="13"/>
  <c r="E19" i="13"/>
  <c r="E20" i="13"/>
  <c r="E21" i="13"/>
  <c r="E22" i="13"/>
  <c r="E23" i="13"/>
  <c r="E24" i="13"/>
  <c r="H19" i="13"/>
  <c r="H20" i="13"/>
  <c r="H21" i="13"/>
  <c r="H22" i="13"/>
  <c r="H23" i="13"/>
  <c r="H24" i="13"/>
  <c r="E5" i="13"/>
  <c r="H5" i="13"/>
  <c r="E6" i="13"/>
  <c r="H6" i="13"/>
  <c r="E7" i="13"/>
  <c r="H7" i="13"/>
  <c r="E8" i="13"/>
  <c r="H8" i="13"/>
  <c r="H7" i="8" l="1"/>
  <c r="H6" i="8"/>
  <c r="H5" i="8"/>
  <c r="H4" i="8"/>
  <c r="H9" i="14" l="1"/>
  <c r="H8" i="14"/>
  <c r="H7" i="14"/>
  <c r="H6" i="14"/>
  <c r="H5" i="14"/>
  <c r="E18" i="13" l="1"/>
  <c r="H18" i="13"/>
  <c r="E17" i="13"/>
  <c r="H17" i="13"/>
  <c r="E16" i="13"/>
  <c r="H16" i="13"/>
  <c r="E10" i="12" l="1"/>
  <c r="E11" i="12"/>
  <c r="I10" i="12"/>
  <c r="I11" i="12"/>
  <c r="E15" i="13" l="1"/>
  <c r="H15" i="13"/>
  <c r="E12" i="13"/>
  <c r="H12" i="13"/>
  <c r="E16" i="12" l="1"/>
  <c r="I16" i="12"/>
  <c r="E17" i="12" l="1"/>
  <c r="I17" i="12"/>
  <c r="E11" i="13" l="1"/>
  <c r="H11" i="13"/>
  <c r="E14" i="13"/>
  <c r="H14" i="13"/>
  <c r="E13" i="12" l="1"/>
  <c r="I13" i="12"/>
  <c r="E15" i="12"/>
  <c r="I15" i="12"/>
  <c r="E10" i="13" l="1"/>
  <c r="H10" i="13"/>
  <c r="H9" i="13" l="1"/>
  <c r="E9" i="13"/>
  <c r="H13" i="13"/>
  <c r="E13" i="13"/>
  <c r="E9" i="12"/>
  <c r="I9" i="12"/>
  <c r="E8" i="12"/>
  <c r="I8" i="12"/>
  <c r="I14" i="12"/>
  <c r="I12" i="12"/>
  <c r="E14" i="12"/>
  <c r="AW11" i="8" l="1"/>
  <c r="CJ14" i="8"/>
  <c r="CU13" i="8"/>
  <c r="CI14" i="8"/>
  <c r="AY13" i="8"/>
  <c r="BC14" i="8"/>
  <c r="CP12" i="8"/>
  <c r="W14" i="8"/>
  <c r="CS11" i="8"/>
  <c r="CD13" i="8"/>
  <c r="AX13" i="8"/>
  <c r="J12" i="8"/>
  <c r="J19" i="8" s="1"/>
  <c r="R13" i="8"/>
  <c r="AS12" i="8"/>
  <c r="CW12" i="8"/>
  <c r="AT12" i="8"/>
  <c r="CY14" i="8"/>
  <c r="AM14" i="8"/>
  <c r="BN13" i="8"/>
  <c r="CO12" i="8"/>
  <c r="AC12" i="8"/>
  <c r="BD11" i="8"/>
  <c r="CH12" i="8"/>
  <c r="CX14" i="8"/>
  <c r="AL14" i="8"/>
  <c r="BM13" i="8"/>
  <c r="CN12" i="8"/>
  <c r="AB12" i="8"/>
  <c r="BC11" i="8"/>
  <c r="BB12" i="8"/>
  <c r="U14" i="8"/>
  <c r="AV13" i="8"/>
  <c r="BW12" i="8"/>
  <c r="CX11" i="8"/>
  <c r="AL11" i="8"/>
  <c r="BE11" i="8"/>
  <c r="CF14" i="8"/>
  <c r="T14" i="8"/>
  <c r="AU13" i="8"/>
  <c r="BV12" i="8"/>
  <c r="CW11" i="8"/>
  <c r="AK11" i="8"/>
  <c r="BU11" i="8"/>
  <c r="CM14" i="8"/>
  <c r="AA14" i="8"/>
  <c r="BB13" i="8"/>
  <c r="CC12" i="8"/>
  <c r="Q12" i="8"/>
  <c r="AR11" i="8"/>
  <c r="V12" i="8"/>
  <c r="CL14" i="8"/>
  <c r="Z14" i="8"/>
  <c r="BA13" i="8"/>
  <c r="CB12" i="8"/>
  <c r="P12" i="8"/>
  <c r="AQ11" i="8"/>
  <c r="BM14" i="8"/>
  <c r="CN13" i="8"/>
  <c r="AB13" i="8"/>
  <c r="BC12" i="8"/>
  <c r="CD11" i="8"/>
  <c r="R11" i="8"/>
  <c r="CQ14" i="8"/>
  <c r="AE14" i="8"/>
  <c r="BF13" i="8"/>
  <c r="CG12" i="8"/>
  <c r="U12" i="8"/>
  <c r="AV11" i="8"/>
  <c r="AL12" i="8"/>
  <c r="CP14" i="8"/>
  <c r="AD14" i="8"/>
  <c r="BE13" i="8"/>
  <c r="CF12" i="8"/>
  <c r="T12" i="8"/>
  <c r="AU11" i="8"/>
  <c r="CK11" i="8"/>
  <c r="CZ13" i="8"/>
  <c r="AN13" i="8"/>
  <c r="BO12" i="8"/>
  <c r="CP11" i="8"/>
  <c r="AD11" i="8"/>
  <c r="M13" i="8"/>
  <c r="M20" i="8" s="1"/>
  <c r="BX14" i="8"/>
  <c r="CY13" i="8"/>
  <c r="AM13" i="8"/>
  <c r="BN12" i="8"/>
  <c r="CO11" i="8"/>
  <c r="AC11" i="8"/>
  <c r="Y11" i="8"/>
  <c r="CE14" i="8"/>
  <c r="S14" i="8"/>
  <c r="AT13" i="8"/>
  <c r="BU12" i="8"/>
  <c r="CV11" i="8"/>
  <c r="AJ11" i="8"/>
  <c r="BM11" i="8"/>
  <c r="CD14" i="8"/>
  <c r="R14" i="8"/>
  <c r="AS13" i="8"/>
  <c r="BT12" i="8"/>
  <c r="CU11" i="8"/>
  <c r="AI11" i="8"/>
  <c r="BE14" i="8"/>
  <c r="CF13" i="8"/>
  <c r="T13" i="8"/>
  <c r="AU12" i="8"/>
  <c r="BV11" i="8"/>
  <c r="I14" i="8"/>
  <c r="I21" i="8" s="1"/>
  <c r="BY12" i="8"/>
  <c r="CZ11" i="8"/>
  <c r="AN11" i="8"/>
  <c r="CC11" i="8"/>
  <c r="CH14" i="8"/>
  <c r="V14" i="8"/>
  <c r="AW13" i="8"/>
  <c r="BX12" i="8"/>
  <c r="CY11" i="8"/>
  <c r="AM11" i="8"/>
  <c r="AG11" i="8"/>
  <c r="CR13" i="8"/>
  <c r="AF13" i="8"/>
  <c r="BG12" i="8"/>
  <c r="CH11" i="8"/>
  <c r="V11" i="8"/>
  <c r="BT14" i="8"/>
  <c r="BP14" i="8"/>
  <c r="CQ13" i="8"/>
  <c r="AE13" i="8"/>
  <c r="BF12" i="8"/>
  <c r="CG11" i="8"/>
  <c r="U11" i="8"/>
  <c r="BL14" i="8"/>
  <c r="BW14" i="8"/>
  <c r="CX13" i="8"/>
  <c r="AL13" i="8"/>
  <c r="BM12" i="8"/>
  <c r="CN11" i="8"/>
  <c r="AB11" i="8"/>
  <c r="Q11" i="8"/>
  <c r="BV14" i="8"/>
  <c r="CW13" i="8"/>
  <c r="AK13" i="8"/>
  <c r="BL12" i="8"/>
  <c r="CM11" i="8"/>
  <c r="AA11" i="8"/>
  <c r="AW14" i="8"/>
  <c r="BX13" i="8"/>
  <c r="CY12" i="8"/>
  <c r="AM12" i="8"/>
  <c r="BN11" i="8"/>
  <c r="K12" i="8"/>
  <c r="K19" i="8" s="1"/>
  <c r="O14" i="8"/>
  <c r="BQ12" i="8"/>
  <c r="CR11" i="8"/>
  <c r="AF11" i="8"/>
  <c r="AO11" i="8"/>
  <c r="BZ14" i="8"/>
  <c r="DA13" i="8"/>
  <c r="AO13" i="8"/>
  <c r="BP12" i="8"/>
  <c r="CQ11" i="8"/>
  <c r="AE11" i="8"/>
  <c r="CJ13" i="8"/>
  <c r="X13" i="8"/>
  <c r="AY12" i="8"/>
  <c r="BZ11" i="8"/>
  <c r="M14" i="8"/>
  <c r="M21" i="8" s="1"/>
  <c r="X14" i="8"/>
  <c r="CW14" i="8"/>
  <c r="BH14" i="8"/>
  <c r="CI13" i="8"/>
  <c r="W13" i="8"/>
  <c r="AX12" i="8"/>
  <c r="BY11" i="8"/>
  <c r="L14" i="8"/>
  <c r="L21" i="8" s="1"/>
  <c r="P14" i="8"/>
  <c r="N11" i="8"/>
  <c r="BO14" i="8"/>
  <c r="CP13" i="8"/>
  <c r="AD13" i="8"/>
  <c r="BE12" i="8"/>
  <c r="CF11" i="8"/>
  <c r="T11" i="8"/>
  <c r="CB14" i="8"/>
  <c r="BN14" i="8"/>
  <c r="CO13" i="8"/>
  <c r="AC13" i="8"/>
  <c r="BD12" i="8"/>
  <c r="CE11" i="8"/>
  <c r="S11" i="8"/>
  <c r="DA14" i="8"/>
  <c r="AO14" i="8"/>
  <c r="BP13" i="8"/>
  <c r="CQ12" i="8"/>
  <c r="AE12" i="8"/>
  <c r="BF11" i="8"/>
  <c r="CA14" i="8"/>
  <c r="AP13" i="8"/>
  <c r="AV14" i="8"/>
  <c r="BS14" i="8"/>
  <c r="CT13" i="8"/>
  <c r="AH13" i="8"/>
  <c r="BI12" i="8"/>
  <c r="CJ11" i="8"/>
  <c r="X11" i="8"/>
  <c r="CR14" i="8"/>
  <c r="BR14" i="8"/>
  <c r="CS13" i="8"/>
  <c r="AG13" i="8"/>
  <c r="BH12" i="8"/>
  <c r="CI11" i="8"/>
  <c r="W11" i="8"/>
  <c r="CZ14" i="8"/>
  <c r="CO14" i="8"/>
  <c r="CB13" i="8"/>
  <c r="P13" i="8"/>
  <c r="AQ12" i="8"/>
  <c r="BR11" i="8"/>
  <c r="J13" i="8"/>
  <c r="J20" i="8" s="1"/>
  <c r="BO13" i="8"/>
  <c r="BQ14" i="8"/>
  <c r="AZ14" i="8"/>
  <c r="CA13" i="8"/>
  <c r="O13" i="8"/>
  <c r="AP12" i="8"/>
  <c r="BQ11" i="8"/>
  <c r="I13" i="8"/>
  <c r="I20" i="8" s="1"/>
  <c r="BG13" i="8"/>
  <c r="BY14" i="8"/>
  <c r="BG14" i="8"/>
  <c r="CH13" i="8"/>
  <c r="V13" i="8"/>
  <c r="AW12" i="8"/>
  <c r="BX11" i="8"/>
  <c r="K14" i="8"/>
  <c r="K21" i="8" s="1"/>
  <c r="AF14" i="8"/>
  <c r="CG14" i="8"/>
  <c r="BF14" i="8"/>
  <c r="CG13" i="8"/>
  <c r="U13" i="8"/>
  <c r="AV12" i="8"/>
  <c r="BW11" i="8"/>
  <c r="J14" i="8"/>
  <c r="J21" i="8" s="1"/>
  <c r="CS14" i="8"/>
  <c r="AG14" i="8"/>
  <c r="BH13" i="8"/>
  <c r="CI12" i="8"/>
  <c r="W12" i="8"/>
  <c r="AX11" i="8"/>
  <c r="BK14" i="8"/>
  <c r="CL13" i="8"/>
  <c r="Z13" i="8"/>
  <c r="BA12" i="8"/>
  <c r="CB11" i="8"/>
  <c r="P11" i="8"/>
  <c r="BD14" i="8"/>
  <c r="BJ14" i="8"/>
  <c r="CK13" i="8"/>
  <c r="Y13" i="8"/>
  <c r="AZ12" i="8"/>
  <c r="CA11" i="8"/>
  <c r="O11" i="8"/>
  <c r="AN14" i="8"/>
  <c r="BA14" i="8"/>
  <c r="BT13" i="8"/>
  <c r="CU12" i="8"/>
  <c r="AI12" i="8"/>
  <c r="BJ11" i="8"/>
  <c r="L11" i="8"/>
  <c r="L18" i="8" s="1"/>
  <c r="AA13" i="8"/>
  <c r="N14" i="8"/>
  <c r="AR14" i="8"/>
  <c r="BS13" i="8"/>
  <c r="CT12" i="8"/>
  <c r="AH12" i="8"/>
  <c r="BI11" i="8"/>
  <c r="K11" i="8"/>
  <c r="K18" i="8" s="1"/>
  <c r="S13" i="8"/>
  <c r="AS14" i="8"/>
  <c r="AY14" i="8"/>
  <c r="BZ13" i="8"/>
  <c r="DA12" i="8"/>
  <c r="AO12" i="8"/>
  <c r="BP11" i="8"/>
  <c r="M12" i="8"/>
  <c r="M19" i="8" s="1"/>
  <c r="CE13" i="8"/>
  <c r="BI14" i="8"/>
  <c r="AX14" i="8"/>
  <c r="BY13" i="8"/>
  <c r="CZ12" i="8"/>
  <c r="AN12" i="8"/>
  <c r="BO11" i="8"/>
  <c r="L12" i="8"/>
  <c r="L19" i="8" s="1"/>
  <c r="CK14" i="8"/>
  <c r="Y14" i="8"/>
  <c r="AZ13" i="8"/>
  <c r="CA12" i="8"/>
  <c r="O12" i="8"/>
  <c r="AP11" i="8"/>
  <c r="BT11" i="8"/>
  <c r="L13" i="8"/>
  <c r="L20" i="8" s="1"/>
  <c r="CM13" i="8"/>
  <c r="BB14" i="8"/>
  <c r="CC13" i="8"/>
  <c r="Q13" i="8"/>
  <c r="AR12" i="8"/>
  <c r="BS11" i="8"/>
  <c r="K13" i="8"/>
  <c r="K20" i="8" s="1"/>
  <c r="BW13" i="8"/>
  <c r="AK14" i="8"/>
  <c r="BL13" i="8"/>
  <c r="CM12" i="8"/>
  <c r="AA12" i="8"/>
  <c r="BB11" i="8"/>
  <c r="BJ12" i="8"/>
  <c r="CV14" i="8"/>
  <c r="AJ14" i="8"/>
  <c r="BK13" i="8"/>
  <c r="CL12" i="8"/>
  <c r="Z12" i="8"/>
  <c r="BA11" i="8"/>
  <c r="BR12" i="8"/>
  <c r="N13" i="8"/>
  <c r="AQ14" i="8"/>
  <c r="BR13" i="8"/>
  <c r="CS12" i="8"/>
  <c r="AG12" i="8"/>
  <c r="BH11" i="8"/>
  <c r="J11" i="8"/>
  <c r="J18" i="8" s="1"/>
  <c r="AI13" i="8"/>
  <c r="N12" i="8"/>
  <c r="AP14" i="8"/>
  <c r="BQ13" i="8"/>
  <c r="CR12" i="8"/>
  <c r="AF12" i="8"/>
  <c r="BG11" i="8"/>
  <c r="I11" i="8"/>
  <c r="I18" i="8" s="1"/>
  <c r="CC14" i="8"/>
  <c r="Q14" i="8"/>
  <c r="AR13" i="8"/>
  <c r="BS12" i="8"/>
  <c r="CT11" i="8"/>
  <c r="AH11" i="8"/>
  <c r="AU14" i="8"/>
  <c r="BV13" i="8"/>
  <c r="AK12" i="8"/>
  <c r="BL11" i="8"/>
  <c r="I12" i="8"/>
  <c r="I19" i="8" s="1"/>
  <c r="AQ13" i="8"/>
  <c r="AT14" i="8"/>
  <c r="BU13" i="8"/>
  <c r="CV12" i="8"/>
  <c r="AJ12" i="8"/>
  <c r="BK11" i="8"/>
  <c r="M11" i="8"/>
  <c r="M18" i="8" s="1"/>
  <c r="CX12" i="8"/>
  <c r="AC14" i="8"/>
  <c r="BD13" i="8"/>
  <c r="CE12" i="8"/>
  <c r="S12" i="8"/>
  <c r="AT11" i="8"/>
  <c r="DA11" i="8"/>
  <c r="CN14" i="8"/>
  <c r="AB14" i="8"/>
  <c r="BC13" i="8"/>
  <c r="CD12" i="8"/>
  <c r="R12" i="8"/>
  <c r="AS11" i="8"/>
  <c r="AD12" i="8"/>
  <c r="CU14" i="8"/>
  <c r="AI14" i="8"/>
  <c r="BJ13" i="8"/>
  <c r="CK12" i="8"/>
  <c r="Y12" i="8"/>
  <c r="AZ11" i="8"/>
  <c r="BZ12" i="8"/>
  <c r="CT14" i="8"/>
  <c r="AH14" i="8"/>
  <c r="BI13" i="8"/>
  <c r="CJ12" i="8"/>
  <c r="X12" i="8"/>
  <c r="AY11" i="8"/>
  <c r="BU14" i="8"/>
  <c r="CV13" i="8"/>
  <c r="AJ13" i="8"/>
  <c r="BK12" i="8"/>
  <c r="CL11" i="8"/>
  <c r="Z11" i="8"/>
  <c r="E12" i="12"/>
  <c r="J26" i="8" l="1"/>
  <c r="I26" i="8"/>
  <c r="H11" i="8"/>
  <c r="K26" i="8"/>
  <c r="M26" i="8"/>
  <c r="L26" i="8"/>
  <c r="I6" i="12"/>
  <c r="E6" i="12"/>
  <c r="I5" i="12"/>
  <c r="E5" i="12"/>
  <c r="I7" i="12"/>
  <c r="E7" i="12"/>
  <c r="J17" i="14" l="1"/>
  <c r="J25" i="14" s="1"/>
  <c r="R17" i="14"/>
  <c r="R25" i="14" s="1"/>
  <c r="Z17" i="14"/>
  <c r="Z25" i="14" s="1"/>
  <c r="AH17" i="14"/>
  <c r="AH25" i="14" s="1"/>
  <c r="AP17" i="14"/>
  <c r="AP25" i="14" s="1"/>
  <c r="AX17" i="14"/>
  <c r="AX25" i="14" s="1"/>
  <c r="BF17" i="14"/>
  <c r="BF25" i="14" s="1"/>
  <c r="BN17" i="14"/>
  <c r="BN25" i="14" s="1"/>
  <c r="BV17" i="14"/>
  <c r="BV25" i="14" s="1"/>
  <c r="CD17" i="14"/>
  <c r="CD25" i="14" s="1"/>
  <c r="CL17" i="14"/>
  <c r="CL25" i="14" s="1"/>
  <c r="CT17" i="14"/>
  <c r="CT25" i="14" s="1"/>
  <c r="O16" i="14"/>
  <c r="O24" i="14" s="1"/>
  <c r="W16" i="14"/>
  <c r="W24" i="14" s="1"/>
  <c r="AE16" i="14"/>
  <c r="AE24" i="14" s="1"/>
  <c r="AM16" i="14"/>
  <c r="AM24" i="14" s="1"/>
  <c r="AU16" i="14"/>
  <c r="AU24" i="14" s="1"/>
  <c r="BC16" i="14"/>
  <c r="BC24" i="14" s="1"/>
  <c r="BK16" i="14"/>
  <c r="BK24" i="14" s="1"/>
  <c r="BS16" i="14"/>
  <c r="BS24" i="14" s="1"/>
  <c r="CA16" i="14"/>
  <c r="CA24" i="14" s="1"/>
  <c r="CI16" i="14"/>
  <c r="CI24" i="14" s="1"/>
  <c r="CQ16" i="14"/>
  <c r="CQ24" i="14" s="1"/>
  <c r="L15" i="14"/>
  <c r="L23" i="14" s="1"/>
  <c r="T15" i="14"/>
  <c r="T23" i="14" s="1"/>
  <c r="AB15" i="14"/>
  <c r="AB23" i="14" s="1"/>
  <c r="AJ15" i="14"/>
  <c r="AJ23" i="14" s="1"/>
  <c r="AR15" i="14"/>
  <c r="AR23" i="14" s="1"/>
  <c r="AZ15" i="14"/>
  <c r="AZ23" i="14" s="1"/>
  <c r="BH15" i="14"/>
  <c r="BH23" i="14" s="1"/>
  <c r="BP15" i="14"/>
  <c r="BP23" i="14" s="1"/>
  <c r="BX15" i="14"/>
  <c r="BX23" i="14" s="1"/>
  <c r="CF15" i="14"/>
  <c r="CF23" i="14" s="1"/>
  <c r="CN15" i="14"/>
  <c r="CN23" i="14" s="1"/>
  <c r="CV15" i="14"/>
  <c r="CV23" i="14" s="1"/>
  <c r="Q14" i="14"/>
  <c r="Q22" i="14" s="1"/>
  <c r="Y14" i="14"/>
  <c r="Y22" i="14" s="1"/>
  <c r="AG14" i="14"/>
  <c r="AG22" i="14" s="1"/>
  <c r="AO14" i="14"/>
  <c r="AO22" i="14" s="1"/>
  <c r="AW14" i="14"/>
  <c r="AW22" i="14" s="1"/>
  <c r="BE14" i="14"/>
  <c r="BE22" i="14" s="1"/>
  <c r="BM14" i="14"/>
  <c r="BM22" i="14" s="1"/>
  <c r="BU14" i="14"/>
  <c r="BU22" i="14" s="1"/>
  <c r="CC14" i="14"/>
  <c r="CC22" i="14" s="1"/>
  <c r="CK14" i="14"/>
  <c r="CK22" i="14" s="1"/>
  <c r="CS14" i="14"/>
  <c r="CS22" i="14" s="1"/>
  <c r="M13" i="14"/>
  <c r="M21" i="14" s="1"/>
  <c r="U13" i="14"/>
  <c r="U21" i="14" s="1"/>
  <c r="AC13" i="14"/>
  <c r="AC21" i="14" s="1"/>
  <c r="AK13" i="14"/>
  <c r="AK21" i="14" s="1"/>
  <c r="AS13" i="14"/>
  <c r="AS21" i="14" s="1"/>
  <c r="BA13" i="14"/>
  <c r="BA21" i="14" s="1"/>
  <c r="BI13" i="14"/>
  <c r="BI21" i="14" s="1"/>
  <c r="BQ13" i="14"/>
  <c r="BQ21" i="14" s="1"/>
  <c r="BY13" i="14"/>
  <c r="BY21" i="14" s="1"/>
  <c r="CG13" i="14"/>
  <c r="CG21" i="14" s="1"/>
  <c r="CO13" i="14"/>
  <c r="CO21" i="14" s="1"/>
  <c r="L13" i="14"/>
  <c r="L21" i="14" s="1"/>
  <c r="CQ15" i="14"/>
  <c r="CQ23" i="14" s="1"/>
  <c r="AZ14" i="14"/>
  <c r="AZ22" i="14" s="1"/>
  <c r="AZ30" i="14" s="1"/>
  <c r="BX14" i="14"/>
  <c r="BX22" i="14" s="1"/>
  <c r="CV14" i="14"/>
  <c r="CV22" i="14" s="1"/>
  <c r="CV30" i="14" s="1"/>
  <c r="AN13" i="14"/>
  <c r="AN21" i="14" s="1"/>
  <c r="BL13" i="14"/>
  <c r="BL21" i="14" s="1"/>
  <c r="CR13" i="14"/>
  <c r="CR21" i="14" s="1"/>
  <c r="BY14" i="14"/>
  <c r="BY22" i="14" s="1"/>
  <c r="AG13" i="14"/>
  <c r="AG21" i="14" s="1"/>
  <c r="BM13" i="14"/>
  <c r="BM21" i="14" s="1"/>
  <c r="BR14" i="14"/>
  <c r="BR22" i="14" s="1"/>
  <c r="R13" i="14"/>
  <c r="R21" i="14" s="1"/>
  <c r="AX13" i="14"/>
  <c r="AX21" i="14" s="1"/>
  <c r="CL13" i="14"/>
  <c r="CL21" i="14" s="1"/>
  <c r="S15" i="14"/>
  <c r="S23" i="14" s="1"/>
  <c r="BW15" i="14"/>
  <c r="BW23" i="14" s="1"/>
  <c r="AF14" i="14"/>
  <c r="AF22" i="14" s="1"/>
  <c r="CJ14" i="14"/>
  <c r="CJ22" i="14" s="1"/>
  <c r="AJ13" i="14"/>
  <c r="AJ21" i="14" s="1"/>
  <c r="K17" i="14"/>
  <c r="K25" i="14" s="1"/>
  <c r="S17" i="14"/>
  <c r="S25" i="14" s="1"/>
  <c r="AA17" i="14"/>
  <c r="AA25" i="14" s="1"/>
  <c r="AI17" i="14"/>
  <c r="AI25" i="14" s="1"/>
  <c r="AQ17" i="14"/>
  <c r="AQ25" i="14" s="1"/>
  <c r="AY17" i="14"/>
  <c r="AY25" i="14" s="1"/>
  <c r="BG17" i="14"/>
  <c r="BG25" i="14" s="1"/>
  <c r="BO17" i="14"/>
  <c r="BO25" i="14" s="1"/>
  <c r="BW17" i="14"/>
  <c r="BW25" i="14" s="1"/>
  <c r="CE17" i="14"/>
  <c r="CE25" i="14" s="1"/>
  <c r="CM17" i="14"/>
  <c r="CM25" i="14" s="1"/>
  <c r="CU17" i="14"/>
  <c r="CU25" i="14" s="1"/>
  <c r="P16" i="14"/>
  <c r="P24" i="14" s="1"/>
  <c r="X16" i="14"/>
  <c r="X24" i="14" s="1"/>
  <c r="AF16" i="14"/>
  <c r="AF24" i="14" s="1"/>
  <c r="AN16" i="14"/>
  <c r="AN24" i="14" s="1"/>
  <c r="AV16" i="14"/>
  <c r="AV24" i="14" s="1"/>
  <c r="BD16" i="14"/>
  <c r="BD24" i="14" s="1"/>
  <c r="BL16" i="14"/>
  <c r="BL24" i="14" s="1"/>
  <c r="BT16" i="14"/>
  <c r="BT24" i="14" s="1"/>
  <c r="CB16" i="14"/>
  <c r="CB24" i="14" s="1"/>
  <c r="CJ16" i="14"/>
  <c r="CJ24" i="14" s="1"/>
  <c r="CR16" i="14"/>
  <c r="CR24" i="14" s="1"/>
  <c r="M15" i="14"/>
  <c r="M23" i="14" s="1"/>
  <c r="U15" i="14"/>
  <c r="U23" i="14" s="1"/>
  <c r="AC15" i="14"/>
  <c r="AC23" i="14" s="1"/>
  <c r="AK15" i="14"/>
  <c r="AK23" i="14" s="1"/>
  <c r="AS15" i="14"/>
  <c r="AS23" i="14" s="1"/>
  <c r="BA15" i="14"/>
  <c r="BA23" i="14" s="1"/>
  <c r="BI15" i="14"/>
  <c r="BI23" i="14" s="1"/>
  <c r="BQ15" i="14"/>
  <c r="BQ23" i="14" s="1"/>
  <c r="BY15" i="14"/>
  <c r="BY23" i="14" s="1"/>
  <c r="CG15" i="14"/>
  <c r="CG23" i="14" s="1"/>
  <c r="CO15" i="14"/>
  <c r="CO23" i="14" s="1"/>
  <c r="J14" i="14"/>
  <c r="J22" i="14" s="1"/>
  <c r="R14" i="14"/>
  <c r="R22" i="14" s="1"/>
  <c r="Z14" i="14"/>
  <c r="Z22" i="14" s="1"/>
  <c r="AH14" i="14"/>
  <c r="AH22" i="14" s="1"/>
  <c r="AP14" i="14"/>
  <c r="AP22" i="14" s="1"/>
  <c r="AX14" i="14"/>
  <c r="AX22" i="14" s="1"/>
  <c r="BF14" i="14"/>
  <c r="BF22" i="14" s="1"/>
  <c r="BN14" i="14"/>
  <c r="BN22" i="14" s="1"/>
  <c r="BV14" i="14"/>
  <c r="BV22" i="14" s="1"/>
  <c r="CD14" i="14"/>
  <c r="CD22" i="14" s="1"/>
  <c r="CL14" i="14"/>
  <c r="CL22" i="14" s="1"/>
  <c r="CT14" i="14"/>
  <c r="CT22" i="14" s="1"/>
  <c r="N13" i="14"/>
  <c r="N21" i="14" s="1"/>
  <c r="V13" i="14"/>
  <c r="V21" i="14" s="1"/>
  <c r="AD13" i="14"/>
  <c r="AD21" i="14" s="1"/>
  <c r="AL13" i="14"/>
  <c r="AL21" i="14" s="1"/>
  <c r="AT13" i="14"/>
  <c r="AT21" i="14" s="1"/>
  <c r="BB13" i="14"/>
  <c r="BB21" i="14" s="1"/>
  <c r="BJ13" i="14"/>
  <c r="BJ21" i="14" s="1"/>
  <c r="BR13" i="14"/>
  <c r="BR21" i="14" s="1"/>
  <c r="BZ13" i="14"/>
  <c r="BZ21" i="14" s="1"/>
  <c r="CH13" i="14"/>
  <c r="CH21" i="14" s="1"/>
  <c r="CP13" i="14"/>
  <c r="CP21" i="14" s="1"/>
  <c r="K13" i="14"/>
  <c r="K21" i="14" s="1"/>
  <c r="T14" i="14"/>
  <c r="T22" i="14" s="1"/>
  <c r="T30" i="14" s="1"/>
  <c r="AR14" i="14"/>
  <c r="AR22" i="14" s="1"/>
  <c r="BP14" i="14"/>
  <c r="BP22" i="14" s="1"/>
  <c r="P13" i="14"/>
  <c r="P21" i="14" s="1"/>
  <c r="AV13" i="14"/>
  <c r="AV21" i="14" s="1"/>
  <c r="BT13" i="14"/>
  <c r="BT21" i="14" s="1"/>
  <c r="I13" i="14"/>
  <c r="CG14" i="14"/>
  <c r="CG22" i="14" s="1"/>
  <c r="Y13" i="14"/>
  <c r="Y21" i="14" s="1"/>
  <c r="BE13" i="14"/>
  <c r="BE21" i="14" s="1"/>
  <c r="CS13" i="14"/>
  <c r="CS21" i="14" s="1"/>
  <c r="I15" i="14"/>
  <c r="BF13" i="14"/>
  <c r="BF21" i="14" s="1"/>
  <c r="CT13" i="14"/>
  <c r="CT21" i="14" s="1"/>
  <c r="AA15" i="14"/>
  <c r="AA23" i="14" s="1"/>
  <c r="CE15" i="14"/>
  <c r="CE23" i="14" s="1"/>
  <c r="X14" i="14"/>
  <c r="X22" i="14" s="1"/>
  <c r="CB14" i="14"/>
  <c r="CB22" i="14" s="1"/>
  <c r="AR13" i="14"/>
  <c r="AR21" i="14" s="1"/>
  <c r="CN13" i="14"/>
  <c r="CN21" i="14" s="1"/>
  <c r="L17" i="14"/>
  <c r="L25" i="14" s="1"/>
  <c r="T17" i="14"/>
  <c r="T25" i="14" s="1"/>
  <c r="AB17" i="14"/>
  <c r="AB25" i="14" s="1"/>
  <c r="AJ17" i="14"/>
  <c r="AJ25" i="14" s="1"/>
  <c r="AR17" i="14"/>
  <c r="AR25" i="14" s="1"/>
  <c r="AZ17" i="14"/>
  <c r="AZ25" i="14" s="1"/>
  <c r="BH17" i="14"/>
  <c r="BH25" i="14" s="1"/>
  <c r="BP17" i="14"/>
  <c r="BP25" i="14" s="1"/>
  <c r="BX17" i="14"/>
  <c r="BX25" i="14" s="1"/>
  <c r="CF17" i="14"/>
  <c r="CF25" i="14" s="1"/>
  <c r="CN17" i="14"/>
  <c r="CN25" i="14" s="1"/>
  <c r="CV17" i="14"/>
  <c r="CV25" i="14" s="1"/>
  <c r="Q16" i="14"/>
  <c r="Q24" i="14" s="1"/>
  <c r="Y16" i="14"/>
  <c r="Y24" i="14" s="1"/>
  <c r="AG16" i="14"/>
  <c r="AG24" i="14" s="1"/>
  <c r="AO16" i="14"/>
  <c r="AO24" i="14" s="1"/>
  <c r="AW16" i="14"/>
  <c r="AW24" i="14" s="1"/>
  <c r="BE16" i="14"/>
  <c r="BE24" i="14" s="1"/>
  <c r="BM16" i="14"/>
  <c r="BM24" i="14" s="1"/>
  <c r="BU16" i="14"/>
  <c r="BU24" i="14" s="1"/>
  <c r="CC16" i="14"/>
  <c r="CC24" i="14" s="1"/>
  <c r="CK16" i="14"/>
  <c r="CK24" i="14" s="1"/>
  <c r="CS16" i="14"/>
  <c r="CS24" i="14" s="1"/>
  <c r="N15" i="14"/>
  <c r="N23" i="14" s="1"/>
  <c r="V15" i="14"/>
  <c r="V23" i="14" s="1"/>
  <c r="AD15" i="14"/>
  <c r="AD23" i="14" s="1"/>
  <c r="AL15" i="14"/>
  <c r="AL23" i="14" s="1"/>
  <c r="AT15" i="14"/>
  <c r="AT23" i="14" s="1"/>
  <c r="BB15" i="14"/>
  <c r="BB23" i="14" s="1"/>
  <c r="BJ15" i="14"/>
  <c r="BJ23" i="14" s="1"/>
  <c r="BR15" i="14"/>
  <c r="BR23" i="14" s="1"/>
  <c r="BZ15" i="14"/>
  <c r="BZ23" i="14" s="1"/>
  <c r="CH15" i="14"/>
  <c r="CH23" i="14" s="1"/>
  <c r="CP15" i="14"/>
  <c r="CP23" i="14" s="1"/>
  <c r="K14" i="14"/>
  <c r="K22" i="14" s="1"/>
  <c r="S14" i="14"/>
  <c r="S22" i="14" s="1"/>
  <c r="S30" i="14" s="1"/>
  <c r="AA14" i="14"/>
  <c r="AA22" i="14" s="1"/>
  <c r="AI14" i="14"/>
  <c r="AI22" i="14" s="1"/>
  <c r="AQ14" i="14"/>
  <c r="AQ22" i="14" s="1"/>
  <c r="AY14" i="14"/>
  <c r="AY22" i="14" s="1"/>
  <c r="BG14" i="14"/>
  <c r="BG22" i="14" s="1"/>
  <c r="BO14" i="14"/>
  <c r="BO22" i="14" s="1"/>
  <c r="BW14" i="14"/>
  <c r="BW22" i="14" s="1"/>
  <c r="CE14" i="14"/>
  <c r="CE22" i="14" s="1"/>
  <c r="CM14" i="14"/>
  <c r="CM22" i="14" s="1"/>
  <c r="CU14" i="14"/>
  <c r="CU22" i="14" s="1"/>
  <c r="O13" i="14"/>
  <c r="O21" i="14" s="1"/>
  <c r="W13" i="14"/>
  <c r="W21" i="14" s="1"/>
  <c r="AE13" i="14"/>
  <c r="AE21" i="14" s="1"/>
  <c r="AM13" i="14"/>
  <c r="AM21" i="14" s="1"/>
  <c r="AU13" i="14"/>
  <c r="AU21" i="14" s="1"/>
  <c r="BC13" i="14"/>
  <c r="BC21" i="14" s="1"/>
  <c r="BK13" i="14"/>
  <c r="BK21" i="14" s="1"/>
  <c r="BS13" i="14"/>
  <c r="BS21" i="14" s="1"/>
  <c r="CA13" i="14"/>
  <c r="CA21" i="14" s="1"/>
  <c r="CI13" i="14"/>
  <c r="CI21" i="14" s="1"/>
  <c r="CQ13" i="14"/>
  <c r="CQ21" i="14" s="1"/>
  <c r="J13" i="14"/>
  <c r="J21" i="14" s="1"/>
  <c r="AB14" i="14"/>
  <c r="AB22" i="14" s="1"/>
  <c r="CF14" i="14"/>
  <c r="CF22" i="14" s="1"/>
  <c r="CF30" i="14" s="1"/>
  <c r="X13" i="14"/>
  <c r="X21" i="14" s="1"/>
  <c r="BD13" i="14"/>
  <c r="BD21" i="14" s="1"/>
  <c r="CJ13" i="14"/>
  <c r="CJ21" i="14" s="1"/>
  <c r="BQ14" i="14"/>
  <c r="BQ22" i="14" s="1"/>
  <c r="CO14" i="14"/>
  <c r="CO22" i="14" s="1"/>
  <c r="AO13" i="14"/>
  <c r="AO21" i="14" s="1"/>
  <c r="CC13" i="14"/>
  <c r="CC21" i="14" s="1"/>
  <c r="CH14" i="14"/>
  <c r="CH22" i="14" s="1"/>
  <c r="AP13" i="14"/>
  <c r="AP21" i="14" s="1"/>
  <c r="CD13" i="14"/>
  <c r="CD21" i="14" s="1"/>
  <c r="K15" i="14"/>
  <c r="K23" i="14" s="1"/>
  <c r="BO15" i="14"/>
  <c r="BO23" i="14" s="1"/>
  <c r="AN14" i="14"/>
  <c r="AN22" i="14" s="1"/>
  <c r="CR14" i="14"/>
  <c r="CR22" i="14" s="1"/>
  <c r="BH13" i="14"/>
  <c r="BH21" i="14" s="1"/>
  <c r="M17" i="14"/>
  <c r="M25" i="14" s="1"/>
  <c r="U17" i="14"/>
  <c r="U25" i="14" s="1"/>
  <c r="AC17" i="14"/>
  <c r="AC25" i="14" s="1"/>
  <c r="AK17" i="14"/>
  <c r="AK25" i="14" s="1"/>
  <c r="AS17" i="14"/>
  <c r="AS25" i="14" s="1"/>
  <c r="BA17" i="14"/>
  <c r="BA25" i="14" s="1"/>
  <c r="BI17" i="14"/>
  <c r="BI25" i="14" s="1"/>
  <c r="BQ17" i="14"/>
  <c r="BQ25" i="14" s="1"/>
  <c r="BY17" i="14"/>
  <c r="BY25" i="14" s="1"/>
  <c r="CG17" i="14"/>
  <c r="CG25" i="14" s="1"/>
  <c r="CO17" i="14"/>
  <c r="CO25" i="14" s="1"/>
  <c r="J16" i="14"/>
  <c r="J24" i="14" s="1"/>
  <c r="R16" i="14"/>
  <c r="R24" i="14" s="1"/>
  <c r="Z16" i="14"/>
  <c r="Z24" i="14" s="1"/>
  <c r="AH16" i="14"/>
  <c r="AH24" i="14" s="1"/>
  <c r="AP16" i="14"/>
  <c r="AP24" i="14" s="1"/>
  <c r="AX16" i="14"/>
  <c r="AX24" i="14" s="1"/>
  <c r="BF16" i="14"/>
  <c r="BF24" i="14" s="1"/>
  <c r="BN16" i="14"/>
  <c r="BN24" i="14" s="1"/>
  <c r="BV16" i="14"/>
  <c r="BV24" i="14" s="1"/>
  <c r="CD16" i="14"/>
  <c r="CD24" i="14" s="1"/>
  <c r="CL16" i="14"/>
  <c r="CL24" i="14" s="1"/>
  <c r="CT16" i="14"/>
  <c r="CT24" i="14" s="1"/>
  <c r="O15" i="14"/>
  <c r="O23" i="14" s="1"/>
  <c r="W15" i="14"/>
  <c r="W23" i="14" s="1"/>
  <c r="AE15" i="14"/>
  <c r="AE23" i="14" s="1"/>
  <c r="AM15" i="14"/>
  <c r="AM23" i="14" s="1"/>
  <c r="AU15" i="14"/>
  <c r="AU23" i="14" s="1"/>
  <c r="BC15" i="14"/>
  <c r="BC23" i="14" s="1"/>
  <c r="BK15" i="14"/>
  <c r="BK23" i="14" s="1"/>
  <c r="BS15" i="14"/>
  <c r="BS23" i="14" s="1"/>
  <c r="CA15" i="14"/>
  <c r="CA23" i="14" s="1"/>
  <c r="CI15" i="14"/>
  <c r="CI23" i="14" s="1"/>
  <c r="L14" i="14"/>
  <c r="L22" i="14" s="1"/>
  <c r="L30" i="14" s="1"/>
  <c r="AJ14" i="14"/>
  <c r="AJ22" i="14" s="1"/>
  <c r="AJ30" i="14" s="1"/>
  <c r="BH14" i="14"/>
  <c r="BH22" i="14" s="1"/>
  <c r="BH30" i="14" s="1"/>
  <c r="CN14" i="14"/>
  <c r="CN22" i="14" s="1"/>
  <c r="CN30" i="14" s="1"/>
  <c r="AF13" i="14"/>
  <c r="AF21" i="14" s="1"/>
  <c r="CB13" i="14"/>
  <c r="CB21" i="14" s="1"/>
  <c r="BI14" i="14"/>
  <c r="BI22" i="14" s="1"/>
  <c r="I14" i="14"/>
  <c r="AW13" i="14"/>
  <c r="AW21" i="14" s="1"/>
  <c r="CK13" i="14"/>
  <c r="CK21" i="14" s="1"/>
  <c r="CP14" i="14"/>
  <c r="CP22" i="14" s="1"/>
  <c r="BN13" i="14"/>
  <c r="BN21" i="14" s="1"/>
  <c r="CH16" i="14"/>
  <c r="CH24" i="14" s="1"/>
  <c r="AQ15" i="14"/>
  <c r="AQ23" i="14" s="1"/>
  <c r="CU15" i="14"/>
  <c r="CU23" i="14" s="1"/>
  <c r="BL14" i="14"/>
  <c r="BL22" i="14" s="1"/>
  <c r="T13" i="14"/>
  <c r="T21" i="14" s="1"/>
  <c r="BX13" i="14"/>
  <c r="BX21" i="14" s="1"/>
  <c r="N17" i="14"/>
  <c r="N25" i="14" s="1"/>
  <c r="V17" i="14"/>
  <c r="V25" i="14" s="1"/>
  <c r="AD17" i="14"/>
  <c r="AD25" i="14" s="1"/>
  <c r="AL17" i="14"/>
  <c r="AL25" i="14" s="1"/>
  <c r="AT17" i="14"/>
  <c r="AT25" i="14" s="1"/>
  <c r="BB17" i="14"/>
  <c r="BB25" i="14" s="1"/>
  <c r="BJ17" i="14"/>
  <c r="BJ25" i="14" s="1"/>
  <c r="BR17" i="14"/>
  <c r="BR25" i="14" s="1"/>
  <c r="BZ17" i="14"/>
  <c r="BZ25" i="14" s="1"/>
  <c r="CH17" i="14"/>
  <c r="CH25" i="14" s="1"/>
  <c r="CP17" i="14"/>
  <c r="CP25" i="14" s="1"/>
  <c r="K16" i="14"/>
  <c r="K24" i="14" s="1"/>
  <c r="S16" i="14"/>
  <c r="S24" i="14" s="1"/>
  <c r="AA16" i="14"/>
  <c r="AA24" i="14" s="1"/>
  <c r="AI16" i="14"/>
  <c r="AI24" i="14" s="1"/>
  <c r="AQ16" i="14"/>
  <c r="AQ24" i="14" s="1"/>
  <c r="AY16" i="14"/>
  <c r="AY24" i="14" s="1"/>
  <c r="BG16" i="14"/>
  <c r="BG24" i="14" s="1"/>
  <c r="BO16" i="14"/>
  <c r="BO24" i="14" s="1"/>
  <c r="BW16" i="14"/>
  <c r="BW24" i="14" s="1"/>
  <c r="CE16" i="14"/>
  <c r="CE24" i="14" s="1"/>
  <c r="CM16" i="14"/>
  <c r="CM24" i="14" s="1"/>
  <c r="CU16" i="14"/>
  <c r="CU24" i="14" s="1"/>
  <c r="P15" i="14"/>
  <c r="P23" i="14" s="1"/>
  <c r="X15" i="14"/>
  <c r="X23" i="14" s="1"/>
  <c r="AF15" i="14"/>
  <c r="AF23" i="14" s="1"/>
  <c r="AN15" i="14"/>
  <c r="AN23" i="14" s="1"/>
  <c r="AV15" i="14"/>
  <c r="AV23" i="14" s="1"/>
  <c r="BD15" i="14"/>
  <c r="BD23" i="14" s="1"/>
  <c r="BL15" i="14"/>
  <c r="BL23" i="14" s="1"/>
  <c r="BT15" i="14"/>
  <c r="BT23" i="14" s="1"/>
  <c r="CB15" i="14"/>
  <c r="CB23" i="14" s="1"/>
  <c r="CJ15" i="14"/>
  <c r="CJ23" i="14" s="1"/>
  <c r="CR15" i="14"/>
  <c r="CR23" i="14" s="1"/>
  <c r="M14" i="14"/>
  <c r="M22" i="14" s="1"/>
  <c r="M30" i="14" s="1"/>
  <c r="U14" i="14"/>
  <c r="U22" i="14" s="1"/>
  <c r="U30" i="14" s="1"/>
  <c r="AC14" i="14"/>
  <c r="AC22" i="14" s="1"/>
  <c r="AK14" i="14"/>
  <c r="AK22" i="14" s="1"/>
  <c r="AS14" i="14"/>
  <c r="AS22" i="14" s="1"/>
  <c r="AS30" i="14" s="1"/>
  <c r="BA14" i="14"/>
  <c r="BA22" i="14" s="1"/>
  <c r="Q13" i="14"/>
  <c r="Q21" i="14" s="1"/>
  <c r="BU13" i="14"/>
  <c r="BU21" i="14" s="1"/>
  <c r="AH13" i="14"/>
  <c r="AH21" i="14" s="1"/>
  <c r="BR16" i="14"/>
  <c r="BR24" i="14" s="1"/>
  <c r="BG15" i="14"/>
  <c r="BG23" i="14" s="1"/>
  <c r="BD14" i="14"/>
  <c r="BD22" i="14" s="1"/>
  <c r="BP13" i="14"/>
  <c r="BP21" i="14" s="1"/>
  <c r="O17" i="14"/>
  <c r="O25" i="14" s="1"/>
  <c r="W17" i="14"/>
  <c r="W25" i="14" s="1"/>
  <c r="AE17" i="14"/>
  <c r="AE25" i="14" s="1"/>
  <c r="AM17" i="14"/>
  <c r="AM25" i="14" s="1"/>
  <c r="AU17" i="14"/>
  <c r="AU25" i="14" s="1"/>
  <c r="BC17" i="14"/>
  <c r="BC25" i="14" s="1"/>
  <c r="BK17" i="14"/>
  <c r="BK25" i="14" s="1"/>
  <c r="BS17" i="14"/>
  <c r="BS25" i="14" s="1"/>
  <c r="CA17" i="14"/>
  <c r="CA25" i="14" s="1"/>
  <c r="CI17" i="14"/>
  <c r="CI25" i="14" s="1"/>
  <c r="CQ17" i="14"/>
  <c r="CQ25" i="14" s="1"/>
  <c r="L16" i="14"/>
  <c r="L24" i="14" s="1"/>
  <c r="T16" i="14"/>
  <c r="T24" i="14" s="1"/>
  <c r="AB16" i="14"/>
  <c r="AB24" i="14" s="1"/>
  <c r="AJ16" i="14"/>
  <c r="AJ24" i="14" s="1"/>
  <c r="AR16" i="14"/>
  <c r="AR24" i="14" s="1"/>
  <c r="AZ16" i="14"/>
  <c r="AZ24" i="14" s="1"/>
  <c r="BH16" i="14"/>
  <c r="BH24" i="14" s="1"/>
  <c r="BP16" i="14"/>
  <c r="BP24" i="14" s="1"/>
  <c r="BX16" i="14"/>
  <c r="BX24" i="14" s="1"/>
  <c r="CF16" i="14"/>
  <c r="CF24" i="14" s="1"/>
  <c r="CN16" i="14"/>
  <c r="CN24" i="14" s="1"/>
  <c r="CV16" i="14"/>
  <c r="CV24" i="14" s="1"/>
  <c r="Q15" i="14"/>
  <c r="Q23" i="14" s="1"/>
  <c r="Y15" i="14"/>
  <c r="Y23" i="14" s="1"/>
  <c r="AG15" i="14"/>
  <c r="AG23" i="14" s="1"/>
  <c r="AO15" i="14"/>
  <c r="AO23" i="14" s="1"/>
  <c r="AW15" i="14"/>
  <c r="AW23" i="14" s="1"/>
  <c r="BE15" i="14"/>
  <c r="BE23" i="14" s="1"/>
  <c r="BM15" i="14"/>
  <c r="BM23" i="14" s="1"/>
  <c r="BU15" i="14"/>
  <c r="BU23" i="14" s="1"/>
  <c r="CC15" i="14"/>
  <c r="CC23" i="14" s="1"/>
  <c r="CK15" i="14"/>
  <c r="CK23" i="14" s="1"/>
  <c r="CS15" i="14"/>
  <c r="CS23" i="14" s="1"/>
  <c r="N14" i="14"/>
  <c r="N22" i="14" s="1"/>
  <c r="N30" i="14" s="1"/>
  <c r="V14" i="14"/>
  <c r="V22" i="14" s="1"/>
  <c r="V30" i="14" s="1"/>
  <c r="AD14" i="14"/>
  <c r="AD22" i="14" s="1"/>
  <c r="AD30" i="14" s="1"/>
  <c r="AL14" i="14"/>
  <c r="AL22" i="14" s="1"/>
  <c r="AL30" i="14" s="1"/>
  <c r="AT14" i="14"/>
  <c r="AT22" i="14" s="1"/>
  <c r="AT30" i="14" s="1"/>
  <c r="BB14" i="14"/>
  <c r="BB22" i="14" s="1"/>
  <c r="BB30" i="14" s="1"/>
  <c r="BJ14" i="14"/>
  <c r="BJ22" i="14" s="1"/>
  <c r="BJ30" i="14" s="1"/>
  <c r="BZ14" i="14"/>
  <c r="BZ22" i="14" s="1"/>
  <c r="BZ30" i="14" s="1"/>
  <c r="Z13" i="14"/>
  <c r="Z21" i="14" s="1"/>
  <c r="BV13" i="14"/>
  <c r="BV21" i="14" s="1"/>
  <c r="BZ16" i="14"/>
  <c r="BZ24" i="14" s="1"/>
  <c r="AY15" i="14"/>
  <c r="AY23" i="14" s="1"/>
  <c r="P14" i="14"/>
  <c r="P22" i="14" s="1"/>
  <c r="P30" i="14" s="1"/>
  <c r="BT14" i="14"/>
  <c r="BT22" i="14" s="1"/>
  <c r="BT30" i="14" s="1"/>
  <c r="AB13" i="14"/>
  <c r="AB21" i="14" s="1"/>
  <c r="CF13" i="14"/>
  <c r="CF21" i="14" s="1"/>
  <c r="P17" i="14"/>
  <c r="P25" i="14" s="1"/>
  <c r="X17" i="14"/>
  <c r="X25" i="14" s="1"/>
  <c r="AF17" i="14"/>
  <c r="AF25" i="14" s="1"/>
  <c r="AN17" i="14"/>
  <c r="AN25" i="14" s="1"/>
  <c r="AV17" i="14"/>
  <c r="AV25" i="14" s="1"/>
  <c r="BD17" i="14"/>
  <c r="BD25" i="14" s="1"/>
  <c r="BL17" i="14"/>
  <c r="BL25" i="14" s="1"/>
  <c r="BT17" i="14"/>
  <c r="BT25" i="14" s="1"/>
  <c r="CB17" i="14"/>
  <c r="CB25" i="14" s="1"/>
  <c r="CJ17" i="14"/>
  <c r="CJ25" i="14" s="1"/>
  <c r="CR17" i="14"/>
  <c r="CR25" i="14" s="1"/>
  <c r="M16" i="14"/>
  <c r="M24" i="14" s="1"/>
  <c r="U16" i="14"/>
  <c r="U24" i="14" s="1"/>
  <c r="AC16" i="14"/>
  <c r="AC24" i="14" s="1"/>
  <c r="AK16" i="14"/>
  <c r="AK24" i="14" s="1"/>
  <c r="AS16" i="14"/>
  <c r="AS24" i="14" s="1"/>
  <c r="BA16" i="14"/>
  <c r="BA24" i="14" s="1"/>
  <c r="BI16" i="14"/>
  <c r="BI24" i="14" s="1"/>
  <c r="BQ16" i="14"/>
  <c r="BQ24" i="14" s="1"/>
  <c r="BY16" i="14"/>
  <c r="BY24" i="14" s="1"/>
  <c r="CG16" i="14"/>
  <c r="CG24" i="14" s="1"/>
  <c r="CO16" i="14"/>
  <c r="CO24" i="14" s="1"/>
  <c r="J15" i="14"/>
  <c r="J23" i="14" s="1"/>
  <c r="R15" i="14"/>
  <c r="R23" i="14" s="1"/>
  <c r="Z15" i="14"/>
  <c r="Z23" i="14" s="1"/>
  <c r="AH15" i="14"/>
  <c r="AH23" i="14" s="1"/>
  <c r="AP15" i="14"/>
  <c r="AP23" i="14" s="1"/>
  <c r="AX15" i="14"/>
  <c r="AX23" i="14" s="1"/>
  <c r="BF15" i="14"/>
  <c r="BF23" i="14" s="1"/>
  <c r="BN15" i="14"/>
  <c r="BN23" i="14" s="1"/>
  <c r="BV15" i="14"/>
  <c r="BV23" i="14" s="1"/>
  <c r="CD15" i="14"/>
  <c r="CD23" i="14" s="1"/>
  <c r="CL15" i="14"/>
  <c r="CL23" i="14" s="1"/>
  <c r="CT15" i="14"/>
  <c r="CT23" i="14" s="1"/>
  <c r="O14" i="14"/>
  <c r="O22" i="14" s="1"/>
  <c r="O30" i="14" s="1"/>
  <c r="W14" i="14"/>
  <c r="W22" i="14" s="1"/>
  <c r="AE14" i="14"/>
  <c r="AE22" i="14" s="1"/>
  <c r="AM14" i="14"/>
  <c r="AM22" i="14" s="1"/>
  <c r="AM30" i="14" s="1"/>
  <c r="AU14" i="14"/>
  <c r="AU22" i="14" s="1"/>
  <c r="BC14" i="14"/>
  <c r="BC22" i="14" s="1"/>
  <c r="BK14" i="14"/>
  <c r="BK22" i="14" s="1"/>
  <c r="BK30" i="14" s="1"/>
  <c r="BS14" i="14"/>
  <c r="BS22" i="14" s="1"/>
  <c r="CA14" i="14"/>
  <c r="CA22" i="14" s="1"/>
  <c r="CA30" i="14" s="1"/>
  <c r="CI14" i="14"/>
  <c r="CI22" i="14" s="1"/>
  <c r="CQ14" i="14"/>
  <c r="CQ22" i="14" s="1"/>
  <c r="CQ30" i="14" s="1"/>
  <c r="I16" i="14"/>
  <c r="S13" i="14"/>
  <c r="S21" i="14" s="1"/>
  <c r="AA13" i="14"/>
  <c r="AA21" i="14" s="1"/>
  <c r="AI13" i="14"/>
  <c r="AI21" i="14" s="1"/>
  <c r="AQ13" i="14"/>
  <c r="AQ21" i="14" s="1"/>
  <c r="AY13" i="14"/>
  <c r="AY21" i="14" s="1"/>
  <c r="BG13" i="14"/>
  <c r="BG21" i="14" s="1"/>
  <c r="BO13" i="14"/>
  <c r="BO21" i="14" s="1"/>
  <c r="BW13" i="14"/>
  <c r="BW21" i="14" s="1"/>
  <c r="CE13" i="14"/>
  <c r="CE21" i="14" s="1"/>
  <c r="CM13" i="14"/>
  <c r="CM21" i="14" s="1"/>
  <c r="CU13" i="14"/>
  <c r="CU21" i="14" s="1"/>
  <c r="Y17" i="14"/>
  <c r="Y25" i="14" s="1"/>
  <c r="AG17" i="14"/>
  <c r="AG25" i="14" s="1"/>
  <c r="AO17" i="14"/>
  <c r="AO25" i="14" s="1"/>
  <c r="AW17" i="14"/>
  <c r="AW25" i="14" s="1"/>
  <c r="BE17" i="14"/>
  <c r="BE25" i="14" s="1"/>
  <c r="BM17" i="14"/>
  <c r="BM25" i="14" s="1"/>
  <c r="BU17" i="14"/>
  <c r="BU25" i="14" s="1"/>
  <c r="CC17" i="14"/>
  <c r="CC25" i="14" s="1"/>
  <c r="CK17" i="14"/>
  <c r="CK25" i="14" s="1"/>
  <c r="CS17" i="14"/>
  <c r="CS25" i="14" s="1"/>
  <c r="N16" i="14"/>
  <c r="N24" i="14" s="1"/>
  <c r="V16" i="14"/>
  <c r="V24" i="14" s="1"/>
  <c r="AD16" i="14"/>
  <c r="AD24" i="14" s="1"/>
  <c r="AL16" i="14"/>
  <c r="AL24" i="14" s="1"/>
  <c r="AT16" i="14"/>
  <c r="AT24" i="14" s="1"/>
  <c r="BB16" i="14"/>
  <c r="BB24" i="14" s="1"/>
  <c r="BJ16" i="14"/>
  <c r="BJ24" i="14" s="1"/>
  <c r="CP16" i="14"/>
  <c r="CP24" i="14" s="1"/>
  <c r="AI15" i="14"/>
  <c r="AI23" i="14" s="1"/>
  <c r="CM15" i="14"/>
  <c r="CM23" i="14" s="1"/>
  <c r="AV14" i="14"/>
  <c r="AV22" i="14" s="1"/>
  <c r="I17" i="14"/>
  <c r="AZ13" i="14"/>
  <c r="AZ21" i="14" s="1"/>
  <c r="CV13" i="14"/>
  <c r="CV21" i="14" s="1"/>
  <c r="Q17" i="14"/>
  <c r="Q25" i="14" s="1"/>
  <c r="O20" i="8"/>
  <c r="Q18" i="8"/>
  <c r="R18" i="8"/>
  <c r="S18" i="8"/>
  <c r="W18" i="8"/>
  <c r="P18" i="8"/>
  <c r="T18" i="8"/>
  <c r="X18" i="8"/>
  <c r="AB18" i="8"/>
  <c r="AF18" i="8"/>
  <c r="AJ18" i="8"/>
  <c r="AN18" i="8"/>
  <c r="AR18" i="8"/>
  <c r="AV18" i="8"/>
  <c r="U18" i="8"/>
  <c r="AA18" i="8"/>
  <c r="AG18" i="8"/>
  <c r="AL18" i="8"/>
  <c r="AQ18" i="8"/>
  <c r="AW18" i="8"/>
  <c r="BA18" i="8"/>
  <c r="BE18" i="8"/>
  <c r="BI18" i="8"/>
  <c r="BM18" i="8"/>
  <c r="BQ18" i="8"/>
  <c r="BU18" i="8"/>
  <c r="BY18" i="8"/>
  <c r="CC18" i="8"/>
  <c r="CG18" i="8"/>
  <c r="CK18" i="8"/>
  <c r="CO18" i="8"/>
  <c r="CS18" i="8"/>
  <c r="CW18" i="8"/>
  <c r="DA18" i="8"/>
  <c r="S19" i="8"/>
  <c r="W19" i="8"/>
  <c r="AA19" i="8"/>
  <c r="AE19" i="8"/>
  <c r="AI19" i="8"/>
  <c r="AM19" i="8"/>
  <c r="AQ19" i="8"/>
  <c r="AU19" i="8"/>
  <c r="AY19" i="8"/>
  <c r="BC19" i="8"/>
  <c r="BG19" i="8"/>
  <c r="BK19" i="8"/>
  <c r="BO19" i="8"/>
  <c r="BS19" i="8"/>
  <c r="BW19" i="8"/>
  <c r="CA19" i="8"/>
  <c r="CE19" i="8"/>
  <c r="CI19" i="8"/>
  <c r="CM19" i="8"/>
  <c r="CQ19" i="8"/>
  <c r="CU19" i="8"/>
  <c r="CY19" i="8"/>
  <c r="Q20" i="8"/>
  <c r="U20" i="8"/>
  <c r="Y20" i="8"/>
  <c r="AC20" i="8"/>
  <c r="AG20" i="8"/>
  <c r="AK20" i="8"/>
  <c r="AO20" i="8"/>
  <c r="AS20" i="8"/>
  <c r="AW20" i="8"/>
  <c r="BA20" i="8"/>
  <c r="BE20" i="8"/>
  <c r="BI20" i="8"/>
  <c r="BM20" i="8"/>
  <c r="BQ20" i="8"/>
  <c r="BU20" i="8"/>
  <c r="BY20" i="8"/>
  <c r="CC20" i="8"/>
  <c r="CG20" i="8"/>
  <c r="CK20" i="8"/>
  <c r="CO20" i="8"/>
  <c r="CS20" i="8"/>
  <c r="CW20" i="8"/>
  <c r="DA20" i="8"/>
  <c r="S21" i="8"/>
  <c r="W21" i="8"/>
  <c r="AA21" i="8"/>
  <c r="AE21" i="8"/>
  <c r="AI21" i="8"/>
  <c r="AM21" i="8"/>
  <c r="AQ21" i="8"/>
  <c r="AU21" i="8"/>
  <c r="AY21" i="8"/>
  <c r="BC21" i="8"/>
  <c r="BG21" i="8"/>
  <c r="BK21" i="8"/>
  <c r="BO21" i="8"/>
  <c r="BS21" i="8"/>
  <c r="BW21" i="8"/>
  <c r="CA21" i="8"/>
  <c r="CE21" i="8"/>
  <c r="CI21" i="8"/>
  <c r="CQ21" i="8"/>
  <c r="CY21" i="8"/>
  <c r="V18" i="8"/>
  <c r="AC18" i="8"/>
  <c r="AH18" i="8"/>
  <c r="AM18" i="8"/>
  <c r="AS18" i="8"/>
  <c r="AX18" i="8"/>
  <c r="BB18" i="8"/>
  <c r="BF18" i="8"/>
  <c r="BJ18" i="8"/>
  <c r="BN18" i="8"/>
  <c r="BR18" i="8"/>
  <c r="BV18" i="8"/>
  <c r="BZ18" i="8"/>
  <c r="CD18" i="8"/>
  <c r="CH18" i="8"/>
  <c r="CL18" i="8"/>
  <c r="CP18" i="8"/>
  <c r="CT18" i="8"/>
  <c r="CX18" i="8"/>
  <c r="P19" i="8"/>
  <c r="T19" i="8"/>
  <c r="X19" i="8"/>
  <c r="AB19" i="8"/>
  <c r="AF19" i="8"/>
  <c r="AJ19" i="8"/>
  <c r="AN19" i="8"/>
  <c r="AR19" i="8"/>
  <c r="AV19" i="8"/>
  <c r="AZ19" i="8"/>
  <c r="BD19" i="8"/>
  <c r="BH19" i="8"/>
  <c r="BL19" i="8"/>
  <c r="BP19" i="8"/>
  <c r="BT19" i="8"/>
  <c r="BX19" i="8"/>
  <c r="CB19" i="8"/>
  <c r="CF19" i="8"/>
  <c r="CJ19" i="8"/>
  <c r="CN19" i="8"/>
  <c r="CR19" i="8"/>
  <c r="CV19" i="8"/>
  <c r="CZ19" i="8"/>
  <c r="R20" i="8"/>
  <c r="V20" i="8"/>
  <c r="Z20" i="8"/>
  <c r="AD20" i="8"/>
  <c r="AH20" i="8"/>
  <c r="AL20" i="8"/>
  <c r="AP20" i="8"/>
  <c r="AT20" i="8"/>
  <c r="AX20" i="8"/>
  <c r="BB20" i="8"/>
  <c r="BF20" i="8"/>
  <c r="BJ20" i="8"/>
  <c r="BN20" i="8"/>
  <c r="BR20" i="8"/>
  <c r="BV20" i="8"/>
  <c r="BZ20" i="8"/>
  <c r="CD20" i="8"/>
  <c r="CH20" i="8"/>
  <c r="CL20" i="8"/>
  <c r="CP20" i="8"/>
  <c r="CT20" i="8"/>
  <c r="CX20" i="8"/>
  <c r="P21" i="8"/>
  <c r="T21" i="8"/>
  <c r="X21" i="8"/>
  <c r="AB21" i="8"/>
  <c r="AF21" i="8"/>
  <c r="AJ21" i="8"/>
  <c r="AN21" i="8"/>
  <c r="AR21" i="8"/>
  <c r="AV21" i="8"/>
  <c r="AZ21" i="8"/>
  <c r="BD21" i="8"/>
  <c r="BH21" i="8"/>
  <c r="BL21" i="8"/>
  <c r="BP21" i="8"/>
  <c r="BT21" i="8"/>
  <c r="BX21" i="8"/>
  <c r="CB21" i="8"/>
  <c r="CF21" i="8"/>
  <c r="CJ21" i="8"/>
  <c r="CN21" i="8"/>
  <c r="CR21" i="8"/>
  <c r="Y18" i="8"/>
  <c r="AD18" i="8"/>
  <c r="AI18" i="8"/>
  <c r="AO18" i="8"/>
  <c r="AT18" i="8"/>
  <c r="AY18" i="8"/>
  <c r="BC18" i="8"/>
  <c r="BG18" i="8"/>
  <c r="BK18" i="8"/>
  <c r="BO18" i="8"/>
  <c r="BS18" i="8"/>
  <c r="BW18" i="8"/>
  <c r="CA18" i="8"/>
  <c r="CE18" i="8"/>
  <c r="CI18" i="8"/>
  <c r="CM18" i="8"/>
  <c r="CQ18" i="8"/>
  <c r="CU18" i="8"/>
  <c r="CY18" i="8"/>
  <c r="Q19" i="8"/>
  <c r="U19" i="8"/>
  <c r="Y19" i="8"/>
  <c r="AC19" i="8"/>
  <c r="AG19" i="8"/>
  <c r="AK19" i="8"/>
  <c r="AO19" i="8"/>
  <c r="AS19" i="8"/>
  <c r="AW19" i="8"/>
  <c r="BA19" i="8"/>
  <c r="BE19" i="8"/>
  <c r="BI19" i="8"/>
  <c r="BM19" i="8"/>
  <c r="BQ19" i="8"/>
  <c r="BU19" i="8"/>
  <c r="BY19" i="8"/>
  <c r="CC19" i="8"/>
  <c r="CG19" i="8"/>
  <c r="CK19" i="8"/>
  <c r="CO19" i="8"/>
  <c r="CS19" i="8"/>
  <c r="CW19" i="8"/>
  <c r="DA19" i="8"/>
  <c r="S20" i="8"/>
  <c r="W20" i="8"/>
  <c r="AA20" i="8"/>
  <c r="AE20" i="8"/>
  <c r="AI20" i="8"/>
  <c r="AM20" i="8"/>
  <c r="AQ20" i="8"/>
  <c r="AU20" i="8"/>
  <c r="AY20" i="8"/>
  <c r="BC20" i="8"/>
  <c r="BG20" i="8"/>
  <c r="BK20" i="8"/>
  <c r="BO20" i="8"/>
  <c r="BS20" i="8"/>
  <c r="BW20" i="8"/>
  <c r="CA20" i="8"/>
  <c r="CE20" i="8"/>
  <c r="CI20" i="8"/>
  <c r="CM20" i="8"/>
  <c r="CQ20" i="8"/>
  <c r="CU20" i="8"/>
  <c r="CY20" i="8"/>
  <c r="Q21" i="8"/>
  <c r="U21" i="8"/>
  <c r="Y21" i="8"/>
  <c r="AC21" i="8"/>
  <c r="AG21" i="8"/>
  <c r="AK21" i="8"/>
  <c r="AO21" i="8"/>
  <c r="AS21" i="8"/>
  <c r="AW21" i="8"/>
  <c r="BA21" i="8"/>
  <c r="BE21" i="8"/>
  <c r="BI21" i="8"/>
  <c r="BM21" i="8"/>
  <c r="BQ21" i="8"/>
  <c r="BU21" i="8"/>
  <c r="BY21" i="8"/>
  <c r="CC21" i="8"/>
  <c r="CG21" i="8"/>
  <c r="CK21" i="8"/>
  <c r="CO21" i="8"/>
  <c r="CS21" i="8"/>
  <c r="CW21" i="8"/>
  <c r="DA21" i="8"/>
  <c r="Z18" i="8"/>
  <c r="AE18" i="8"/>
  <c r="AK18" i="8"/>
  <c r="AP18" i="8"/>
  <c r="AU18" i="8"/>
  <c r="AZ18" i="8"/>
  <c r="BD18" i="8"/>
  <c r="BH18" i="8"/>
  <c r="BL18" i="8"/>
  <c r="BP18" i="8"/>
  <c r="BT18" i="8"/>
  <c r="BX18" i="8"/>
  <c r="CB18" i="8"/>
  <c r="CF18" i="8"/>
  <c r="CJ18" i="8"/>
  <c r="CN18" i="8"/>
  <c r="CR18" i="8"/>
  <c r="CV18" i="8"/>
  <c r="CZ18" i="8"/>
  <c r="R19" i="8"/>
  <c r="V19" i="8"/>
  <c r="Z19" i="8"/>
  <c r="AD19" i="8"/>
  <c r="AH19" i="8"/>
  <c r="AL19" i="8"/>
  <c r="AP19" i="8"/>
  <c r="AT19" i="8"/>
  <c r="AX19" i="8"/>
  <c r="BB19" i="8"/>
  <c r="BF19" i="8"/>
  <c r="BJ19" i="8"/>
  <c r="BN19" i="8"/>
  <c r="BR19" i="8"/>
  <c r="BV19" i="8"/>
  <c r="BZ19" i="8"/>
  <c r="CD19" i="8"/>
  <c r="CH19" i="8"/>
  <c r="CL19" i="8"/>
  <c r="CP19" i="8"/>
  <c r="CT19" i="8"/>
  <c r="CX19" i="8"/>
  <c r="P20" i="8"/>
  <c r="T20" i="8"/>
  <c r="X20" i="8"/>
  <c r="AB20" i="8"/>
  <c r="AF20" i="8"/>
  <c r="AJ20" i="8"/>
  <c r="AN20" i="8"/>
  <c r="AR20" i="8"/>
  <c r="AV20" i="8"/>
  <c r="AZ20" i="8"/>
  <c r="BD20" i="8"/>
  <c r="BH20" i="8"/>
  <c r="BL20" i="8"/>
  <c r="BP20" i="8"/>
  <c r="BT20" i="8"/>
  <c r="BX20" i="8"/>
  <c r="CB20" i="8"/>
  <c r="CF20" i="8"/>
  <c r="CJ20" i="8"/>
  <c r="CN20" i="8"/>
  <c r="CR20" i="8"/>
  <c r="CV20" i="8"/>
  <c r="CZ20" i="8"/>
  <c r="R21" i="8"/>
  <c r="V21" i="8"/>
  <c r="Z21" i="8"/>
  <c r="AD21" i="8"/>
  <c r="AH21" i="8"/>
  <c r="AL21" i="8"/>
  <c r="AP21" i="8"/>
  <c r="AT21" i="8"/>
  <c r="AX21" i="8"/>
  <c r="BB21" i="8"/>
  <c r="BF21" i="8"/>
  <c r="BJ21" i="8"/>
  <c r="BN21" i="8"/>
  <c r="BR21" i="8"/>
  <c r="BV21" i="8"/>
  <c r="BZ21" i="8"/>
  <c r="CD21" i="8"/>
  <c r="CH21" i="8"/>
  <c r="CL21" i="8"/>
  <c r="CP21" i="8"/>
  <c r="CT21" i="8"/>
  <c r="CX21" i="8"/>
  <c r="CM21" i="8"/>
  <c r="CU21" i="8"/>
  <c r="CZ21" i="8"/>
  <c r="CV21" i="8"/>
  <c r="BI30" i="14" l="1"/>
  <c r="AB30" i="14"/>
  <c r="BW30" i="14"/>
  <c r="AU30" i="14"/>
  <c r="BA30" i="14"/>
  <c r="AR30" i="14"/>
  <c r="BC30" i="14"/>
  <c r="AE30" i="14"/>
  <c r="BD30" i="14"/>
  <c r="AK30" i="14"/>
  <c r="CH30" i="14"/>
  <c r="CG30" i="14"/>
  <c r="BN30" i="14"/>
  <c r="AO30" i="14"/>
  <c r="BX30" i="14"/>
  <c r="BQ30" i="14"/>
  <c r="CE30" i="14"/>
  <c r="CR30" i="14"/>
  <c r="BO30" i="14"/>
  <c r="AA30" i="14"/>
  <c r="N21" i="8"/>
  <c r="H14" i="8"/>
  <c r="AV30" i="14"/>
  <c r="H16" i="14"/>
  <c r="I24" i="14"/>
  <c r="H24" i="14" s="1"/>
  <c r="CM30" i="14"/>
  <c r="X30" i="14"/>
  <c r="BV30" i="14"/>
  <c r="J30" i="14"/>
  <c r="AW30" i="14"/>
  <c r="CI30" i="14"/>
  <c r="W30" i="14"/>
  <c r="AC30" i="14"/>
  <c r="K30" i="14"/>
  <c r="H13" i="14"/>
  <c r="I21" i="14"/>
  <c r="BF30" i="14"/>
  <c r="CS30" i="14"/>
  <c r="AG30" i="14"/>
  <c r="N18" i="8"/>
  <c r="AX30" i="14"/>
  <c r="BR30" i="14"/>
  <c r="CK30" i="14"/>
  <c r="Y30" i="14"/>
  <c r="N19" i="8"/>
  <c r="H12" i="8"/>
  <c r="H14" i="14"/>
  <c r="I22" i="14"/>
  <c r="BS30" i="14"/>
  <c r="AN30" i="14"/>
  <c r="CO30" i="14"/>
  <c r="BG30" i="14"/>
  <c r="AP30" i="14"/>
  <c r="CJ30" i="14"/>
  <c r="CC30" i="14"/>
  <c r="Q30" i="14"/>
  <c r="AY30" i="14"/>
  <c r="H15" i="14"/>
  <c r="I23" i="14"/>
  <c r="H23" i="14" s="1"/>
  <c r="CT30" i="14"/>
  <c r="AH30" i="14"/>
  <c r="AF30" i="14"/>
  <c r="BU30" i="14"/>
  <c r="BL30" i="14"/>
  <c r="CP30" i="14"/>
  <c r="AQ30" i="14"/>
  <c r="BP30" i="14"/>
  <c r="CL30" i="14"/>
  <c r="Z30" i="14"/>
  <c r="BY30" i="14"/>
  <c r="BM30" i="14"/>
  <c r="N20" i="8"/>
  <c r="H13" i="8"/>
  <c r="H17" i="14"/>
  <c r="I25" i="14"/>
  <c r="H25" i="14" s="1"/>
  <c r="CU30" i="14"/>
  <c r="AI30" i="14"/>
  <c r="CB30" i="14"/>
  <c r="CD30" i="14"/>
  <c r="R30" i="14"/>
  <c r="BE30" i="14"/>
  <c r="AI26" i="8"/>
  <c r="CY26" i="8"/>
  <c r="BS26" i="8"/>
  <c r="CI26" i="8"/>
  <c r="BC26" i="8"/>
  <c r="CV26" i="8"/>
  <c r="CF26" i="8"/>
  <c r="BP26" i="8"/>
  <c r="AZ26" i="8"/>
  <c r="CZ26" i="8"/>
  <c r="CJ26" i="8"/>
  <c r="BT26" i="8"/>
  <c r="BD26" i="8"/>
  <c r="AK26" i="8"/>
  <c r="CN26" i="8"/>
  <c r="BX26" i="8"/>
  <c r="BH26" i="8"/>
  <c r="AM26" i="8"/>
  <c r="CU26" i="8"/>
  <c r="CE26" i="8"/>
  <c r="BO26" i="8"/>
  <c r="AY26" i="8"/>
  <c r="AE26" i="8"/>
  <c r="CQ26" i="8"/>
  <c r="CA26" i="8"/>
  <c r="BK26" i="8"/>
  <c r="CR26" i="8"/>
  <c r="CB26" i="8"/>
  <c r="BL26" i="8"/>
  <c r="AU26" i="8"/>
  <c r="CM26" i="8"/>
  <c r="BW26" i="8"/>
  <c r="BG26" i="8"/>
  <c r="AP26" i="8"/>
  <c r="CL26" i="8"/>
  <c r="BV26" i="8"/>
  <c r="BF26" i="8"/>
  <c r="CO26" i="8"/>
  <c r="BY26" i="8"/>
  <c r="BI26" i="8"/>
  <c r="AQ26" i="8"/>
  <c r="U26" i="8"/>
  <c r="AJ26" i="8"/>
  <c r="T26" i="8"/>
  <c r="W26" i="8"/>
  <c r="O21" i="8"/>
  <c r="O19" i="8"/>
  <c r="O18" i="8"/>
  <c r="AD26" i="8"/>
  <c r="CX26" i="8"/>
  <c r="CH26" i="8"/>
  <c r="BR26" i="8"/>
  <c r="BB26" i="8"/>
  <c r="AH26" i="8"/>
  <c r="DA26" i="8"/>
  <c r="CK26" i="8"/>
  <c r="BU26" i="8"/>
  <c r="BE26" i="8"/>
  <c r="AL26" i="8"/>
  <c r="AV26" i="8"/>
  <c r="AF26" i="8"/>
  <c r="P26" i="8"/>
  <c r="S26" i="8"/>
  <c r="R26" i="8"/>
  <c r="Q26" i="8"/>
  <c r="AT26" i="8"/>
  <c r="Y26" i="8"/>
  <c r="CT26" i="8"/>
  <c r="CD26" i="8"/>
  <c r="BN26" i="8"/>
  <c r="AX26" i="8"/>
  <c r="AC26" i="8"/>
  <c r="CW26" i="8"/>
  <c r="CG26" i="8"/>
  <c r="BQ26" i="8"/>
  <c r="BA26" i="8"/>
  <c r="AG26" i="8"/>
  <c r="AR26" i="8"/>
  <c r="AB26" i="8"/>
  <c r="Z26" i="8"/>
  <c r="AO26" i="8"/>
  <c r="CP26" i="8"/>
  <c r="BZ26" i="8"/>
  <c r="BJ26" i="8"/>
  <c r="AS26" i="8"/>
  <c r="V26" i="8"/>
  <c r="CS26" i="8"/>
  <c r="CC26" i="8"/>
  <c r="BM26" i="8"/>
  <c r="AW26" i="8"/>
  <c r="AA26" i="8"/>
  <c r="AN26" i="8"/>
  <c r="X26" i="8"/>
  <c r="N26" i="8" l="1"/>
  <c r="H22" i="14"/>
  <c r="I30" i="14"/>
  <c r="H30" i="14" s="1"/>
  <c r="H20" i="8"/>
  <c r="H18" i="8"/>
  <c r="H21" i="14"/>
  <c r="H19" i="8"/>
  <c r="H21" i="8"/>
  <c r="O26" i="8"/>
  <c r="H26" i="8" l="1"/>
</calcChain>
</file>

<file path=xl/sharedStrings.xml><?xml version="1.0" encoding="utf-8"?>
<sst xmlns="http://schemas.openxmlformats.org/spreadsheetml/2006/main" count="504" uniqueCount="200">
  <si>
    <t>Communications Assets</t>
  </si>
  <si>
    <t>Secondary Systems - Bay</t>
  </si>
  <si>
    <t>Secondary Systems - Non bay</t>
  </si>
  <si>
    <t>Secondary Systems - Metering</t>
  </si>
  <si>
    <t>Secondary Systems - SVC</t>
  </si>
  <si>
    <t>ID</t>
  </si>
  <si>
    <t>Description</t>
  </si>
  <si>
    <t>Type</t>
  </si>
  <si>
    <t>EnableExclusion</t>
  </si>
  <si>
    <t>Future No Enduring Need</t>
  </si>
  <si>
    <t>Other Exclusion</t>
  </si>
  <si>
    <t>Sum</t>
  </si>
  <si>
    <t>2015</t>
  </si>
  <si>
    <t>2014</t>
  </si>
  <si>
    <t>2013</t>
  </si>
  <si>
    <t>2012</t>
  </si>
  <si>
    <t>2011</t>
  </si>
  <si>
    <t>2010</t>
  </si>
  <si>
    <t>2009</t>
  </si>
  <si>
    <t>2008</t>
  </si>
  <si>
    <t>2007</t>
  </si>
  <si>
    <t>2006</t>
  </si>
  <si>
    <t>2005</t>
  </si>
  <si>
    <t>2004</t>
  </si>
  <si>
    <t>2003</t>
  </si>
  <si>
    <t>2002</t>
  </si>
  <si>
    <t>2001</t>
  </si>
  <si>
    <t>2000</t>
  </si>
  <si>
    <t>1999</t>
  </si>
  <si>
    <t>1998</t>
  </si>
  <si>
    <t>1997</t>
  </si>
  <si>
    <t>1996</t>
  </si>
  <si>
    <t>1995</t>
  </si>
  <si>
    <t>1994</t>
  </si>
  <si>
    <t>1993</t>
  </si>
  <si>
    <t>1992</t>
  </si>
  <si>
    <t>1991</t>
  </si>
  <si>
    <t>1990</t>
  </si>
  <si>
    <t>1989</t>
  </si>
  <si>
    <t>1988</t>
  </si>
  <si>
    <t>1987</t>
  </si>
  <si>
    <t>1986</t>
  </si>
  <si>
    <t>1985</t>
  </si>
  <si>
    <t>1984</t>
  </si>
  <si>
    <t>1983</t>
  </si>
  <si>
    <t>1982</t>
  </si>
  <si>
    <t>1981</t>
  </si>
  <si>
    <t>1980</t>
  </si>
  <si>
    <t>1979</t>
  </si>
  <si>
    <t>1978</t>
  </si>
  <si>
    <t>1977</t>
  </si>
  <si>
    <t>1976</t>
  </si>
  <si>
    <t>1975</t>
  </si>
  <si>
    <t>1974</t>
  </si>
  <si>
    <t>1973</t>
  </si>
  <si>
    <t>1972</t>
  </si>
  <si>
    <t>1971</t>
  </si>
  <si>
    <t>1970</t>
  </si>
  <si>
    <t>1969</t>
  </si>
  <si>
    <t>1968</t>
  </si>
  <si>
    <t>1967</t>
  </si>
  <si>
    <t>1966</t>
  </si>
  <si>
    <t>1965</t>
  </si>
  <si>
    <t>1964</t>
  </si>
  <si>
    <t>1963</t>
  </si>
  <si>
    <t>1962</t>
  </si>
  <si>
    <t>1961</t>
  </si>
  <si>
    <t>1960</t>
  </si>
  <si>
    <t>1959</t>
  </si>
  <si>
    <t>1958</t>
  </si>
  <si>
    <t>1957</t>
  </si>
  <si>
    <t>1956</t>
  </si>
  <si>
    <t>1955</t>
  </si>
  <si>
    <t>1954</t>
  </si>
  <si>
    <t>1953</t>
  </si>
  <si>
    <t>1952</t>
  </si>
  <si>
    <t>1951</t>
  </si>
  <si>
    <t>1950</t>
  </si>
  <si>
    <t>1949</t>
  </si>
  <si>
    <t>1948</t>
  </si>
  <si>
    <t>1947</t>
  </si>
  <si>
    <t>1946</t>
  </si>
  <si>
    <t>1945</t>
  </si>
  <si>
    <t>1944</t>
  </si>
  <si>
    <t>1943</t>
  </si>
  <si>
    <t>1942</t>
  </si>
  <si>
    <t>1941</t>
  </si>
  <si>
    <t>1940</t>
  </si>
  <si>
    <t>1939</t>
  </si>
  <si>
    <t>1938</t>
  </si>
  <si>
    <t>1937</t>
  </si>
  <si>
    <t>1936</t>
  </si>
  <si>
    <t>1935</t>
  </si>
  <si>
    <t>1934</t>
  </si>
  <si>
    <t>1933</t>
  </si>
  <si>
    <t>1932</t>
  </si>
  <si>
    <t>1931</t>
  </si>
  <si>
    <t>1930</t>
  </si>
  <si>
    <t>1929</t>
  </si>
  <si>
    <t>1928</t>
  </si>
  <si>
    <t>1927</t>
  </si>
  <si>
    <t>1926</t>
  </si>
  <si>
    <t>1925</t>
  </si>
  <si>
    <t>1924</t>
  </si>
  <si>
    <t>1923</t>
  </si>
  <si>
    <t>1922</t>
  </si>
  <si>
    <t>1921</t>
  </si>
  <si>
    <t>1920</t>
  </si>
  <si>
    <t>1919</t>
  </si>
  <si>
    <t>1918</t>
  </si>
  <si>
    <t>1917</t>
  </si>
  <si>
    <t>1916</t>
  </si>
  <si>
    <t>1915</t>
  </si>
  <si>
    <t>1914</t>
  </si>
  <si>
    <t>1913</t>
  </si>
  <si>
    <t>1912</t>
  </si>
  <si>
    <t>1911</t>
  </si>
  <si>
    <t>1910</t>
  </si>
  <si>
    <t>1909</t>
  </si>
  <si>
    <t>Type2</t>
  </si>
  <si>
    <t>BAY</t>
  </si>
  <si>
    <t>NONBAY</t>
  </si>
  <si>
    <t>Exclude secondary systems located at power station sites.</t>
  </si>
  <si>
    <t>COMMS</t>
  </si>
  <si>
    <t>METER</t>
  </si>
  <si>
    <t>SVC</t>
  </si>
  <si>
    <t>Accounting</t>
  </si>
  <si>
    <t>Non bay sec sys assets at comms sites are substantially non-homogeneous with other non bay assets, and are excluded</t>
  </si>
  <si>
    <t>Purpose</t>
  </si>
  <si>
    <t>Context</t>
  </si>
  <si>
    <t>Financial</t>
  </si>
  <si>
    <t>RIN Adjustment</t>
  </si>
  <si>
    <t>SECSYS</t>
  </si>
  <si>
    <t>CALLIDEA</t>
  </si>
  <si>
    <t>DYSART</t>
  </si>
  <si>
    <t>Dysart transformers secondary systems included in bottom up estimate.</t>
  </si>
  <si>
    <t>LILYVALE</t>
  </si>
  <si>
    <t>Consolidation of transformers</t>
  </si>
  <si>
    <t>BOULDERCOMBE</t>
  </si>
  <si>
    <t>POWERSTATION</t>
  </si>
  <si>
    <t>NONBAYCOMMS</t>
  </si>
  <si>
    <t>Adjustments to 2015 Age Profile</t>
  </si>
  <si>
    <t>Summation of Adjustments (2015 Profile)</t>
  </si>
  <si>
    <t>Adjusted Age Profile (2015)</t>
  </si>
  <si>
    <t>No enduring need for selected bays at Callide A as part of reconfiguration of Central West network</t>
  </si>
  <si>
    <t>Accounting data</t>
  </si>
  <si>
    <t>Account for seconday systems - basis of preparation from RIN to adjusted age profile.</t>
  </si>
  <si>
    <t>Where the asset date is the SAP default (1/7/1996) the oldest major equipment (RTU or protection relay) date is utilised (ignoring any older ancillary equipment such as timing systems, transducers etc)</t>
  </si>
  <si>
    <t>Secondary Systems - Bay &amp; Non-Bay</t>
  </si>
  <si>
    <t>Secondary Systems - Non-bay</t>
  </si>
  <si>
    <t>Secondary Systems - Bay &amp; Non-bay</t>
  </si>
  <si>
    <t>Adjust for SAP default date using equipment data.</t>
  </si>
  <si>
    <t>Age Profile (2015)</t>
  </si>
  <si>
    <t>Adjusted Age Profile (2015 - For calibration repex model)</t>
  </si>
  <si>
    <t>Adjustments to 2020 Age Profile</t>
  </si>
  <si>
    <t>2016</t>
  </si>
  <si>
    <t>2017</t>
  </si>
  <si>
    <t>2020</t>
  </si>
  <si>
    <t>2019</t>
  </si>
  <si>
    <t>2018</t>
  </si>
  <si>
    <t>Summation of Adjustments (2020 Profile)</t>
  </si>
  <si>
    <t>Adjusted Age Profile (2020)</t>
  </si>
  <si>
    <t>Adjusted Age Profile (2020 - for Forecasting repex model)</t>
  </si>
  <si>
    <t>AMP</t>
  </si>
  <si>
    <t>Stranded Assets</t>
  </si>
  <si>
    <t>Approved Projects</t>
  </si>
  <si>
    <t>Assets already accounted for in Approved Projects</t>
  </si>
  <si>
    <t>Sites</t>
  </si>
  <si>
    <t>Excluded sites</t>
  </si>
  <si>
    <t>Excluded sites as well as Stranded Assets</t>
  </si>
  <si>
    <t>Excluded sites as well as CP Project WO Assets</t>
  </si>
  <si>
    <t>Unique</t>
  </si>
  <si>
    <t>Exclusion</t>
  </si>
  <si>
    <t>Exclusion as well as Stranded Asset</t>
  </si>
  <si>
    <t>Exclusion as well as CP Project WO Asset</t>
  </si>
  <si>
    <t>Mt England H012-SSS-802- 802 Feeder Bay Yr 1983 -&gt; Yr 2006</t>
  </si>
  <si>
    <t>Mudgeeraba H004-SSS-411- 110kV 1-3 Bus Section Bay Yr 1994 -&gt; Yr 2004</t>
  </si>
  <si>
    <t>Nebo H011-SSS-7118 7118 Feeder Bay Yr 1997 (1986) -&gt; Yr 2013</t>
  </si>
  <si>
    <t>Mudgeeraba H004-SSS-401- 110kV 3-4 Bus Couple Bay Yr 1997 (1997) -&gt; Yr 2004</t>
  </si>
  <si>
    <t>Nebo H011-SSS-7176 7176 Feeder Bay D6 Yr 1997 (1997) -&gt; Yr 2007</t>
  </si>
  <si>
    <t>Lilyvale H015-SSS-542- 275kV 2 Transf Bay Yr 1998 -&gt; Yr 2012</t>
  </si>
  <si>
    <t>Bottom Up Project</t>
  </si>
  <si>
    <t>T101-SSS-7169 FEEDER BAY</t>
  </si>
  <si>
    <t>T101-SSS-761- FEEDER BAY</t>
  </si>
  <si>
    <t>T134-SSS-7388 FEEDER BAY</t>
  </si>
  <si>
    <t>T134-SSS-7389 FEEDER BAY</t>
  </si>
  <si>
    <t>T150-SSS-7151 132KV 7151 FEEDER BAY</t>
  </si>
  <si>
    <t>T150-SSS-7144 132KV 7144 FEEDER BAY</t>
  </si>
  <si>
    <t>T157-SSS-7388 CARDWELL 132kV FEEDER BAY</t>
  </si>
  <si>
    <t>T065-SSS-NBAY Non Bay</t>
  </si>
  <si>
    <t>T147-SSS-7244 FEEDER BAY</t>
  </si>
  <si>
    <t>T147-SSS-7245 FEEDER BAY</t>
  </si>
  <si>
    <t>Age Profile (by Secondary Systems type)</t>
  </si>
  <si>
    <t>Age Profile - Secondary Systems</t>
  </si>
  <si>
    <t>Provides age profile information for secondary systems. Adjust so that the age profiles appropriate for repex models.</t>
  </si>
  <si>
    <t>Age profiles from this workbook are used in the calibration (2015) and forecast (2020) repex models.</t>
  </si>
  <si>
    <t>Rows 26 on "Age Profile - 2020" is the modified secondary systems profiles, appropriate for the forecast (2020) repex model.</t>
  </si>
  <si>
    <t>Rows 30 on "Age Profile - 2015" is the modified secondary systems age profiles, appropriate for the calibration (2015) repex model.</t>
  </si>
  <si>
    <t>Adjustments to the data are listed in the "Adjustments" 2015 and 2020 worksheets.</t>
  </si>
  <si>
    <t>Metering data in the 2020 age profile is used to establish a population count. The age profile is not used in the repex model.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</si>
</sst>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;\-0;;@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1"/>
      <color theme="3"/>
      <name val="Calibri"/>
      <family val="2"/>
      <scheme val="minor"/>
    </font>
    <font>
      <sz val="11"/>
      <color theme="4" tint="-0.24997711111789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 style="thin">
        <color theme="4"/>
      </top>
      <bottom/>
      <diagonal/>
    </border>
  </borders>
  <cellStyleXfs count="8">
    <xf numFmtId="0" fontId="0" fillId="0" borderId="0"/>
    <xf numFmtId="0" fontId="2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0"/>
    <xf numFmtId="0" fontId="6" fillId="0" borderId="0" applyFill="0"/>
    <xf numFmtId="0" fontId="6" fillId="0" borderId="0"/>
    <xf numFmtId="0" fontId="3" fillId="0" borderId="0"/>
    <xf numFmtId="0" fontId="7" fillId="0" borderId="0" applyNumberFormat="0" applyFill="0" applyBorder="0" applyAlignment="0" applyProtection="0"/>
  </cellStyleXfs>
  <cellXfs count="26">
    <xf numFmtId="0" fontId="0" fillId="0" borderId="0" xfId="0"/>
    <xf numFmtId="0" fontId="1" fillId="0" borderId="0" xfId="0" applyFont="1"/>
    <xf numFmtId="0" fontId="2" fillId="0" borderId="1" xfId="1"/>
    <xf numFmtId="0" fontId="0" fillId="0" borderId="0" xfId="0" applyAlignment="1">
      <alignment wrapText="1"/>
    </xf>
    <xf numFmtId="164" fontId="0" fillId="0" borderId="0" xfId="0" applyNumberFormat="1"/>
    <xf numFmtId="0" fontId="0" fillId="0" borderId="0" xfId="0" applyNumberFormat="1"/>
    <xf numFmtId="164" fontId="0" fillId="0" borderId="0" xfId="0" applyNumberFormat="1" applyAlignment="1">
      <alignment wrapText="1"/>
    </xf>
    <xf numFmtId="0" fontId="5" fillId="0" borderId="0" xfId="3"/>
    <xf numFmtId="0" fontId="4" fillId="0" borderId="2" xfId="2"/>
    <xf numFmtId="0" fontId="5" fillId="0" borderId="0" xfId="3" applyFont="1"/>
    <xf numFmtId="0" fontId="7" fillId="0" borderId="0" xfId="7"/>
    <xf numFmtId="0" fontId="2" fillId="0" borderId="1" xfId="1" applyAlignment="1">
      <alignment wrapText="1"/>
    </xf>
    <xf numFmtId="0" fontId="8" fillId="2" borderId="0" xfId="0" applyFont="1" applyFill="1"/>
    <xf numFmtId="0" fontId="8" fillId="2" borderId="0" xfId="0" applyFont="1" applyFill="1" applyAlignment="1">
      <alignment wrapText="1"/>
    </xf>
    <xf numFmtId="0" fontId="8" fillId="0" borderId="0" xfId="0" applyFont="1"/>
    <xf numFmtId="0" fontId="8" fillId="0" borderId="0" xfId="0" applyFont="1" applyAlignment="1">
      <alignment wrapText="1"/>
    </xf>
    <xf numFmtId="0" fontId="8" fillId="2" borderId="3" xfId="0" applyFont="1" applyFill="1" applyBorder="1"/>
    <xf numFmtId="0" fontId="8" fillId="2" borderId="3" xfId="0" applyFont="1" applyFill="1" applyBorder="1" applyAlignment="1">
      <alignment wrapText="1"/>
    </xf>
    <xf numFmtId="0" fontId="0" fillId="0" borderId="0" xfId="0" applyAlignment="1">
      <alignment horizontal="left"/>
    </xf>
    <xf numFmtId="0" fontId="8" fillId="0" borderId="0" xfId="0" applyFont="1" applyBorder="1"/>
    <xf numFmtId="0" fontId="8" fillId="0" borderId="0" xfId="0" applyFont="1" applyBorder="1" applyAlignment="1">
      <alignment wrapText="1"/>
    </xf>
    <xf numFmtId="164" fontId="8" fillId="0" borderId="0" xfId="0" applyNumberFormat="1" applyFont="1" applyBorder="1"/>
    <xf numFmtId="164" fontId="8" fillId="2" borderId="0" xfId="0" applyNumberFormat="1" applyFont="1" applyFill="1" applyBorder="1" applyAlignment="1">
      <alignment wrapText="1"/>
    </xf>
    <xf numFmtId="0" fontId="0" fillId="0" borderId="0" xfId="0" applyFill="1"/>
    <xf numFmtId="0" fontId="1" fillId="0" borderId="0" xfId="0" applyFont="1" applyFill="1"/>
    <xf numFmtId="0" fontId="0" fillId="0" borderId="0" xfId="0" applyFont="1" applyFill="1"/>
  </cellXfs>
  <cellStyles count="8">
    <cellStyle name="Heading 1" xfId="1" builtinId="16"/>
    <cellStyle name="Heading 2" xfId="2" builtinId="17"/>
    <cellStyle name="Heading 4" xfId="7" builtinId="19"/>
    <cellStyle name="Normal" xfId="0" builtinId="0"/>
    <cellStyle name="Normal 114" xfId="4"/>
    <cellStyle name="Normal 2" xfId="3"/>
    <cellStyle name="Normal 2 2 2" xfId="5"/>
    <cellStyle name="Normal 3" xfId="6"/>
  </cellStyles>
  <dxfs count="196"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0" formatCode="General"/>
    </dxf>
    <dxf>
      <numFmt numFmtId="0" formatCode="General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  <alignment horizontal="general" vertical="bottom" textRotation="0" wrapText="1" indent="0" justifyLastLine="0" shrinkToFit="0" readingOrder="0"/>
    </dxf>
    <dxf>
      <numFmt numFmtId="164" formatCode="0;\-0;;@"/>
      <alignment horizontal="general" vertical="bottom" textRotation="0" wrapText="1" indent="0" justifyLastLine="0" shrinkToFit="0" readingOrder="0"/>
    </dxf>
    <dxf>
      <numFmt numFmtId="164" formatCode="0;\-0;;@"/>
      <alignment horizontal="general" vertical="bottom" textRotation="0" wrapText="1" indent="0" justifyLastLine="0" shrinkToFit="0" readingOrder="0"/>
    </dxf>
    <dxf>
      <numFmt numFmtId="164" formatCode="0;\-0;;@"/>
      <alignment horizontal="general" vertical="bottom" textRotation="0" wrapText="1" indent="0" justifyLastLine="0" shrinkToFit="0" readingOrder="0"/>
    </dxf>
    <dxf>
      <numFmt numFmtId="164" formatCode="0;\-0;;@"/>
      <alignment horizontal="general" vertical="bottom" textRotation="0" wrapText="1" indent="0" justifyLastLine="0" shrinkToFit="0" readingOrder="0"/>
    </dxf>
    <dxf>
      <numFmt numFmtId="164" formatCode="0;\-0;;@"/>
    </dxf>
    <dxf>
      <numFmt numFmtId="0" formatCode="General"/>
    </dxf>
    <dxf>
      <numFmt numFmtId="0" formatCode="General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sharedStrings.xml" Id="rId8" /><Relationship Type="http://schemas.openxmlformats.org/officeDocument/2006/relationships/worksheet" Target="worksheets/sheet3.xml" Id="rId3" /><Relationship Type="http://schemas.openxmlformats.org/officeDocument/2006/relationships/styles" Target="styles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theme" Target="theme/theme1.xml" Id="rId6" /><Relationship Type="http://schemas.openxmlformats.org/officeDocument/2006/relationships/worksheet" Target="worksheets/sheet5.xml" Id="rId5" /><Relationship Type="http://schemas.openxmlformats.org/officeDocument/2006/relationships/worksheet" Target="worksheets/sheet4.xml" Id="rId4" /><Relationship Type="http://schemas.openxmlformats.org/officeDocument/2006/relationships/calcChain" Target="calcChain.xml" Id="rId9" /><Relationship Type="http://schemas.openxmlformats.org/officeDocument/2006/relationships/customXml" Target="/customXML/item.xml" Id="R1f9f92afbdd64eae" /></Relationships>
</file>

<file path=xl/tables/table1.xml><?xml version="1.0" encoding="utf-8"?>
<table xmlns="http://schemas.openxmlformats.org/spreadsheetml/2006/main" id="2" name="IncrementalChanges2020" displayName="IncrementalChanges2020" ref="A4:DP62" totalsRowShown="0">
  <autoFilter ref="A4:DP62"/>
  <tableColumns count="120">
    <tableColumn id="1" name="ID"/>
    <tableColumn id="2" name="Description" dataDxfId="195"/>
    <tableColumn id="5" name="Type" dataDxfId="194"/>
    <tableColumn id="120" name="Type2"/>
    <tableColumn id="7" name="EnableExclusion" dataDxfId="193">
      <calculatedColumnFormula>IFERROR(OR(IncrementalChanges2020[[#This Row],[Future No Enduring Need]:[Other Exclusion]]),FALSE)</calculatedColumnFormula>
    </tableColumn>
    <tableColumn id="117" name="Future No Enduring Need"/>
    <tableColumn id="118" name="Other Exclusion"/>
    <tableColumn id="116" name="Sum" dataDxfId="192">
      <calculatedColumnFormula>SUM(IncrementalChanges2020[[#This Row],[2020]:[1909]])</calculatedColumnFormula>
    </tableColumn>
    <tableColumn id="9" name="2020" dataDxfId="191"/>
    <tableColumn id="119" name="2019" dataDxfId="190"/>
    <tableColumn id="8" name="2018" dataDxfId="189"/>
    <tableColumn id="6" name="2017" dataDxfId="188"/>
    <tableColumn id="4" name="2016" dataDxfId="187"/>
    <tableColumn id="3" name="2015" dataDxfId="186"/>
    <tableColumn id="10" name="2014" dataDxfId="185"/>
    <tableColumn id="11" name="2013" dataDxfId="184"/>
    <tableColumn id="12" name="2012" dataDxfId="183"/>
    <tableColumn id="13" name="2011" dataDxfId="182"/>
    <tableColumn id="14" name="2010" dataDxfId="181"/>
    <tableColumn id="15" name="2009" dataDxfId="180"/>
    <tableColumn id="16" name="2008" dataDxfId="179"/>
    <tableColumn id="17" name="2007" dataDxfId="178"/>
    <tableColumn id="18" name="2006" dataDxfId="177"/>
    <tableColumn id="19" name="2005" dataDxfId="176"/>
    <tableColumn id="20" name="2004" dataDxfId="175"/>
    <tableColumn id="21" name="2003" dataDxfId="174"/>
    <tableColumn id="22" name="2002" dataDxfId="173"/>
    <tableColumn id="23" name="2001" dataDxfId="172"/>
    <tableColumn id="24" name="2000" dataDxfId="171"/>
    <tableColumn id="25" name="1999" dataDxfId="170"/>
    <tableColumn id="26" name="1998" dataDxfId="169"/>
    <tableColumn id="27" name="1997" dataDxfId="168"/>
    <tableColumn id="28" name="1996" dataDxfId="167"/>
    <tableColumn id="29" name="1995" dataDxfId="166"/>
    <tableColumn id="30" name="1994" dataDxfId="165"/>
    <tableColumn id="31" name="1993" dataDxfId="164"/>
    <tableColumn id="32" name="1992" dataDxfId="163"/>
    <tableColumn id="33" name="1991" dataDxfId="162"/>
    <tableColumn id="34" name="1990" dataDxfId="161"/>
    <tableColumn id="35" name="1989" dataDxfId="160"/>
    <tableColumn id="36" name="1988" dataDxfId="159"/>
    <tableColumn id="37" name="1987" dataDxfId="158"/>
    <tableColumn id="38" name="1986" dataDxfId="157"/>
    <tableColumn id="39" name="1985" dataDxfId="156"/>
    <tableColumn id="40" name="1984" dataDxfId="155"/>
    <tableColumn id="41" name="1983" dataDxfId="154"/>
    <tableColumn id="42" name="1982" dataDxfId="153"/>
    <tableColumn id="43" name="1981" dataDxfId="152"/>
    <tableColumn id="44" name="1980" dataDxfId="151"/>
    <tableColumn id="45" name="1979" dataDxfId="150"/>
    <tableColumn id="46" name="1978" dataDxfId="149"/>
    <tableColumn id="47" name="1977" dataDxfId="148"/>
    <tableColumn id="48" name="1976" dataDxfId="147"/>
    <tableColumn id="49" name="1975" dataDxfId="146"/>
    <tableColumn id="50" name="1974" dataDxfId="145"/>
    <tableColumn id="51" name="1973" dataDxfId="144"/>
    <tableColumn id="52" name="1972" dataDxfId="143"/>
    <tableColumn id="53" name="1971" dataDxfId="142"/>
    <tableColumn id="54" name="1970" dataDxfId="141"/>
    <tableColumn id="55" name="1969" dataDxfId="140"/>
    <tableColumn id="56" name="1968" dataDxfId="139"/>
    <tableColumn id="57" name="1967" dataDxfId="138"/>
    <tableColumn id="58" name="1966" dataDxfId="137"/>
    <tableColumn id="59" name="1965" dataDxfId="136"/>
    <tableColumn id="60" name="1964" dataDxfId="135"/>
    <tableColumn id="61" name="1963" dataDxfId="134"/>
    <tableColumn id="62" name="1962" dataDxfId="133"/>
    <tableColumn id="63" name="1961" dataDxfId="132"/>
    <tableColumn id="64" name="1960" dataDxfId="131"/>
    <tableColumn id="65" name="1959" dataDxfId="130"/>
    <tableColumn id="66" name="1958" dataDxfId="129"/>
    <tableColumn id="67" name="1957" dataDxfId="128"/>
    <tableColumn id="68" name="1956" dataDxfId="127"/>
    <tableColumn id="69" name="1955" dataDxfId="126"/>
    <tableColumn id="70" name="1954" dataDxfId="125"/>
    <tableColumn id="71" name="1953" dataDxfId="124"/>
    <tableColumn id="72" name="1952" dataDxfId="123"/>
    <tableColumn id="73" name="1951" dataDxfId="122"/>
    <tableColumn id="74" name="1950" dataDxfId="121"/>
    <tableColumn id="75" name="1949" dataDxfId="120"/>
    <tableColumn id="76" name="1948" dataDxfId="119"/>
    <tableColumn id="77" name="1947" dataDxfId="118"/>
    <tableColumn id="78" name="1946" dataDxfId="117"/>
    <tableColumn id="79" name="1945" dataDxfId="116"/>
    <tableColumn id="80" name="1944" dataDxfId="115"/>
    <tableColumn id="81" name="1943" dataDxfId="114"/>
    <tableColumn id="82" name="1942" dataDxfId="113"/>
    <tableColumn id="83" name="1941" dataDxfId="112"/>
    <tableColumn id="84" name="1940" dataDxfId="111"/>
    <tableColumn id="85" name="1939" dataDxfId="110"/>
    <tableColumn id="86" name="1938" dataDxfId="109"/>
    <tableColumn id="87" name="1937" dataDxfId="108"/>
    <tableColumn id="88" name="1936" dataDxfId="107"/>
    <tableColumn id="89" name="1935" dataDxfId="106"/>
    <tableColumn id="90" name="1934" dataDxfId="105"/>
    <tableColumn id="91" name="1933" dataDxfId="104"/>
    <tableColumn id="92" name="1932" dataDxfId="103"/>
    <tableColumn id="93" name="1931" dataDxfId="102"/>
    <tableColumn id="94" name="1930" dataDxfId="101"/>
    <tableColumn id="95" name="1929" dataDxfId="100"/>
    <tableColumn id="96" name="1928" dataDxfId="99"/>
    <tableColumn id="97" name="1927" dataDxfId="98"/>
    <tableColumn id="98" name="1926" dataDxfId="97"/>
    <tableColumn id="99" name="1925" dataDxfId="96"/>
    <tableColumn id="100" name="1924"/>
    <tableColumn id="101" name="1923"/>
    <tableColumn id="102" name="1922"/>
    <tableColumn id="103" name="1921"/>
    <tableColumn id="104" name="1920"/>
    <tableColumn id="105" name="1919"/>
    <tableColumn id="106" name="1918"/>
    <tableColumn id="107" name="1917"/>
    <tableColumn id="108" name="1916"/>
    <tableColumn id="109" name="1915"/>
    <tableColumn id="110" name="1914"/>
    <tableColumn id="111" name="1913"/>
    <tableColumn id="112" name="1912"/>
    <tableColumn id="113" name="1911"/>
    <tableColumn id="114" name="1910"/>
    <tableColumn id="115" name="1909"/>
  </tableColumns>
  <tableStyleInfo name="TableStyleLight2" showFirstColumn="0" showLastColumn="0" showRowStripes="1" showColumnStripes="0"/>
</table>
</file>

<file path=xl/tables/table2.xml><?xml version="1.0" encoding="utf-8"?>
<table xmlns="http://schemas.openxmlformats.org/spreadsheetml/2006/main" id="1" name="IncrementalChanges2015" displayName="IncrementalChanges2015" ref="A4:DL17" totalsRowShown="0">
  <autoFilter ref="A4:DL17"/>
  <tableColumns count="116">
    <tableColumn id="1" name="ID"/>
    <tableColumn id="2" name="Description" dataDxfId="94"/>
    <tableColumn id="5" name="Type" dataDxfId="93"/>
    <tableColumn id="120" name="Type2"/>
    <tableColumn id="7" name="EnableExclusion" dataDxfId="92">
      <calculatedColumnFormula>IFERROR(OR(IncrementalChanges2015[[#This Row],[Future No Enduring Need]:[Other Exclusion]]),FALSE)</calculatedColumnFormula>
    </tableColumn>
    <tableColumn id="117" name="Future No Enduring Need"/>
    <tableColumn id="118" name="Other Exclusion"/>
    <tableColumn id="3" name="RIN Adjustment"/>
    <tableColumn id="116" name="Sum" dataDxfId="91">
      <calculatedColumnFormula>SUM(IncrementalChanges2015[[#This Row],[2015]:[1909]])</calculatedColumnFormula>
    </tableColumn>
    <tableColumn id="9" name="2015" dataDxfId="90"/>
    <tableColumn id="10" name="2014" dataDxfId="89"/>
    <tableColumn id="11" name="2013" dataDxfId="88"/>
    <tableColumn id="12" name="2012" dataDxfId="87"/>
    <tableColumn id="13" name="2011" dataDxfId="86"/>
    <tableColumn id="14" name="2010" dataDxfId="85"/>
    <tableColumn id="15" name="2009" dataDxfId="84"/>
    <tableColumn id="16" name="2008" dataDxfId="83"/>
    <tableColumn id="17" name="2007" dataDxfId="82"/>
    <tableColumn id="18" name="2006" dataDxfId="81"/>
    <tableColumn id="19" name="2005" dataDxfId="80"/>
    <tableColumn id="20" name="2004" dataDxfId="79"/>
    <tableColumn id="21" name="2003" dataDxfId="78"/>
    <tableColumn id="22" name="2002" dataDxfId="77"/>
    <tableColumn id="23" name="2001" dataDxfId="76"/>
    <tableColumn id="24" name="2000" dataDxfId="75"/>
    <tableColumn id="25" name="1999" dataDxfId="74"/>
    <tableColumn id="26" name="1998" dataDxfId="73"/>
    <tableColumn id="27" name="1997" dataDxfId="72"/>
    <tableColumn id="28" name="1996" dataDxfId="71"/>
    <tableColumn id="29" name="1995" dataDxfId="70"/>
    <tableColumn id="30" name="1994" dataDxfId="69"/>
    <tableColumn id="31" name="1993" dataDxfId="68"/>
    <tableColumn id="32" name="1992" dataDxfId="67"/>
    <tableColumn id="33" name="1991" dataDxfId="66"/>
    <tableColumn id="34" name="1990" dataDxfId="65"/>
    <tableColumn id="35" name="1989" dataDxfId="64"/>
    <tableColumn id="36" name="1988" dataDxfId="63"/>
    <tableColumn id="37" name="1987" dataDxfId="62"/>
    <tableColumn id="38" name="1986" dataDxfId="61"/>
    <tableColumn id="39" name="1985" dataDxfId="60"/>
    <tableColumn id="40" name="1984" dataDxfId="59"/>
    <tableColumn id="41" name="1983" dataDxfId="58"/>
    <tableColumn id="42" name="1982" dataDxfId="57"/>
    <tableColumn id="43" name="1981" dataDxfId="56"/>
    <tableColumn id="44" name="1980" dataDxfId="55"/>
    <tableColumn id="45" name="1979" dataDxfId="54"/>
    <tableColumn id="46" name="1978" dataDxfId="53"/>
    <tableColumn id="47" name="1977" dataDxfId="52"/>
    <tableColumn id="48" name="1976" dataDxfId="51"/>
    <tableColumn id="49" name="1975" dataDxfId="50"/>
    <tableColumn id="50" name="1974" dataDxfId="49"/>
    <tableColumn id="51" name="1973" dataDxfId="48"/>
    <tableColumn id="52" name="1972" dataDxfId="47"/>
    <tableColumn id="53" name="1971" dataDxfId="46"/>
    <tableColumn id="54" name="1970" dataDxfId="45"/>
    <tableColumn id="55" name="1969" dataDxfId="44"/>
    <tableColumn id="56" name="1968" dataDxfId="43"/>
    <tableColumn id="57" name="1967" dataDxfId="42"/>
    <tableColumn id="58" name="1966" dataDxfId="41"/>
    <tableColumn id="59" name="1965" dataDxfId="40"/>
    <tableColumn id="60" name="1964" dataDxfId="39"/>
    <tableColumn id="61" name="1963" dataDxfId="38"/>
    <tableColumn id="62" name="1962" dataDxfId="37"/>
    <tableColumn id="63" name="1961" dataDxfId="36"/>
    <tableColumn id="64" name="1960" dataDxfId="35"/>
    <tableColumn id="65" name="1959" dataDxfId="34"/>
    <tableColumn id="66" name="1958" dataDxfId="33"/>
    <tableColumn id="67" name="1957" dataDxfId="32"/>
    <tableColumn id="68" name="1956" dataDxfId="31"/>
    <tableColumn id="69" name="1955" dataDxfId="30"/>
    <tableColumn id="70" name="1954" dataDxfId="29"/>
    <tableColumn id="71" name="1953" dataDxfId="28"/>
    <tableColumn id="72" name="1952" dataDxfId="27"/>
    <tableColumn id="73" name="1951" dataDxfId="26"/>
    <tableColumn id="74" name="1950" dataDxfId="25"/>
    <tableColumn id="75" name="1949" dataDxfId="24"/>
    <tableColumn id="76" name="1948" dataDxfId="23"/>
    <tableColumn id="77" name="1947" dataDxfId="22"/>
    <tableColumn id="78" name="1946" dataDxfId="21"/>
    <tableColumn id="79" name="1945" dataDxfId="20"/>
    <tableColumn id="80" name="1944" dataDxfId="19"/>
    <tableColumn id="81" name="1943" dataDxfId="18"/>
    <tableColumn id="82" name="1942" dataDxfId="17"/>
    <tableColumn id="83" name="1941" dataDxfId="16"/>
    <tableColumn id="84" name="1940" dataDxfId="15"/>
    <tableColumn id="85" name="1939" dataDxfId="14"/>
    <tableColumn id="86" name="1938" dataDxfId="13"/>
    <tableColumn id="87" name="1937" dataDxfId="12"/>
    <tableColumn id="88" name="1936" dataDxfId="11"/>
    <tableColumn id="89" name="1935" dataDxfId="10"/>
    <tableColumn id="90" name="1934" dataDxfId="9"/>
    <tableColumn id="91" name="1933" dataDxfId="8"/>
    <tableColumn id="92" name="1932" dataDxfId="7"/>
    <tableColumn id="93" name="1931" dataDxfId="6"/>
    <tableColumn id="94" name="1930" dataDxfId="5"/>
    <tableColumn id="95" name="1929" dataDxfId="4"/>
    <tableColumn id="96" name="1928" dataDxfId="3"/>
    <tableColumn id="97" name="1927" dataDxfId="2"/>
    <tableColumn id="98" name="1926" dataDxfId="1"/>
    <tableColumn id="99" name="1925" dataDxfId="0"/>
    <tableColumn id="100" name="1924"/>
    <tableColumn id="101" name="1923"/>
    <tableColumn id="102" name="1922"/>
    <tableColumn id="103" name="1921"/>
    <tableColumn id="104" name="1920"/>
    <tableColumn id="105" name="1919"/>
    <tableColumn id="106" name="1918"/>
    <tableColumn id="107" name="1917"/>
    <tableColumn id="108" name="1916"/>
    <tableColumn id="109" name="1915"/>
    <tableColumn id="110" name="1914"/>
    <tableColumn id="111" name="1913"/>
    <tableColumn id="112" name="1912"/>
    <tableColumn id="113" name="1911"/>
    <tableColumn id="114" name="1910"/>
    <tableColumn id="115" name="1909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15"/>
  <sheetViews>
    <sheetView tabSelected="1" workbookViewId="0"/>
  </sheetViews>
  <sheetFormatPr defaultColWidth="8.85546875" defaultRowHeight="12.75" x14ac:dyDescent="0.2"/>
  <cols>
    <col min="1" max="16384" width="8.85546875" style="7"/>
  </cols>
  <sheetData>
    <row r="1" spans="1:1" s="2" customFormat="1" ht="20.25" thickBot="1" x14ac:dyDescent="0.35">
      <c r="A1" s="2" t="s">
        <v>193</v>
      </c>
    </row>
    <row r="2" spans="1:1" ht="13.5" thickTop="1" x14ac:dyDescent="0.2"/>
    <row r="3" spans="1:1" s="8" customFormat="1" ht="18" thickBot="1" x14ac:dyDescent="0.35">
      <c r="A3" s="8" t="s">
        <v>128</v>
      </c>
    </row>
    <row r="4" spans="1:1" ht="13.5" thickTop="1" x14ac:dyDescent="0.2">
      <c r="A4" s="9" t="s">
        <v>194</v>
      </c>
    </row>
    <row r="5" spans="1:1" x14ac:dyDescent="0.2">
      <c r="A5" s="9" t="s">
        <v>147</v>
      </c>
    </row>
    <row r="7" spans="1:1" s="8" customFormat="1" ht="18" thickBot="1" x14ac:dyDescent="0.35">
      <c r="A7" s="8" t="s">
        <v>129</v>
      </c>
    </row>
    <row r="8" spans="1:1" ht="13.5" thickTop="1" x14ac:dyDescent="0.2">
      <c r="A8" s="9" t="s">
        <v>195</v>
      </c>
    </row>
    <row r="9" spans="1:1" x14ac:dyDescent="0.2">
      <c r="A9" s="9" t="s">
        <v>196</v>
      </c>
    </row>
    <row r="10" spans="1:1" x14ac:dyDescent="0.2">
      <c r="A10" s="9" t="s">
        <v>197</v>
      </c>
    </row>
    <row r="11" spans="1:1" x14ac:dyDescent="0.2">
      <c r="A11" s="9" t="s">
        <v>198</v>
      </c>
    </row>
    <row r="12" spans="1:1" x14ac:dyDescent="0.2">
      <c r="A12" s="9" t="s">
        <v>199</v>
      </c>
    </row>
    <row r="14" spans="1:1" customFormat="1" ht="15" x14ac:dyDescent="0.25"/>
    <row r="15" spans="1:1" customFormat="1" ht="15" x14ac:dyDescent="0.25"/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2:DP62"/>
  <sheetViews>
    <sheetView zoomScale="80" zoomScaleNormal="80" workbookViewId="0"/>
  </sheetViews>
  <sheetFormatPr defaultRowHeight="15" x14ac:dyDescent="0.25"/>
  <cols>
    <col min="1" max="1" width="17.7109375" bestFit="1" customWidth="1"/>
    <col min="2" max="2" width="41.5703125" style="3" customWidth="1"/>
    <col min="3" max="3" width="11.28515625" bestFit="1" customWidth="1"/>
    <col min="4" max="4" width="25" bestFit="1" customWidth="1"/>
    <col min="5" max="5" width="18.42578125" bestFit="1" customWidth="1"/>
    <col min="6" max="6" width="26.7109375" bestFit="1" customWidth="1"/>
    <col min="7" max="7" width="18" bestFit="1" customWidth="1"/>
    <col min="8" max="8" width="8" bestFit="1" customWidth="1"/>
    <col min="9" max="9" width="11" style="3" bestFit="1" customWidth="1"/>
    <col min="10" max="14" width="11" style="3" customWidth="1"/>
    <col min="15" max="17" width="11" bestFit="1" customWidth="1"/>
    <col min="18" max="18" width="10.7109375" bestFit="1" customWidth="1"/>
    <col min="19" max="19" width="11" bestFit="1" customWidth="1"/>
    <col min="20" max="27" width="11.42578125" bestFit="1" customWidth="1"/>
    <col min="28" max="28" width="11" bestFit="1" customWidth="1"/>
    <col min="29" max="29" width="11.42578125" bestFit="1" customWidth="1"/>
    <col min="30" max="37" width="11" bestFit="1" customWidth="1"/>
    <col min="38" max="38" width="10.7109375" bestFit="1" customWidth="1"/>
    <col min="39" max="47" width="11" bestFit="1" customWidth="1"/>
    <col min="48" max="48" width="10.7109375" bestFit="1" customWidth="1"/>
    <col min="49" max="57" width="11" bestFit="1" customWidth="1"/>
    <col min="58" max="58" width="10.7109375" bestFit="1" customWidth="1"/>
    <col min="59" max="67" width="11" bestFit="1" customWidth="1"/>
    <col min="68" max="68" width="10.7109375" bestFit="1" customWidth="1"/>
    <col min="69" max="77" width="11" bestFit="1" customWidth="1"/>
    <col min="78" max="78" width="10.7109375" bestFit="1" customWidth="1"/>
    <col min="79" max="87" width="11" bestFit="1" customWidth="1"/>
    <col min="88" max="88" width="10.7109375" bestFit="1" customWidth="1"/>
    <col min="89" max="97" width="11" bestFit="1" customWidth="1"/>
    <col min="98" max="98" width="10.7109375" bestFit="1" customWidth="1"/>
    <col min="99" max="107" width="11" bestFit="1" customWidth="1"/>
    <col min="108" max="108" width="10.7109375" bestFit="1" customWidth="1"/>
    <col min="109" max="109" width="11" bestFit="1" customWidth="1"/>
    <col min="110" max="117" width="10.7109375" bestFit="1" customWidth="1"/>
    <col min="118" max="118" width="10.28515625" bestFit="1" customWidth="1"/>
    <col min="119" max="119" width="10.7109375" bestFit="1" customWidth="1"/>
    <col min="120" max="120" width="11" bestFit="1" customWidth="1"/>
    <col min="121" max="122" width="7.28515625" bestFit="1" customWidth="1"/>
  </cols>
  <sheetData>
    <row r="2" spans="1:120" s="2" customFormat="1" ht="20.25" thickBot="1" x14ac:dyDescent="0.35">
      <c r="A2" s="2" t="s">
        <v>154</v>
      </c>
      <c r="B2" s="11"/>
      <c r="O2" s="11"/>
    </row>
    <row r="3" spans="1:120" ht="15.75" thickTop="1" x14ac:dyDescent="0.25"/>
    <row r="4" spans="1:120" x14ac:dyDescent="0.25">
      <c r="A4" t="s">
        <v>5</v>
      </c>
      <c r="B4" s="3" t="s">
        <v>6</v>
      </c>
      <c r="C4" t="s">
        <v>7</v>
      </c>
      <c r="D4" t="s">
        <v>119</v>
      </c>
      <c r="E4" t="s">
        <v>8</v>
      </c>
      <c r="F4" t="s">
        <v>9</v>
      </c>
      <c r="G4" t="s">
        <v>10</v>
      </c>
      <c r="H4" t="s">
        <v>11</v>
      </c>
      <c r="I4" t="s">
        <v>157</v>
      </c>
      <c r="J4" t="s">
        <v>158</v>
      </c>
      <c r="K4" t="s">
        <v>159</v>
      </c>
      <c r="L4" t="s">
        <v>156</v>
      </c>
      <c r="M4" t="s">
        <v>155</v>
      </c>
      <c r="N4" t="s">
        <v>12</v>
      </c>
      <c r="O4" t="s">
        <v>13</v>
      </c>
      <c r="P4" t="s">
        <v>14</v>
      </c>
      <c r="Q4" t="s">
        <v>15</v>
      </c>
      <c r="R4" t="s">
        <v>16</v>
      </c>
      <c r="S4" t="s">
        <v>17</v>
      </c>
      <c r="T4" t="s">
        <v>18</v>
      </c>
      <c r="U4" t="s">
        <v>19</v>
      </c>
      <c r="V4" t="s">
        <v>20</v>
      </c>
      <c r="W4" t="s">
        <v>21</v>
      </c>
      <c r="X4" t="s">
        <v>22</v>
      </c>
      <c r="Y4" t="s">
        <v>23</v>
      </c>
      <c r="Z4" t="s">
        <v>24</v>
      </c>
      <c r="AA4" t="s">
        <v>25</v>
      </c>
      <c r="AB4" t="s">
        <v>26</v>
      </c>
      <c r="AC4" t="s">
        <v>27</v>
      </c>
      <c r="AD4" t="s">
        <v>28</v>
      </c>
      <c r="AE4" t="s">
        <v>29</v>
      </c>
      <c r="AF4" t="s">
        <v>30</v>
      </c>
      <c r="AG4" t="s">
        <v>31</v>
      </c>
      <c r="AH4" t="s">
        <v>32</v>
      </c>
      <c r="AI4" t="s">
        <v>33</v>
      </c>
      <c r="AJ4" t="s">
        <v>34</v>
      </c>
      <c r="AK4" t="s">
        <v>35</v>
      </c>
      <c r="AL4" t="s">
        <v>36</v>
      </c>
      <c r="AM4" t="s">
        <v>37</v>
      </c>
      <c r="AN4" t="s">
        <v>38</v>
      </c>
      <c r="AO4" t="s">
        <v>39</v>
      </c>
      <c r="AP4" t="s">
        <v>40</v>
      </c>
      <c r="AQ4" t="s">
        <v>41</v>
      </c>
      <c r="AR4" t="s">
        <v>42</v>
      </c>
      <c r="AS4" t="s">
        <v>43</v>
      </c>
      <c r="AT4" t="s">
        <v>44</v>
      </c>
      <c r="AU4" t="s">
        <v>45</v>
      </c>
      <c r="AV4" t="s">
        <v>46</v>
      </c>
      <c r="AW4" t="s">
        <v>47</v>
      </c>
      <c r="AX4" t="s">
        <v>48</v>
      </c>
      <c r="AY4" t="s">
        <v>49</v>
      </c>
      <c r="AZ4" t="s">
        <v>50</v>
      </c>
      <c r="BA4" t="s">
        <v>51</v>
      </c>
      <c r="BB4" t="s">
        <v>52</v>
      </c>
      <c r="BC4" t="s">
        <v>53</v>
      </c>
      <c r="BD4" t="s">
        <v>54</v>
      </c>
      <c r="BE4" t="s">
        <v>55</v>
      </c>
      <c r="BF4" t="s">
        <v>56</v>
      </c>
      <c r="BG4" t="s">
        <v>57</v>
      </c>
      <c r="BH4" t="s">
        <v>58</v>
      </c>
      <c r="BI4" t="s">
        <v>59</v>
      </c>
      <c r="BJ4" t="s">
        <v>60</v>
      </c>
      <c r="BK4" t="s">
        <v>61</v>
      </c>
      <c r="BL4" t="s">
        <v>62</v>
      </c>
      <c r="BM4" t="s">
        <v>63</v>
      </c>
      <c r="BN4" t="s">
        <v>64</v>
      </c>
      <c r="BO4" t="s">
        <v>65</v>
      </c>
      <c r="BP4" t="s">
        <v>66</v>
      </c>
      <c r="BQ4" t="s">
        <v>67</v>
      </c>
      <c r="BR4" t="s">
        <v>68</v>
      </c>
      <c r="BS4" t="s">
        <v>69</v>
      </c>
      <c r="BT4" t="s">
        <v>70</v>
      </c>
      <c r="BU4" t="s">
        <v>71</v>
      </c>
      <c r="BV4" t="s">
        <v>72</v>
      </c>
      <c r="BW4" t="s">
        <v>73</v>
      </c>
      <c r="BX4" t="s">
        <v>74</v>
      </c>
      <c r="BY4" t="s">
        <v>75</v>
      </c>
      <c r="BZ4" t="s">
        <v>76</v>
      </c>
      <c r="CA4" t="s">
        <v>77</v>
      </c>
      <c r="CB4" t="s">
        <v>78</v>
      </c>
      <c r="CC4" t="s">
        <v>79</v>
      </c>
      <c r="CD4" t="s">
        <v>80</v>
      </c>
      <c r="CE4" t="s">
        <v>81</v>
      </c>
      <c r="CF4" t="s">
        <v>82</v>
      </c>
      <c r="CG4" t="s">
        <v>83</v>
      </c>
      <c r="CH4" t="s">
        <v>84</v>
      </c>
      <c r="CI4" t="s">
        <v>85</v>
      </c>
      <c r="CJ4" t="s">
        <v>86</v>
      </c>
      <c r="CK4" t="s">
        <v>87</v>
      </c>
      <c r="CL4" t="s">
        <v>88</v>
      </c>
      <c r="CM4" t="s">
        <v>89</v>
      </c>
      <c r="CN4" t="s">
        <v>90</v>
      </c>
      <c r="CO4" t="s">
        <v>91</v>
      </c>
      <c r="CP4" t="s">
        <v>92</v>
      </c>
      <c r="CQ4" t="s">
        <v>93</v>
      </c>
      <c r="CR4" t="s">
        <v>94</v>
      </c>
      <c r="CS4" t="s">
        <v>95</v>
      </c>
      <c r="CT4" t="s">
        <v>96</v>
      </c>
      <c r="CU4" t="s">
        <v>97</v>
      </c>
      <c r="CV4" t="s">
        <v>98</v>
      </c>
      <c r="CW4" t="s">
        <v>99</v>
      </c>
      <c r="CX4" t="s">
        <v>100</v>
      </c>
      <c r="CY4" t="s">
        <v>101</v>
      </c>
      <c r="CZ4" t="s">
        <v>102</v>
      </c>
      <c r="DA4" t="s">
        <v>103</v>
      </c>
      <c r="DB4" t="s">
        <v>104</v>
      </c>
      <c r="DC4" t="s">
        <v>105</v>
      </c>
      <c r="DD4" t="s">
        <v>106</v>
      </c>
      <c r="DE4" t="s">
        <v>107</v>
      </c>
      <c r="DF4" t="s">
        <v>108</v>
      </c>
      <c r="DG4" t="s">
        <v>109</v>
      </c>
      <c r="DH4" t="s">
        <v>110</v>
      </c>
      <c r="DI4" t="s">
        <v>111</v>
      </c>
      <c r="DJ4" t="s">
        <v>112</v>
      </c>
      <c r="DK4" t="s">
        <v>113</v>
      </c>
      <c r="DL4" t="s">
        <v>114</v>
      </c>
      <c r="DM4" t="s">
        <v>115</v>
      </c>
      <c r="DN4" t="s">
        <v>116</v>
      </c>
      <c r="DO4" t="s">
        <v>117</v>
      </c>
      <c r="DP4" t="s">
        <v>118</v>
      </c>
    </row>
    <row r="5" spans="1:120" x14ac:dyDescent="0.25">
      <c r="A5" s="16" t="s">
        <v>163</v>
      </c>
      <c r="B5" s="17" t="s">
        <v>164</v>
      </c>
      <c r="C5" s="17" t="s">
        <v>120</v>
      </c>
      <c r="D5" s="16"/>
      <c r="E5" s="5" t="b">
        <f>IFERROR(OR(IncrementalChanges2020[[#This Row],[Future No Enduring Need]:[Other Exclusion]]),FALSE)</f>
        <v>1</v>
      </c>
      <c r="G5" t="b">
        <v>1</v>
      </c>
      <c r="H5" s="5">
        <f>SUM(IncrementalChanges2020[[#This Row],[2020]:[1909]])</f>
        <v>-17</v>
      </c>
      <c r="I5" s="4">
        <v>0</v>
      </c>
      <c r="J5" s="4">
        <v>0</v>
      </c>
      <c r="K5" s="4">
        <v>0</v>
      </c>
      <c r="L5" s="4">
        <v>0</v>
      </c>
      <c r="M5" s="4">
        <v>0</v>
      </c>
      <c r="N5" s="4">
        <v>0</v>
      </c>
      <c r="O5" s="4">
        <v>0</v>
      </c>
      <c r="P5" s="4">
        <v>-1</v>
      </c>
      <c r="Q5" s="4">
        <v>-1</v>
      </c>
      <c r="R5" s="4">
        <v>0</v>
      </c>
      <c r="S5" s="4">
        <v>-7</v>
      </c>
      <c r="T5" s="4">
        <v>0</v>
      </c>
      <c r="U5" s="4">
        <v>-1</v>
      </c>
      <c r="V5" s="4">
        <v>-2</v>
      </c>
      <c r="W5" s="4">
        <v>0</v>
      </c>
      <c r="X5" s="4">
        <v>0</v>
      </c>
      <c r="Y5" s="4">
        <v>0</v>
      </c>
      <c r="Z5" s="4">
        <v>0</v>
      </c>
      <c r="AA5" s="4">
        <v>0</v>
      </c>
      <c r="AB5" s="4">
        <v>0</v>
      </c>
      <c r="AC5" s="4">
        <v>0</v>
      </c>
      <c r="AD5" s="4">
        <v>0</v>
      </c>
      <c r="AE5" s="4">
        <v>0</v>
      </c>
      <c r="AF5" s="4">
        <v>-3</v>
      </c>
      <c r="AG5" s="4">
        <v>-2</v>
      </c>
      <c r="AH5" s="4">
        <v>0</v>
      </c>
      <c r="AI5" s="4">
        <v>0</v>
      </c>
      <c r="AJ5" s="4">
        <v>0</v>
      </c>
      <c r="AK5" s="4">
        <v>0</v>
      </c>
      <c r="AL5" s="4">
        <v>0</v>
      </c>
      <c r="AM5" s="4">
        <v>0</v>
      </c>
      <c r="AN5" s="4">
        <v>0</v>
      </c>
      <c r="AO5" s="4">
        <v>0</v>
      </c>
      <c r="AP5" s="4">
        <v>0</v>
      </c>
      <c r="AQ5" s="4">
        <v>0</v>
      </c>
      <c r="AR5" s="4">
        <v>0</v>
      </c>
      <c r="AS5" s="4">
        <v>0</v>
      </c>
      <c r="AT5" s="4">
        <v>0</v>
      </c>
      <c r="AU5" s="4">
        <v>0</v>
      </c>
      <c r="AV5" s="4">
        <v>0</v>
      </c>
      <c r="AW5" s="4">
        <v>0</v>
      </c>
      <c r="AX5" s="4">
        <v>0</v>
      </c>
      <c r="AY5" s="4">
        <v>0</v>
      </c>
      <c r="AZ5" s="4">
        <v>0</v>
      </c>
      <c r="BA5" s="4">
        <v>0</v>
      </c>
      <c r="BB5" s="4">
        <v>0</v>
      </c>
      <c r="BC5" s="4">
        <v>0</v>
      </c>
      <c r="BD5" s="4">
        <v>0</v>
      </c>
      <c r="BE5" s="4">
        <v>0</v>
      </c>
      <c r="BF5" s="4">
        <v>0</v>
      </c>
      <c r="BG5" s="4">
        <v>0</v>
      </c>
      <c r="BH5" s="4">
        <v>0</v>
      </c>
      <c r="BI5" s="4">
        <v>0</v>
      </c>
      <c r="BJ5" s="4">
        <v>0</v>
      </c>
      <c r="BK5" s="4">
        <v>0</v>
      </c>
      <c r="BL5" s="4">
        <v>0</v>
      </c>
      <c r="BM5" s="4">
        <v>0</v>
      </c>
      <c r="BN5" s="4">
        <v>0</v>
      </c>
      <c r="BO5" s="4">
        <v>0</v>
      </c>
      <c r="BP5" s="4">
        <v>0</v>
      </c>
      <c r="BQ5" s="4">
        <v>0</v>
      </c>
      <c r="BR5" s="4">
        <v>0</v>
      </c>
      <c r="BS5" s="4">
        <v>0</v>
      </c>
      <c r="BT5" s="4">
        <v>0</v>
      </c>
      <c r="BU5" s="4">
        <v>0</v>
      </c>
      <c r="BV5" s="4">
        <v>0</v>
      </c>
      <c r="BW5" s="4">
        <v>0</v>
      </c>
      <c r="BX5" s="4">
        <v>0</v>
      </c>
      <c r="BY5" s="4">
        <v>0</v>
      </c>
      <c r="BZ5" s="4">
        <v>0</v>
      </c>
      <c r="CA5" s="4">
        <v>0</v>
      </c>
      <c r="CB5" s="4">
        <v>0</v>
      </c>
      <c r="CC5" s="4">
        <v>0</v>
      </c>
      <c r="CD5" s="4">
        <v>0</v>
      </c>
      <c r="CE5" s="4">
        <v>0</v>
      </c>
      <c r="CF5" s="4">
        <v>0</v>
      </c>
      <c r="CG5" s="4">
        <v>0</v>
      </c>
      <c r="CH5" s="4">
        <v>0</v>
      </c>
      <c r="CI5" s="4">
        <v>0</v>
      </c>
      <c r="CJ5" s="4">
        <v>0</v>
      </c>
      <c r="CK5" s="4">
        <v>0</v>
      </c>
      <c r="CL5" s="4">
        <v>0</v>
      </c>
      <c r="CM5" s="4">
        <v>0</v>
      </c>
      <c r="CN5" s="4">
        <v>0</v>
      </c>
      <c r="CO5" s="4">
        <v>0</v>
      </c>
      <c r="CP5" s="4">
        <v>0</v>
      </c>
      <c r="CQ5" s="4">
        <v>0</v>
      </c>
      <c r="CR5" s="4">
        <v>0</v>
      </c>
      <c r="CS5" s="4">
        <v>0</v>
      </c>
      <c r="CT5" s="4">
        <v>0</v>
      </c>
      <c r="CU5" s="4">
        <v>0</v>
      </c>
      <c r="CV5" s="4">
        <v>0</v>
      </c>
      <c r="CW5" s="4">
        <v>0</v>
      </c>
      <c r="CX5" s="4">
        <v>0</v>
      </c>
      <c r="CY5" s="4">
        <v>0</v>
      </c>
      <c r="CZ5" s="4">
        <v>0</v>
      </c>
      <c r="DA5">
        <v>0</v>
      </c>
      <c r="DB5">
        <v>0</v>
      </c>
      <c r="DC5">
        <v>0</v>
      </c>
      <c r="DD5">
        <v>0</v>
      </c>
      <c r="DE5">
        <v>0</v>
      </c>
      <c r="DF5">
        <v>0</v>
      </c>
    </row>
    <row r="6" spans="1:120" x14ac:dyDescent="0.25">
      <c r="A6" s="14" t="s">
        <v>163</v>
      </c>
      <c r="B6" s="15" t="s">
        <v>164</v>
      </c>
      <c r="C6" s="14" t="s">
        <v>121</v>
      </c>
      <c r="D6" s="14"/>
      <c r="E6" s="5" t="b">
        <f>IFERROR(OR(IncrementalChanges2020[[#This Row],[Future No Enduring Need]:[Other Exclusion]]),FALSE)</f>
        <v>1</v>
      </c>
      <c r="G6" t="b">
        <v>1</v>
      </c>
      <c r="H6" s="5">
        <f>SUM(IncrementalChanges2020[[#This Row],[2020]:[1909]])</f>
        <v>0</v>
      </c>
      <c r="I6" s="4">
        <v>0</v>
      </c>
      <c r="J6" s="4">
        <v>0</v>
      </c>
      <c r="K6" s="4">
        <v>0</v>
      </c>
      <c r="L6" s="4">
        <v>0</v>
      </c>
      <c r="M6" s="4">
        <v>0</v>
      </c>
      <c r="N6" s="4">
        <v>0</v>
      </c>
      <c r="O6" s="4">
        <v>0</v>
      </c>
      <c r="P6" s="4">
        <v>0</v>
      </c>
      <c r="Q6" s="4">
        <v>0</v>
      </c>
      <c r="R6" s="4">
        <v>0</v>
      </c>
      <c r="S6" s="4">
        <v>0</v>
      </c>
      <c r="T6" s="4">
        <v>0</v>
      </c>
      <c r="U6" s="4">
        <v>0</v>
      </c>
      <c r="V6" s="4">
        <v>0</v>
      </c>
      <c r="W6" s="4">
        <v>0</v>
      </c>
      <c r="X6" s="4">
        <v>0</v>
      </c>
      <c r="Y6" s="4">
        <v>0</v>
      </c>
      <c r="Z6" s="4">
        <v>0</v>
      </c>
      <c r="AA6" s="4">
        <v>0</v>
      </c>
      <c r="AB6" s="4">
        <v>0</v>
      </c>
      <c r="AC6" s="4">
        <v>0</v>
      </c>
      <c r="AD6" s="4">
        <v>0</v>
      </c>
      <c r="AE6" s="4">
        <v>0</v>
      </c>
      <c r="AF6" s="4">
        <v>0</v>
      </c>
      <c r="AG6" s="4">
        <v>0</v>
      </c>
      <c r="AH6" s="4">
        <v>0</v>
      </c>
      <c r="AI6" s="4">
        <v>0</v>
      </c>
      <c r="AJ6" s="4">
        <v>0</v>
      </c>
      <c r="AK6" s="4">
        <v>0</v>
      </c>
      <c r="AL6" s="4">
        <v>0</v>
      </c>
      <c r="AM6" s="4">
        <v>0</v>
      </c>
      <c r="AN6" s="4">
        <v>0</v>
      </c>
      <c r="AO6" s="4">
        <v>0</v>
      </c>
      <c r="AP6" s="4">
        <v>0</v>
      </c>
      <c r="AQ6" s="4">
        <v>0</v>
      </c>
      <c r="AR6" s="4">
        <v>0</v>
      </c>
      <c r="AS6" s="4">
        <v>0</v>
      </c>
      <c r="AT6" s="4">
        <v>0</v>
      </c>
      <c r="AU6" s="4">
        <v>0</v>
      </c>
      <c r="AV6" s="4">
        <v>0</v>
      </c>
      <c r="AW6" s="4">
        <v>0</v>
      </c>
      <c r="AX6" s="4">
        <v>0</v>
      </c>
      <c r="AY6" s="4">
        <v>0</v>
      </c>
      <c r="AZ6" s="4">
        <v>0</v>
      </c>
      <c r="BA6" s="4">
        <v>0</v>
      </c>
      <c r="BB6" s="4">
        <v>0</v>
      </c>
      <c r="BC6" s="4">
        <v>0</v>
      </c>
      <c r="BD6" s="4">
        <v>0</v>
      </c>
      <c r="BE6" s="4">
        <v>0</v>
      </c>
      <c r="BF6" s="4">
        <v>0</v>
      </c>
      <c r="BG6" s="4">
        <v>0</v>
      </c>
      <c r="BH6" s="4">
        <v>0</v>
      </c>
      <c r="BI6" s="4">
        <v>0</v>
      </c>
      <c r="BJ6" s="4">
        <v>0</v>
      </c>
      <c r="BK6" s="4">
        <v>0</v>
      </c>
      <c r="BL6" s="4">
        <v>0</v>
      </c>
      <c r="BM6" s="4">
        <v>0</v>
      </c>
      <c r="BN6" s="4">
        <v>0</v>
      </c>
      <c r="BO6" s="4">
        <v>0</v>
      </c>
      <c r="BP6" s="4">
        <v>0</v>
      </c>
      <c r="BQ6" s="4">
        <v>0</v>
      </c>
      <c r="BR6" s="4">
        <v>0</v>
      </c>
      <c r="BS6" s="4">
        <v>0</v>
      </c>
      <c r="BT6" s="4">
        <v>0</v>
      </c>
      <c r="BU6" s="4">
        <v>0</v>
      </c>
      <c r="BV6" s="4">
        <v>0</v>
      </c>
      <c r="BW6" s="4">
        <v>0</v>
      </c>
      <c r="BX6" s="4">
        <v>0</v>
      </c>
      <c r="BY6" s="4">
        <v>0</v>
      </c>
      <c r="BZ6" s="4">
        <v>0</v>
      </c>
      <c r="CA6" s="4">
        <v>0</v>
      </c>
      <c r="CB6" s="4">
        <v>0</v>
      </c>
      <c r="CC6" s="4">
        <v>0</v>
      </c>
      <c r="CD6" s="4">
        <v>0</v>
      </c>
      <c r="CE6" s="4">
        <v>0</v>
      </c>
      <c r="CF6" s="4">
        <v>0</v>
      </c>
      <c r="CG6" s="4">
        <v>0</v>
      </c>
      <c r="CH6" s="4">
        <v>0</v>
      </c>
      <c r="CI6" s="4">
        <v>0</v>
      </c>
      <c r="CJ6" s="4">
        <v>0</v>
      </c>
      <c r="CK6" s="4">
        <v>0</v>
      </c>
      <c r="CL6" s="4">
        <v>0</v>
      </c>
      <c r="CM6" s="4">
        <v>0</v>
      </c>
      <c r="CN6" s="4">
        <v>0</v>
      </c>
      <c r="CO6" s="4">
        <v>0</v>
      </c>
      <c r="CP6" s="4">
        <v>0</v>
      </c>
      <c r="CQ6" s="4">
        <v>0</v>
      </c>
      <c r="CR6" s="4">
        <v>0</v>
      </c>
      <c r="CS6" s="4">
        <v>0</v>
      </c>
      <c r="CT6" s="4">
        <v>0</v>
      </c>
      <c r="CU6" s="4">
        <v>0</v>
      </c>
      <c r="CV6" s="4">
        <v>0</v>
      </c>
      <c r="CW6" s="4">
        <v>0</v>
      </c>
      <c r="CX6" s="4">
        <v>0</v>
      </c>
      <c r="CY6" s="4">
        <v>0</v>
      </c>
      <c r="CZ6" s="4">
        <v>0</v>
      </c>
      <c r="DA6">
        <v>0</v>
      </c>
      <c r="DB6">
        <v>0</v>
      </c>
      <c r="DC6">
        <v>0</v>
      </c>
      <c r="DD6">
        <v>0</v>
      </c>
      <c r="DE6">
        <v>0</v>
      </c>
      <c r="DF6">
        <v>0</v>
      </c>
    </row>
    <row r="7" spans="1:120" x14ac:dyDescent="0.25">
      <c r="A7" s="12" t="s">
        <v>163</v>
      </c>
      <c r="B7" s="13" t="s">
        <v>164</v>
      </c>
      <c r="C7" s="13" t="s">
        <v>124</v>
      </c>
      <c r="D7" s="12"/>
      <c r="E7" t="b">
        <f>IFERROR(OR(IncrementalChanges2020[[#This Row],[Future No Enduring Need]:[Other Exclusion]]),FALSE)</f>
        <v>1</v>
      </c>
      <c r="G7" t="b">
        <v>1</v>
      </c>
      <c r="H7">
        <f>SUM(IncrementalChanges2020[[#This Row],[2020]:[1909]])</f>
        <v>-4</v>
      </c>
      <c r="I7" s="4">
        <v>0</v>
      </c>
      <c r="J7" s="4">
        <v>0</v>
      </c>
      <c r="K7" s="4">
        <v>0</v>
      </c>
      <c r="L7" s="4">
        <v>0</v>
      </c>
      <c r="M7" s="4">
        <v>0</v>
      </c>
      <c r="N7" s="4">
        <v>0</v>
      </c>
      <c r="O7" s="4">
        <v>0</v>
      </c>
      <c r="P7" s="4">
        <v>0</v>
      </c>
      <c r="Q7" s="4">
        <v>0</v>
      </c>
      <c r="R7" s="4">
        <v>0</v>
      </c>
      <c r="S7" s="4">
        <v>-1</v>
      </c>
      <c r="T7" s="4">
        <v>0</v>
      </c>
      <c r="U7" s="4">
        <v>0</v>
      </c>
      <c r="V7" s="4">
        <v>0</v>
      </c>
      <c r="W7" s="4">
        <v>-1</v>
      </c>
      <c r="X7" s="4">
        <v>0</v>
      </c>
      <c r="Y7" s="4">
        <v>0</v>
      </c>
      <c r="Z7" s="4">
        <v>-2</v>
      </c>
      <c r="AA7" s="4">
        <v>0</v>
      </c>
      <c r="AB7" s="4">
        <v>0</v>
      </c>
      <c r="AC7" s="4">
        <v>0</v>
      </c>
      <c r="AD7" s="4">
        <v>0</v>
      </c>
      <c r="AE7" s="4">
        <v>0</v>
      </c>
      <c r="AF7" s="4">
        <v>0</v>
      </c>
      <c r="AG7" s="4">
        <v>0</v>
      </c>
      <c r="AH7" s="4">
        <v>0</v>
      </c>
      <c r="AI7" s="4">
        <v>0</v>
      </c>
      <c r="AJ7" s="4">
        <v>0</v>
      </c>
      <c r="AK7" s="4">
        <v>0</v>
      </c>
      <c r="AL7" s="4">
        <v>0</v>
      </c>
      <c r="AM7" s="4">
        <v>0</v>
      </c>
      <c r="AN7" s="4">
        <v>0</v>
      </c>
      <c r="AO7" s="4">
        <v>0</v>
      </c>
      <c r="AP7" s="4">
        <v>0</v>
      </c>
      <c r="AQ7" s="4">
        <v>0</v>
      </c>
      <c r="AR7" s="4">
        <v>0</v>
      </c>
      <c r="AS7" s="4">
        <v>0</v>
      </c>
      <c r="AT7" s="4">
        <v>0</v>
      </c>
      <c r="AU7" s="4">
        <v>0</v>
      </c>
      <c r="AV7" s="4">
        <v>0</v>
      </c>
      <c r="AW7" s="4">
        <v>0</v>
      </c>
      <c r="AX7" s="4">
        <v>0</v>
      </c>
      <c r="AY7" s="4">
        <v>0</v>
      </c>
      <c r="AZ7" s="4">
        <v>0</v>
      </c>
      <c r="BA7" s="4">
        <v>0</v>
      </c>
      <c r="BB7" s="4">
        <v>0</v>
      </c>
      <c r="BC7" s="4">
        <v>0</v>
      </c>
      <c r="BD7" s="4">
        <v>0</v>
      </c>
      <c r="BE7" s="4">
        <v>0</v>
      </c>
      <c r="BF7" s="4">
        <v>0</v>
      </c>
      <c r="BG7" s="4">
        <v>0</v>
      </c>
      <c r="BH7" s="4">
        <v>0</v>
      </c>
      <c r="BI7" s="4">
        <v>0</v>
      </c>
      <c r="BJ7" s="4">
        <v>0</v>
      </c>
      <c r="BK7" s="4">
        <v>0</v>
      </c>
      <c r="BL7" s="4">
        <v>0</v>
      </c>
      <c r="BM7" s="4">
        <v>0</v>
      </c>
      <c r="BN7" s="4">
        <v>0</v>
      </c>
      <c r="BO7" s="4">
        <v>0</v>
      </c>
      <c r="BP7" s="4">
        <v>0</v>
      </c>
      <c r="BQ7" s="4">
        <v>0</v>
      </c>
      <c r="BR7" s="4">
        <v>0</v>
      </c>
      <c r="BS7" s="4">
        <v>0</v>
      </c>
      <c r="BT7" s="4">
        <v>0</v>
      </c>
      <c r="BU7" s="4">
        <v>0</v>
      </c>
      <c r="BV7" s="4">
        <v>0</v>
      </c>
      <c r="BW7" s="4">
        <v>0</v>
      </c>
      <c r="BX7" s="4">
        <v>0</v>
      </c>
      <c r="BY7" s="4">
        <v>0</v>
      </c>
      <c r="BZ7" s="4">
        <v>0</v>
      </c>
      <c r="CA7" s="4">
        <v>0</v>
      </c>
      <c r="CB7" s="4">
        <v>0</v>
      </c>
      <c r="CC7" s="4">
        <v>0</v>
      </c>
      <c r="CD7" s="4">
        <v>0</v>
      </c>
      <c r="CE7" s="4">
        <v>0</v>
      </c>
      <c r="CF7" s="4">
        <v>0</v>
      </c>
      <c r="CG7" s="4">
        <v>0</v>
      </c>
      <c r="CH7" s="4">
        <v>0</v>
      </c>
      <c r="CI7" s="4">
        <v>0</v>
      </c>
      <c r="CJ7" s="4">
        <v>0</v>
      </c>
      <c r="CK7" s="4">
        <v>0</v>
      </c>
      <c r="CL7" s="4">
        <v>0</v>
      </c>
      <c r="CM7" s="4">
        <v>0</v>
      </c>
      <c r="CN7" s="4">
        <v>0</v>
      </c>
      <c r="CO7" s="4">
        <v>0</v>
      </c>
      <c r="CP7" s="4">
        <v>0</v>
      </c>
      <c r="CQ7" s="4">
        <v>0</v>
      </c>
      <c r="CR7" s="4">
        <v>0</v>
      </c>
      <c r="CS7" s="4">
        <v>0</v>
      </c>
      <c r="CT7" s="4">
        <v>0</v>
      </c>
      <c r="CU7" s="4">
        <v>0</v>
      </c>
      <c r="CV7" s="4">
        <v>0</v>
      </c>
      <c r="CW7" s="4">
        <v>0</v>
      </c>
      <c r="CX7" s="4">
        <v>0</v>
      </c>
      <c r="CY7" s="4">
        <v>0</v>
      </c>
      <c r="CZ7" s="4">
        <v>0</v>
      </c>
      <c r="DA7">
        <v>0</v>
      </c>
      <c r="DB7">
        <v>0</v>
      </c>
      <c r="DC7">
        <v>0</v>
      </c>
      <c r="DD7">
        <v>0</v>
      </c>
      <c r="DE7">
        <v>0</v>
      </c>
      <c r="DF7">
        <v>0</v>
      </c>
    </row>
    <row r="8" spans="1:120" x14ac:dyDescent="0.25">
      <c r="A8" s="19" t="s">
        <v>163</v>
      </c>
      <c r="B8" s="20" t="s">
        <v>164</v>
      </c>
      <c r="C8" s="20" t="s">
        <v>125</v>
      </c>
      <c r="D8" s="19"/>
      <c r="E8" s="5" t="b">
        <f>IFERROR(OR(IncrementalChanges2020[[#This Row],[Future No Enduring Need]:[Other Exclusion]]),FALSE)</f>
        <v>1</v>
      </c>
      <c r="G8" t="b">
        <v>1</v>
      </c>
      <c r="H8" s="5">
        <f>SUM(IncrementalChanges2020[[#This Row],[2020]:[1909]])</f>
        <v>0</v>
      </c>
      <c r="I8" s="4">
        <v>0</v>
      </c>
      <c r="J8" s="4">
        <v>0</v>
      </c>
      <c r="K8" s="4">
        <v>0</v>
      </c>
      <c r="L8" s="4">
        <v>0</v>
      </c>
      <c r="M8" s="4">
        <v>0</v>
      </c>
      <c r="N8" s="4">
        <v>0</v>
      </c>
      <c r="O8" s="4">
        <v>0</v>
      </c>
      <c r="P8" s="4">
        <v>0</v>
      </c>
      <c r="Q8" s="4">
        <v>0</v>
      </c>
      <c r="R8" s="4">
        <v>0</v>
      </c>
      <c r="S8" s="4">
        <v>0</v>
      </c>
      <c r="T8" s="4">
        <v>0</v>
      </c>
      <c r="U8" s="4">
        <v>0</v>
      </c>
      <c r="V8" s="4">
        <v>0</v>
      </c>
      <c r="W8" s="4">
        <v>0</v>
      </c>
      <c r="X8" s="4">
        <v>0</v>
      </c>
      <c r="Y8" s="4">
        <v>0</v>
      </c>
      <c r="Z8" s="4">
        <v>0</v>
      </c>
      <c r="AA8" s="4">
        <v>0</v>
      </c>
      <c r="AB8" s="4">
        <v>0</v>
      </c>
      <c r="AC8" s="4">
        <v>0</v>
      </c>
      <c r="AD8" s="4">
        <v>0</v>
      </c>
      <c r="AE8" s="4">
        <v>0</v>
      </c>
      <c r="AF8" s="4">
        <v>0</v>
      </c>
      <c r="AG8" s="4">
        <v>0</v>
      </c>
      <c r="AH8" s="4">
        <v>0</v>
      </c>
      <c r="AI8" s="4">
        <v>0</v>
      </c>
      <c r="AJ8" s="4">
        <v>0</v>
      </c>
      <c r="AK8" s="4">
        <v>0</v>
      </c>
      <c r="AL8" s="4">
        <v>0</v>
      </c>
      <c r="AM8" s="4">
        <v>0</v>
      </c>
      <c r="AN8" s="4">
        <v>0</v>
      </c>
      <c r="AO8" s="4">
        <v>0</v>
      </c>
      <c r="AP8" s="4">
        <v>0</v>
      </c>
      <c r="AQ8" s="4">
        <v>0</v>
      </c>
      <c r="AR8" s="4">
        <v>0</v>
      </c>
      <c r="AS8" s="4">
        <v>0</v>
      </c>
      <c r="AT8" s="4">
        <v>0</v>
      </c>
      <c r="AU8" s="4">
        <v>0</v>
      </c>
      <c r="AV8" s="4">
        <v>0</v>
      </c>
      <c r="AW8" s="4">
        <v>0</v>
      </c>
      <c r="AX8" s="4">
        <v>0</v>
      </c>
      <c r="AY8" s="4">
        <v>0</v>
      </c>
      <c r="AZ8" s="4">
        <v>0</v>
      </c>
      <c r="BA8" s="4">
        <v>0</v>
      </c>
      <c r="BB8" s="4">
        <v>0</v>
      </c>
      <c r="BC8" s="4">
        <v>0</v>
      </c>
      <c r="BD8" s="4">
        <v>0</v>
      </c>
      <c r="BE8" s="4">
        <v>0</v>
      </c>
      <c r="BF8" s="4">
        <v>0</v>
      </c>
      <c r="BG8" s="4">
        <v>0</v>
      </c>
      <c r="BH8" s="4">
        <v>0</v>
      </c>
      <c r="BI8" s="4">
        <v>0</v>
      </c>
      <c r="BJ8" s="4">
        <v>0</v>
      </c>
      <c r="BK8" s="4">
        <v>0</v>
      </c>
      <c r="BL8" s="4">
        <v>0</v>
      </c>
      <c r="BM8" s="4">
        <v>0</v>
      </c>
      <c r="BN8" s="4">
        <v>0</v>
      </c>
      <c r="BO8" s="4">
        <v>0</v>
      </c>
      <c r="BP8" s="4">
        <v>0</v>
      </c>
      <c r="BQ8" s="4">
        <v>0</v>
      </c>
      <c r="BR8" s="4">
        <v>0</v>
      </c>
      <c r="BS8" s="4">
        <v>0</v>
      </c>
      <c r="BT8" s="4">
        <v>0</v>
      </c>
      <c r="BU8" s="4">
        <v>0</v>
      </c>
      <c r="BV8" s="4">
        <v>0</v>
      </c>
      <c r="BW8" s="4">
        <v>0</v>
      </c>
      <c r="BX8" s="4">
        <v>0</v>
      </c>
      <c r="BY8" s="4">
        <v>0</v>
      </c>
      <c r="BZ8" s="4">
        <v>0</v>
      </c>
      <c r="CA8" s="4">
        <v>0</v>
      </c>
      <c r="CB8" s="4">
        <v>0</v>
      </c>
      <c r="CC8" s="4">
        <v>0</v>
      </c>
      <c r="CD8" s="4">
        <v>0</v>
      </c>
      <c r="CE8" s="4">
        <v>0</v>
      </c>
      <c r="CF8" s="4">
        <v>0</v>
      </c>
      <c r="CG8" s="4">
        <v>0</v>
      </c>
      <c r="CH8" s="4">
        <v>0</v>
      </c>
      <c r="CI8" s="4">
        <v>0</v>
      </c>
      <c r="CJ8" s="4">
        <v>0</v>
      </c>
      <c r="CK8" s="4">
        <v>0</v>
      </c>
      <c r="CL8" s="4">
        <v>0</v>
      </c>
      <c r="CM8" s="4">
        <v>0</v>
      </c>
      <c r="CN8" s="4">
        <v>0</v>
      </c>
      <c r="CO8" s="4">
        <v>0</v>
      </c>
      <c r="CP8" s="4">
        <v>0</v>
      </c>
      <c r="CQ8" s="4">
        <v>0</v>
      </c>
      <c r="CR8" s="4">
        <v>0</v>
      </c>
      <c r="CS8" s="4">
        <v>0</v>
      </c>
      <c r="CT8" s="4">
        <v>0</v>
      </c>
      <c r="CU8" s="4">
        <v>0</v>
      </c>
      <c r="CV8" s="4">
        <v>0</v>
      </c>
      <c r="CW8" s="4">
        <v>0</v>
      </c>
      <c r="CX8" s="4">
        <v>0</v>
      </c>
      <c r="CY8" s="4">
        <v>0</v>
      </c>
      <c r="CZ8" s="4">
        <v>0</v>
      </c>
      <c r="DA8">
        <v>0</v>
      </c>
      <c r="DB8">
        <v>0</v>
      </c>
      <c r="DC8">
        <v>0</v>
      </c>
      <c r="DD8">
        <v>0</v>
      </c>
      <c r="DE8">
        <v>0</v>
      </c>
      <c r="DF8">
        <v>0</v>
      </c>
    </row>
    <row r="9" spans="1:120" ht="30" x14ac:dyDescent="0.25">
      <c r="A9" t="s">
        <v>165</v>
      </c>
      <c r="B9" s="3" t="s">
        <v>166</v>
      </c>
      <c r="C9" s="3" t="s">
        <v>120</v>
      </c>
      <c r="E9" s="5" t="b">
        <f>IFERROR(OR(IncrementalChanges2020[[#This Row],[Future No Enduring Need]:[Other Exclusion]]),FALSE)</f>
        <v>1</v>
      </c>
      <c r="G9" t="b">
        <v>1</v>
      </c>
      <c r="H9" s="5">
        <f>SUM(IncrementalChanges2020[[#This Row],[2020]:[1909]])</f>
        <v>-178</v>
      </c>
      <c r="I9" s="6">
        <v>0</v>
      </c>
      <c r="J9" s="6">
        <v>0</v>
      </c>
      <c r="K9" s="6">
        <v>0</v>
      </c>
      <c r="L9" s="6">
        <v>0</v>
      </c>
      <c r="M9" s="6">
        <v>0</v>
      </c>
      <c r="N9" s="6">
        <v>0</v>
      </c>
      <c r="O9" s="4">
        <v>-1</v>
      </c>
      <c r="P9" s="4">
        <v>0</v>
      </c>
      <c r="Q9" s="4">
        <v>-6</v>
      </c>
      <c r="R9" s="4">
        <v>-2</v>
      </c>
      <c r="S9" s="4">
        <v>-4</v>
      </c>
      <c r="T9" s="4">
        <v>-4</v>
      </c>
      <c r="U9" s="4">
        <v>-4</v>
      </c>
      <c r="V9" s="4">
        <v>0</v>
      </c>
      <c r="W9" s="4">
        <v>-11</v>
      </c>
      <c r="X9" s="4">
        <v>0</v>
      </c>
      <c r="Y9" s="4">
        <v>-5</v>
      </c>
      <c r="Z9" s="4">
        <v>-20</v>
      </c>
      <c r="AA9" s="4">
        <v>-2</v>
      </c>
      <c r="AB9" s="4">
        <v>-6</v>
      </c>
      <c r="AC9" s="4">
        <v>-12</v>
      </c>
      <c r="AD9" s="4">
        <v>-15</v>
      </c>
      <c r="AE9" s="4">
        <v>-14</v>
      </c>
      <c r="AF9" s="4">
        <v>-58</v>
      </c>
      <c r="AG9" s="4">
        <v>-3</v>
      </c>
      <c r="AH9" s="4">
        <v>0</v>
      </c>
      <c r="AI9" s="4">
        <v>-3</v>
      </c>
      <c r="AJ9" s="4">
        <v>0</v>
      </c>
      <c r="AK9" s="4">
        <v>0</v>
      </c>
      <c r="AL9" s="4">
        <v>0</v>
      </c>
      <c r="AM9" s="4">
        <v>0</v>
      </c>
      <c r="AN9" s="4">
        <v>0</v>
      </c>
      <c r="AO9" s="4">
        <v>0</v>
      </c>
      <c r="AP9" s="4">
        <v>-6</v>
      </c>
      <c r="AQ9" s="4">
        <v>0</v>
      </c>
      <c r="AR9" s="4">
        <v>0</v>
      </c>
      <c r="AS9" s="4">
        <v>0</v>
      </c>
      <c r="AT9" s="4">
        <v>0</v>
      </c>
      <c r="AU9" s="4">
        <v>0</v>
      </c>
      <c r="AV9" s="4">
        <v>0</v>
      </c>
      <c r="AW9" s="4">
        <v>-2</v>
      </c>
      <c r="AX9" s="4">
        <v>0</v>
      </c>
      <c r="AY9" s="4">
        <v>0</v>
      </c>
      <c r="AZ9" s="4">
        <v>0</v>
      </c>
      <c r="BA9" s="4">
        <v>0</v>
      </c>
      <c r="BB9" s="4">
        <v>0</v>
      </c>
      <c r="BC9" s="4">
        <v>0</v>
      </c>
      <c r="BD9" s="4">
        <v>0</v>
      </c>
      <c r="BE9" s="4">
        <v>0</v>
      </c>
      <c r="BF9" s="4">
        <v>0</v>
      </c>
      <c r="BG9" s="4">
        <v>0</v>
      </c>
      <c r="BH9" s="4">
        <v>0</v>
      </c>
      <c r="BI9" s="4">
        <v>0</v>
      </c>
      <c r="BJ9" s="4">
        <v>0</v>
      </c>
      <c r="BK9" s="4">
        <v>0</v>
      </c>
      <c r="BL9" s="4">
        <v>0</v>
      </c>
      <c r="BM9" s="4">
        <v>0</v>
      </c>
      <c r="BN9" s="4">
        <v>0</v>
      </c>
      <c r="BO9" s="4">
        <v>0</v>
      </c>
      <c r="BP9" s="4">
        <v>0</v>
      </c>
      <c r="BQ9" s="4">
        <v>0</v>
      </c>
      <c r="BR9" s="4">
        <v>0</v>
      </c>
      <c r="BS9" s="4">
        <v>0</v>
      </c>
      <c r="BT9" s="4">
        <v>0</v>
      </c>
      <c r="BU9" s="4">
        <v>0</v>
      </c>
      <c r="BV9" s="4">
        <v>0</v>
      </c>
      <c r="BW9" s="4">
        <v>0</v>
      </c>
      <c r="BX9" s="4">
        <v>0</v>
      </c>
      <c r="BY9" s="4">
        <v>0</v>
      </c>
      <c r="BZ9" s="4">
        <v>0</v>
      </c>
      <c r="CA9" s="4">
        <v>0</v>
      </c>
      <c r="CB9" s="4">
        <v>0</v>
      </c>
      <c r="CC9" s="4">
        <v>0</v>
      </c>
      <c r="CD9" s="4">
        <v>0</v>
      </c>
      <c r="CE9" s="4">
        <v>0</v>
      </c>
      <c r="CF9" s="4">
        <v>0</v>
      </c>
      <c r="CG9" s="4">
        <v>0</v>
      </c>
      <c r="CH9" s="4">
        <v>0</v>
      </c>
      <c r="CI9" s="4">
        <v>0</v>
      </c>
      <c r="CJ9" s="4">
        <v>0</v>
      </c>
      <c r="CK9" s="4">
        <v>0</v>
      </c>
      <c r="CL9" s="4">
        <v>0</v>
      </c>
      <c r="CM9" s="4">
        <v>0</v>
      </c>
      <c r="CN9" s="4">
        <v>0</v>
      </c>
      <c r="CO9" s="4">
        <v>0</v>
      </c>
      <c r="CP9" s="4">
        <v>0</v>
      </c>
      <c r="CQ9" s="4">
        <v>0</v>
      </c>
      <c r="CR9" s="4">
        <v>0</v>
      </c>
      <c r="CS9" s="4">
        <v>0</v>
      </c>
      <c r="CT9" s="4">
        <v>0</v>
      </c>
      <c r="CU9" s="4">
        <v>0</v>
      </c>
      <c r="CV9" s="4">
        <v>0</v>
      </c>
      <c r="CW9" s="4">
        <v>0</v>
      </c>
      <c r="CX9" s="4">
        <v>0</v>
      </c>
      <c r="CY9" s="4">
        <v>0</v>
      </c>
      <c r="CZ9" s="4">
        <v>0</v>
      </c>
      <c r="DA9">
        <v>0</v>
      </c>
      <c r="DB9">
        <v>0</v>
      </c>
      <c r="DC9">
        <v>0</v>
      </c>
      <c r="DD9">
        <v>0</v>
      </c>
      <c r="DE9">
        <v>0</v>
      </c>
      <c r="DF9">
        <v>0</v>
      </c>
      <c r="DG9">
        <v>0</v>
      </c>
      <c r="DH9">
        <v>0</v>
      </c>
      <c r="DI9">
        <v>0</v>
      </c>
      <c r="DJ9">
        <v>0</v>
      </c>
      <c r="DK9">
        <v>0</v>
      </c>
      <c r="DL9">
        <v>0</v>
      </c>
      <c r="DM9">
        <v>0</v>
      </c>
      <c r="DN9">
        <v>0</v>
      </c>
      <c r="DO9">
        <v>0</v>
      </c>
      <c r="DP9">
        <v>0</v>
      </c>
    </row>
    <row r="10" spans="1:120" ht="30" x14ac:dyDescent="0.25">
      <c r="A10" t="s">
        <v>165</v>
      </c>
      <c r="B10" s="3" t="s">
        <v>166</v>
      </c>
      <c r="C10" s="3" t="s">
        <v>121</v>
      </c>
      <c r="E10" s="5" t="b">
        <f>IFERROR(OR(IncrementalChanges2020[[#This Row],[Future No Enduring Need]:[Other Exclusion]]),FALSE)</f>
        <v>1</v>
      </c>
      <c r="G10" t="b">
        <v>1</v>
      </c>
      <c r="H10" s="5">
        <f>SUM(IncrementalChanges2020[[#This Row],[2020]:[1909]])</f>
        <v>-18</v>
      </c>
      <c r="I10" s="6">
        <v>0</v>
      </c>
      <c r="J10" s="6">
        <v>-1</v>
      </c>
      <c r="K10" s="6">
        <v>0</v>
      </c>
      <c r="L10" s="6">
        <v>-1</v>
      </c>
      <c r="M10" s="6">
        <v>0</v>
      </c>
      <c r="N10" s="6">
        <v>0</v>
      </c>
      <c r="O10" s="4">
        <v>0</v>
      </c>
      <c r="P10" s="4">
        <v>-1</v>
      </c>
      <c r="Q10" s="4">
        <v>-1</v>
      </c>
      <c r="R10" s="4">
        <v>-1</v>
      </c>
      <c r="S10" s="4">
        <v>0</v>
      </c>
      <c r="T10" s="4">
        <v>0</v>
      </c>
      <c r="U10" s="4">
        <v>0</v>
      </c>
      <c r="V10" s="4">
        <v>0</v>
      </c>
      <c r="W10" s="4">
        <v>0</v>
      </c>
      <c r="X10" s="4">
        <v>0</v>
      </c>
      <c r="Y10" s="4">
        <v>0</v>
      </c>
      <c r="Z10" s="4">
        <v>-1</v>
      </c>
      <c r="AA10" s="4">
        <v>-2</v>
      </c>
      <c r="AB10" s="4">
        <v>0</v>
      </c>
      <c r="AC10" s="4">
        <v>-1</v>
      </c>
      <c r="AD10" s="4">
        <v>-1</v>
      </c>
      <c r="AE10" s="4">
        <v>0</v>
      </c>
      <c r="AF10" s="4">
        <v>-1</v>
      </c>
      <c r="AG10" s="4">
        <v>0</v>
      </c>
      <c r="AH10" s="4">
        <v>0</v>
      </c>
      <c r="AI10" s="4">
        <v>0</v>
      </c>
      <c r="AJ10" s="4">
        <v>0</v>
      </c>
      <c r="AK10" s="4">
        <v>-2</v>
      </c>
      <c r="AL10" s="4">
        <v>0</v>
      </c>
      <c r="AM10" s="4">
        <v>0</v>
      </c>
      <c r="AN10" s="4">
        <v>0</v>
      </c>
      <c r="AO10" s="4">
        <v>0</v>
      </c>
      <c r="AP10" s="4">
        <v>0</v>
      </c>
      <c r="AQ10" s="4">
        <v>-2</v>
      </c>
      <c r="AR10" s="4">
        <v>0</v>
      </c>
      <c r="AS10" s="4">
        <v>-1</v>
      </c>
      <c r="AT10" s="4">
        <v>0</v>
      </c>
      <c r="AU10" s="4">
        <v>0</v>
      </c>
      <c r="AV10" s="4">
        <v>0</v>
      </c>
      <c r="AW10" s="4">
        <v>0</v>
      </c>
      <c r="AX10" s="4">
        <v>-2</v>
      </c>
      <c r="AY10" s="4">
        <v>0</v>
      </c>
      <c r="AZ10" s="4">
        <v>0</v>
      </c>
      <c r="BA10" s="4">
        <v>0</v>
      </c>
      <c r="BB10" s="4">
        <v>0</v>
      </c>
      <c r="BC10" s="4">
        <v>0</v>
      </c>
      <c r="BD10" s="4">
        <v>0</v>
      </c>
      <c r="BE10" s="4">
        <v>0</v>
      </c>
      <c r="BF10" s="4">
        <v>0</v>
      </c>
      <c r="BG10" s="4">
        <v>0</v>
      </c>
      <c r="BH10" s="4">
        <v>0</v>
      </c>
      <c r="BI10" s="4">
        <v>0</v>
      </c>
      <c r="BJ10" s="4">
        <v>0</v>
      </c>
      <c r="BK10" s="4">
        <v>0</v>
      </c>
      <c r="BL10" s="4">
        <v>0</v>
      </c>
      <c r="BM10" s="4">
        <v>0</v>
      </c>
      <c r="BN10" s="4">
        <v>0</v>
      </c>
      <c r="BO10" s="4">
        <v>0</v>
      </c>
      <c r="BP10" s="4">
        <v>0</v>
      </c>
      <c r="BQ10" s="4">
        <v>0</v>
      </c>
      <c r="BR10" s="4">
        <v>0</v>
      </c>
      <c r="BS10" s="4">
        <v>0</v>
      </c>
      <c r="BT10" s="4">
        <v>0</v>
      </c>
      <c r="BU10" s="4">
        <v>0</v>
      </c>
      <c r="BV10" s="4">
        <v>0</v>
      </c>
      <c r="BW10" s="4">
        <v>0</v>
      </c>
      <c r="BX10" s="4">
        <v>0</v>
      </c>
      <c r="BY10" s="4">
        <v>0</v>
      </c>
      <c r="BZ10" s="4">
        <v>0</v>
      </c>
      <c r="CA10" s="4">
        <v>0</v>
      </c>
      <c r="CB10" s="4">
        <v>0</v>
      </c>
      <c r="CC10" s="4">
        <v>0</v>
      </c>
      <c r="CD10" s="4">
        <v>0</v>
      </c>
      <c r="CE10" s="4">
        <v>0</v>
      </c>
      <c r="CF10" s="4">
        <v>0</v>
      </c>
      <c r="CG10" s="4">
        <v>0</v>
      </c>
      <c r="CH10" s="4">
        <v>0</v>
      </c>
      <c r="CI10" s="4">
        <v>0</v>
      </c>
      <c r="CJ10" s="4">
        <v>0</v>
      </c>
      <c r="CK10" s="4">
        <v>0</v>
      </c>
      <c r="CL10" s="4">
        <v>0</v>
      </c>
      <c r="CM10" s="4">
        <v>0</v>
      </c>
      <c r="CN10" s="4">
        <v>0</v>
      </c>
      <c r="CO10" s="4">
        <v>0</v>
      </c>
      <c r="CP10" s="4">
        <v>0</v>
      </c>
      <c r="CQ10" s="4">
        <v>0</v>
      </c>
      <c r="CR10" s="4">
        <v>0</v>
      </c>
      <c r="CS10" s="4">
        <v>0</v>
      </c>
      <c r="CT10" s="4">
        <v>0</v>
      </c>
      <c r="CU10" s="4">
        <v>0</v>
      </c>
      <c r="CV10" s="4">
        <v>0</v>
      </c>
      <c r="CW10" s="4">
        <v>0</v>
      </c>
      <c r="CX10" s="4">
        <v>0</v>
      </c>
      <c r="CY10" s="4">
        <v>0</v>
      </c>
      <c r="CZ10" s="4">
        <v>0</v>
      </c>
      <c r="DA10">
        <v>0</v>
      </c>
      <c r="DB10">
        <v>0</v>
      </c>
      <c r="DC10">
        <v>0</v>
      </c>
      <c r="DD10">
        <v>0</v>
      </c>
      <c r="DE10">
        <v>0</v>
      </c>
      <c r="DF10">
        <v>0</v>
      </c>
      <c r="DG10">
        <v>0</v>
      </c>
      <c r="DH10">
        <v>0</v>
      </c>
      <c r="DI10">
        <v>0</v>
      </c>
      <c r="DJ10">
        <v>0</v>
      </c>
      <c r="DK10">
        <v>0</v>
      </c>
      <c r="DL10">
        <v>0</v>
      </c>
      <c r="DM10">
        <v>0</v>
      </c>
      <c r="DN10">
        <v>0</v>
      </c>
      <c r="DO10">
        <v>0</v>
      </c>
      <c r="DP10">
        <v>0</v>
      </c>
    </row>
    <row r="11" spans="1:120" ht="30" x14ac:dyDescent="0.25">
      <c r="A11" t="s">
        <v>165</v>
      </c>
      <c r="B11" s="3" t="s">
        <v>166</v>
      </c>
      <c r="C11" t="s">
        <v>124</v>
      </c>
      <c r="E11" s="5" t="b">
        <f>IFERROR(OR(IncrementalChanges2020[[#This Row],[Future No Enduring Need]:[Other Exclusion]]),FALSE)</f>
        <v>1</v>
      </c>
      <c r="G11" t="b">
        <v>1</v>
      </c>
      <c r="H11" s="5">
        <f>SUM(IncrementalChanges2020[[#This Row],[2020]:[1909]])</f>
        <v>-26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4">
        <v>0</v>
      </c>
      <c r="P11" s="4">
        <v>0</v>
      </c>
      <c r="Q11" s="4">
        <v>0</v>
      </c>
      <c r="R11" s="4">
        <v>0</v>
      </c>
      <c r="S11" s="4">
        <v>0</v>
      </c>
      <c r="T11" s="4">
        <v>0</v>
      </c>
      <c r="U11" s="4">
        <v>-2</v>
      </c>
      <c r="V11" s="4">
        <v>0</v>
      </c>
      <c r="W11" s="4">
        <v>-1</v>
      </c>
      <c r="X11" s="4">
        <v>0</v>
      </c>
      <c r="Y11" s="4">
        <v>-1</v>
      </c>
      <c r="Z11" s="4">
        <v>-2</v>
      </c>
      <c r="AA11" s="4">
        <v>0</v>
      </c>
      <c r="AB11" s="4">
        <v>0</v>
      </c>
      <c r="AC11" s="4">
        <v>-2</v>
      </c>
      <c r="AD11" s="4">
        <v>-1</v>
      </c>
      <c r="AE11" s="4">
        <v>-9</v>
      </c>
      <c r="AF11" s="4">
        <v>0</v>
      </c>
      <c r="AG11" s="4">
        <v>0</v>
      </c>
      <c r="AH11" s="4">
        <v>0</v>
      </c>
      <c r="AI11" s="4">
        <v>0</v>
      </c>
      <c r="AJ11" s="4">
        <v>0</v>
      </c>
      <c r="AK11" s="4">
        <v>-4</v>
      </c>
      <c r="AL11" s="4">
        <v>0</v>
      </c>
      <c r="AM11" s="4">
        <v>0</v>
      </c>
      <c r="AN11" s="4">
        <v>0</v>
      </c>
      <c r="AO11" s="4">
        <v>0</v>
      </c>
      <c r="AP11" s="4">
        <v>0</v>
      </c>
      <c r="AQ11" s="4">
        <v>-4</v>
      </c>
      <c r="AR11" s="4">
        <v>0</v>
      </c>
      <c r="AS11" s="4">
        <v>0</v>
      </c>
      <c r="AT11" s="4">
        <v>0</v>
      </c>
      <c r="AU11" s="4">
        <v>0</v>
      </c>
      <c r="AV11" s="4">
        <v>0</v>
      </c>
      <c r="AW11" s="4">
        <v>0</v>
      </c>
      <c r="AX11" s="4">
        <v>0</v>
      </c>
      <c r="AY11" s="4">
        <v>0</v>
      </c>
      <c r="AZ11" s="4">
        <v>0</v>
      </c>
      <c r="BA11" s="4">
        <v>0</v>
      </c>
      <c r="BB11" s="4">
        <v>0</v>
      </c>
      <c r="BC11" s="4">
        <v>0</v>
      </c>
      <c r="BD11" s="4">
        <v>0</v>
      </c>
      <c r="BE11" s="4">
        <v>0</v>
      </c>
      <c r="BF11" s="4">
        <v>0</v>
      </c>
      <c r="BG11" s="4">
        <v>0</v>
      </c>
      <c r="BH11" s="4">
        <v>0</v>
      </c>
      <c r="BI11" s="4">
        <v>0</v>
      </c>
      <c r="BJ11" s="4">
        <v>0</v>
      </c>
      <c r="BK11" s="4">
        <v>0</v>
      </c>
      <c r="BL11" s="4">
        <v>0</v>
      </c>
      <c r="BM11" s="4">
        <v>0</v>
      </c>
      <c r="BN11" s="4">
        <v>0</v>
      </c>
      <c r="BO11" s="4">
        <v>0</v>
      </c>
      <c r="BP11" s="4">
        <v>0</v>
      </c>
      <c r="BQ11" s="4">
        <v>0</v>
      </c>
      <c r="BR11" s="4">
        <v>0</v>
      </c>
      <c r="BS11" s="4">
        <v>0</v>
      </c>
      <c r="BT11" s="4">
        <v>0</v>
      </c>
      <c r="BU11" s="4">
        <v>0</v>
      </c>
      <c r="BV11" s="4">
        <v>0</v>
      </c>
      <c r="BW11" s="4">
        <v>0</v>
      </c>
      <c r="BX11" s="4">
        <v>0</v>
      </c>
      <c r="BY11" s="4">
        <v>0</v>
      </c>
      <c r="BZ11" s="4">
        <v>0</v>
      </c>
      <c r="CA11" s="4">
        <v>0</v>
      </c>
      <c r="CB11" s="4">
        <v>0</v>
      </c>
      <c r="CC11" s="4">
        <v>0</v>
      </c>
      <c r="CD11" s="4">
        <v>0</v>
      </c>
      <c r="CE11" s="4">
        <v>0</v>
      </c>
      <c r="CF11" s="4">
        <v>0</v>
      </c>
      <c r="CG11" s="4">
        <v>0</v>
      </c>
      <c r="CH11" s="4">
        <v>0</v>
      </c>
      <c r="CI11" s="4">
        <v>0</v>
      </c>
      <c r="CJ11" s="4">
        <v>0</v>
      </c>
      <c r="CK11" s="4">
        <v>0</v>
      </c>
      <c r="CL11" s="4">
        <v>0</v>
      </c>
      <c r="CM11" s="4">
        <v>0</v>
      </c>
      <c r="CN11" s="4">
        <v>0</v>
      </c>
      <c r="CO11" s="4">
        <v>0</v>
      </c>
      <c r="CP11" s="4">
        <v>0</v>
      </c>
      <c r="CQ11" s="4">
        <v>0</v>
      </c>
      <c r="CR11" s="4">
        <v>0</v>
      </c>
      <c r="CS11" s="4">
        <v>0</v>
      </c>
      <c r="CT11" s="4">
        <v>0</v>
      </c>
      <c r="CU11" s="4">
        <v>0</v>
      </c>
      <c r="CV11" s="4">
        <v>0</v>
      </c>
      <c r="CW11" s="4">
        <v>0</v>
      </c>
      <c r="CX11" s="4">
        <v>0</v>
      </c>
      <c r="CY11" s="4">
        <v>0</v>
      </c>
      <c r="CZ11" s="4">
        <v>0</v>
      </c>
      <c r="DA11">
        <v>0</v>
      </c>
      <c r="DB11">
        <v>0</v>
      </c>
      <c r="DC11">
        <v>0</v>
      </c>
      <c r="DD11">
        <v>0</v>
      </c>
      <c r="DE11">
        <v>0</v>
      </c>
      <c r="DF11">
        <v>0</v>
      </c>
      <c r="DG11">
        <v>0</v>
      </c>
      <c r="DH11">
        <v>0</v>
      </c>
      <c r="DI11">
        <v>0</v>
      </c>
      <c r="DJ11">
        <v>0</v>
      </c>
      <c r="DK11">
        <v>0</v>
      </c>
      <c r="DL11">
        <v>0</v>
      </c>
      <c r="DM11">
        <v>0</v>
      </c>
      <c r="DN11">
        <v>0</v>
      </c>
      <c r="DO11">
        <v>0</v>
      </c>
      <c r="DP11">
        <v>0</v>
      </c>
    </row>
    <row r="12" spans="1:120" ht="30" x14ac:dyDescent="0.25">
      <c r="A12" t="s">
        <v>165</v>
      </c>
      <c r="B12" s="3" t="s">
        <v>166</v>
      </c>
      <c r="C12" s="3" t="s">
        <v>125</v>
      </c>
      <c r="E12" s="5" t="b">
        <f>IFERROR(OR(IncrementalChanges2020[[#This Row],[Future No Enduring Need]:[Other Exclusion]]),FALSE)</f>
        <v>1</v>
      </c>
      <c r="G12" t="b">
        <v>1</v>
      </c>
      <c r="H12" s="5">
        <f>SUM(IncrementalChanges2020[[#This Row],[2020]:[1909]])</f>
        <v>-1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4">
        <v>0</v>
      </c>
      <c r="P12" s="4">
        <v>0</v>
      </c>
      <c r="Q12" s="4">
        <v>0</v>
      </c>
      <c r="R12" s="4">
        <v>0</v>
      </c>
      <c r="S12" s="4">
        <v>0</v>
      </c>
      <c r="T12" s="4">
        <v>0</v>
      </c>
      <c r="U12" s="4">
        <v>0</v>
      </c>
      <c r="V12" s="4">
        <v>0</v>
      </c>
      <c r="W12" s="4">
        <v>-1</v>
      </c>
      <c r="X12" s="4">
        <v>0</v>
      </c>
      <c r="Y12" s="4">
        <v>0</v>
      </c>
      <c r="Z12" s="4">
        <v>0</v>
      </c>
      <c r="AA12" s="4">
        <v>0</v>
      </c>
      <c r="AB12" s="4">
        <v>0</v>
      </c>
      <c r="AC12" s="4">
        <v>0</v>
      </c>
      <c r="AD12" s="4">
        <v>0</v>
      </c>
      <c r="AE12" s="4">
        <v>0</v>
      </c>
      <c r="AF12" s="4">
        <v>0</v>
      </c>
      <c r="AG12" s="4">
        <v>0</v>
      </c>
      <c r="AH12" s="4">
        <v>0</v>
      </c>
      <c r="AI12" s="4">
        <v>0</v>
      </c>
      <c r="AJ12" s="4">
        <v>0</v>
      </c>
      <c r="AK12" s="4">
        <v>0</v>
      </c>
      <c r="AL12" s="4">
        <v>0</v>
      </c>
      <c r="AM12" s="4">
        <v>0</v>
      </c>
      <c r="AN12" s="4">
        <v>0</v>
      </c>
      <c r="AO12" s="4">
        <v>0</v>
      </c>
      <c r="AP12" s="4">
        <v>0</v>
      </c>
      <c r="AQ12" s="4">
        <v>0</v>
      </c>
      <c r="AR12" s="4">
        <v>0</v>
      </c>
      <c r="AS12" s="4">
        <v>0</v>
      </c>
      <c r="AT12" s="4">
        <v>0</v>
      </c>
      <c r="AU12" s="4">
        <v>0</v>
      </c>
      <c r="AV12" s="4">
        <v>0</v>
      </c>
      <c r="AW12" s="4">
        <v>0</v>
      </c>
      <c r="AX12" s="4">
        <v>0</v>
      </c>
      <c r="AY12" s="4">
        <v>0</v>
      </c>
      <c r="AZ12" s="4">
        <v>0</v>
      </c>
      <c r="BA12" s="4">
        <v>0</v>
      </c>
      <c r="BB12" s="4">
        <v>0</v>
      </c>
      <c r="BC12" s="4">
        <v>0</v>
      </c>
      <c r="BD12" s="4">
        <v>0</v>
      </c>
      <c r="BE12" s="4">
        <v>0</v>
      </c>
      <c r="BF12" s="4">
        <v>0</v>
      </c>
      <c r="BG12" s="4">
        <v>0</v>
      </c>
      <c r="BH12" s="4">
        <v>0</v>
      </c>
      <c r="BI12" s="4">
        <v>0</v>
      </c>
      <c r="BJ12" s="4">
        <v>0</v>
      </c>
      <c r="BK12" s="4">
        <v>0</v>
      </c>
      <c r="BL12" s="4">
        <v>0</v>
      </c>
      <c r="BM12" s="4">
        <v>0</v>
      </c>
      <c r="BN12" s="4">
        <v>0</v>
      </c>
      <c r="BO12" s="4">
        <v>0</v>
      </c>
      <c r="BP12" s="4">
        <v>0</v>
      </c>
      <c r="BQ12" s="4">
        <v>0</v>
      </c>
      <c r="BR12" s="4">
        <v>0</v>
      </c>
      <c r="BS12" s="4">
        <v>0</v>
      </c>
      <c r="BT12" s="4">
        <v>0</v>
      </c>
      <c r="BU12" s="4">
        <v>0</v>
      </c>
      <c r="BV12" s="4">
        <v>0</v>
      </c>
      <c r="BW12" s="4">
        <v>0</v>
      </c>
      <c r="BX12" s="4">
        <v>0</v>
      </c>
      <c r="BY12" s="4">
        <v>0</v>
      </c>
      <c r="BZ12" s="4">
        <v>0</v>
      </c>
      <c r="CA12" s="4">
        <v>0</v>
      </c>
      <c r="CB12" s="4">
        <v>0</v>
      </c>
      <c r="CC12" s="4">
        <v>0</v>
      </c>
      <c r="CD12" s="4">
        <v>0</v>
      </c>
      <c r="CE12" s="4">
        <v>0</v>
      </c>
      <c r="CF12" s="4">
        <v>0</v>
      </c>
      <c r="CG12" s="4">
        <v>0</v>
      </c>
      <c r="CH12" s="4">
        <v>0</v>
      </c>
      <c r="CI12" s="4">
        <v>0</v>
      </c>
      <c r="CJ12" s="4">
        <v>0</v>
      </c>
      <c r="CK12" s="4">
        <v>0</v>
      </c>
      <c r="CL12" s="4">
        <v>0</v>
      </c>
      <c r="CM12" s="4">
        <v>0</v>
      </c>
      <c r="CN12" s="4">
        <v>0</v>
      </c>
      <c r="CO12" s="4">
        <v>0</v>
      </c>
      <c r="CP12" s="4">
        <v>0</v>
      </c>
      <c r="CQ12" s="4">
        <v>0</v>
      </c>
      <c r="CR12" s="4">
        <v>0</v>
      </c>
      <c r="CS12" s="4">
        <v>0</v>
      </c>
      <c r="CT12" s="4">
        <v>0</v>
      </c>
      <c r="CU12" s="4">
        <v>0</v>
      </c>
      <c r="CV12" s="4">
        <v>0</v>
      </c>
      <c r="CW12" s="4">
        <v>0</v>
      </c>
      <c r="CX12" s="4">
        <v>0</v>
      </c>
      <c r="CY12" s="4">
        <v>0</v>
      </c>
      <c r="CZ12" s="4">
        <v>0</v>
      </c>
      <c r="DA12">
        <v>0</v>
      </c>
      <c r="DB12">
        <v>0</v>
      </c>
      <c r="DC12">
        <v>0</v>
      </c>
      <c r="DD12">
        <v>0</v>
      </c>
      <c r="DE12">
        <v>0</v>
      </c>
      <c r="DF12">
        <v>0</v>
      </c>
      <c r="DG12">
        <v>0</v>
      </c>
      <c r="DH12">
        <v>0</v>
      </c>
      <c r="DI12">
        <v>0</v>
      </c>
      <c r="DJ12">
        <v>0</v>
      </c>
      <c r="DK12">
        <v>0</v>
      </c>
      <c r="DL12">
        <v>0</v>
      </c>
      <c r="DM12">
        <v>0</v>
      </c>
      <c r="DN12">
        <v>0</v>
      </c>
      <c r="DO12">
        <v>0</v>
      </c>
      <c r="DP12">
        <v>0</v>
      </c>
    </row>
    <row r="13" spans="1:120" x14ac:dyDescent="0.25">
      <c r="A13" t="s">
        <v>167</v>
      </c>
      <c r="B13" s="3" t="s">
        <v>168</v>
      </c>
      <c r="C13" s="3" t="s">
        <v>120</v>
      </c>
      <c r="E13" s="5" t="b">
        <f>IFERROR(OR(IncrementalChanges2020[[#This Row],[Future No Enduring Need]:[Other Exclusion]]),FALSE)</f>
        <v>1</v>
      </c>
      <c r="G13" t="b">
        <v>1</v>
      </c>
      <c r="H13" s="5">
        <f>SUM(IncrementalChanges2020[[#This Row],[2020]:[1909]])</f>
        <v>-64</v>
      </c>
      <c r="I13" s="6">
        <v>0</v>
      </c>
      <c r="J13" s="6">
        <v>0</v>
      </c>
      <c r="K13" s="6">
        <v>0</v>
      </c>
      <c r="L13" s="6">
        <v>0</v>
      </c>
      <c r="M13" s="6">
        <v>0</v>
      </c>
      <c r="N13" s="6">
        <v>0</v>
      </c>
      <c r="O13" s="4">
        <v>0</v>
      </c>
      <c r="P13" s="4">
        <v>0</v>
      </c>
      <c r="Q13" s="4">
        <v>0</v>
      </c>
      <c r="R13" s="4">
        <v>0</v>
      </c>
      <c r="S13" s="4">
        <v>-1</v>
      </c>
      <c r="T13" s="4">
        <v>0</v>
      </c>
      <c r="U13" s="4">
        <v>-1</v>
      </c>
      <c r="V13" s="4">
        <v>-7</v>
      </c>
      <c r="W13" s="4">
        <v>-5</v>
      </c>
      <c r="X13" s="4">
        <v>-1</v>
      </c>
      <c r="Y13" s="4">
        <v>0</v>
      </c>
      <c r="Z13" s="4">
        <v>-2</v>
      </c>
      <c r="AA13" s="4">
        <v>0</v>
      </c>
      <c r="AB13" s="4">
        <v>0</v>
      </c>
      <c r="AC13" s="4">
        <v>0</v>
      </c>
      <c r="AD13" s="4">
        <v>0</v>
      </c>
      <c r="AE13" s="4">
        <v>0</v>
      </c>
      <c r="AF13" s="4">
        <v>-31</v>
      </c>
      <c r="AG13" s="4">
        <v>-10</v>
      </c>
      <c r="AH13" s="4">
        <v>0</v>
      </c>
      <c r="AI13" s="4">
        <v>0</v>
      </c>
      <c r="AJ13" s="4">
        <v>0</v>
      </c>
      <c r="AK13" s="4">
        <v>0</v>
      </c>
      <c r="AL13" s="4">
        <v>0</v>
      </c>
      <c r="AM13" s="4">
        <v>0</v>
      </c>
      <c r="AN13" s="4">
        <v>0</v>
      </c>
      <c r="AO13" s="4">
        <v>0</v>
      </c>
      <c r="AP13" s="4">
        <v>-4</v>
      </c>
      <c r="AQ13" s="4">
        <v>0</v>
      </c>
      <c r="AR13" s="4">
        <v>0</v>
      </c>
      <c r="AS13" s="4">
        <v>0</v>
      </c>
      <c r="AT13" s="4">
        <v>0</v>
      </c>
      <c r="AU13" s="4">
        <v>-2</v>
      </c>
      <c r="AV13" s="4">
        <v>0</v>
      </c>
      <c r="AW13" s="4">
        <v>0</v>
      </c>
      <c r="AX13" s="4">
        <v>0</v>
      </c>
      <c r="AY13" s="4">
        <v>0</v>
      </c>
      <c r="AZ13" s="4">
        <v>0</v>
      </c>
      <c r="BA13" s="4">
        <v>0</v>
      </c>
      <c r="BB13" s="4">
        <v>0</v>
      </c>
      <c r="BC13" s="4">
        <v>0</v>
      </c>
      <c r="BD13" s="4">
        <v>0</v>
      </c>
      <c r="BE13" s="4">
        <v>0</v>
      </c>
      <c r="BF13" s="4">
        <v>0</v>
      </c>
      <c r="BG13" s="4">
        <v>0</v>
      </c>
      <c r="BH13" s="4">
        <v>0</v>
      </c>
      <c r="BI13" s="4">
        <v>0</v>
      </c>
      <c r="BJ13" s="4">
        <v>0</v>
      </c>
      <c r="BK13" s="4">
        <v>0</v>
      </c>
      <c r="BL13" s="4">
        <v>0</v>
      </c>
      <c r="BM13" s="4">
        <v>0</v>
      </c>
      <c r="BN13" s="4">
        <v>0</v>
      </c>
      <c r="BO13" s="4">
        <v>0</v>
      </c>
      <c r="BP13" s="4">
        <v>0</v>
      </c>
      <c r="BQ13" s="4">
        <v>0</v>
      </c>
      <c r="BR13" s="4">
        <v>0</v>
      </c>
      <c r="BS13" s="4">
        <v>0</v>
      </c>
      <c r="BT13" s="4">
        <v>0</v>
      </c>
      <c r="BU13" s="4">
        <v>0</v>
      </c>
      <c r="BV13" s="4">
        <v>0</v>
      </c>
      <c r="BW13" s="4">
        <v>0</v>
      </c>
      <c r="BX13" s="4">
        <v>0</v>
      </c>
      <c r="BY13" s="4">
        <v>0</v>
      </c>
      <c r="BZ13" s="4">
        <v>0</v>
      </c>
      <c r="CA13" s="4">
        <v>0</v>
      </c>
      <c r="CB13" s="4">
        <v>0</v>
      </c>
      <c r="CC13" s="4">
        <v>0</v>
      </c>
      <c r="CD13" s="4">
        <v>0</v>
      </c>
      <c r="CE13" s="4">
        <v>0</v>
      </c>
      <c r="CF13" s="4">
        <v>0</v>
      </c>
      <c r="CG13" s="4">
        <v>0</v>
      </c>
      <c r="CH13" s="4">
        <v>0</v>
      </c>
      <c r="CI13" s="4">
        <v>0</v>
      </c>
      <c r="CJ13" s="4">
        <v>0</v>
      </c>
      <c r="CK13" s="4">
        <v>0</v>
      </c>
      <c r="CL13" s="4">
        <v>0</v>
      </c>
      <c r="CM13" s="4">
        <v>0</v>
      </c>
      <c r="CN13" s="4">
        <v>0</v>
      </c>
      <c r="CO13" s="4">
        <v>0</v>
      </c>
      <c r="CP13" s="4">
        <v>0</v>
      </c>
      <c r="CQ13" s="4">
        <v>0</v>
      </c>
      <c r="CR13" s="4">
        <v>0</v>
      </c>
      <c r="CS13" s="4">
        <v>0</v>
      </c>
      <c r="CT13" s="4">
        <v>0</v>
      </c>
      <c r="CU13" s="4">
        <v>0</v>
      </c>
      <c r="CV13" s="4">
        <v>0</v>
      </c>
      <c r="CW13" s="4">
        <v>0</v>
      </c>
      <c r="CX13" s="4">
        <v>0</v>
      </c>
      <c r="CY13" s="4">
        <v>0</v>
      </c>
      <c r="CZ13" s="4">
        <v>0</v>
      </c>
      <c r="DA13">
        <v>0</v>
      </c>
      <c r="DB13">
        <v>0</v>
      </c>
      <c r="DC13">
        <v>0</v>
      </c>
      <c r="DD13">
        <v>0</v>
      </c>
      <c r="DE13">
        <v>0</v>
      </c>
      <c r="DF13">
        <v>0</v>
      </c>
      <c r="DG13">
        <v>0</v>
      </c>
      <c r="DH13">
        <v>0</v>
      </c>
      <c r="DI13">
        <v>0</v>
      </c>
      <c r="DJ13">
        <v>0</v>
      </c>
      <c r="DK13">
        <v>0</v>
      </c>
      <c r="DL13">
        <v>0</v>
      </c>
      <c r="DM13">
        <v>0</v>
      </c>
      <c r="DN13">
        <v>0</v>
      </c>
      <c r="DO13">
        <v>0</v>
      </c>
      <c r="DP13">
        <v>0</v>
      </c>
    </row>
    <row r="14" spans="1:120" x14ac:dyDescent="0.25">
      <c r="A14" t="s">
        <v>167</v>
      </c>
      <c r="B14" s="3" t="s">
        <v>168</v>
      </c>
      <c r="C14" t="s">
        <v>121</v>
      </c>
      <c r="E14" s="5" t="b">
        <f>IFERROR(OR(IncrementalChanges2020[[#This Row],[Future No Enduring Need]:[Other Exclusion]]),FALSE)</f>
        <v>1</v>
      </c>
      <c r="G14" t="b">
        <v>1</v>
      </c>
      <c r="H14" s="5">
        <f>SUM(IncrementalChanges2020[[#This Row],[2020]:[1909]])</f>
        <v>-23</v>
      </c>
      <c r="I14" s="6">
        <v>0</v>
      </c>
      <c r="J14" s="6">
        <v>0</v>
      </c>
      <c r="K14" s="6">
        <v>0</v>
      </c>
      <c r="L14" s="6">
        <v>0</v>
      </c>
      <c r="M14" s="6">
        <v>0</v>
      </c>
      <c r="N14" s="6">
        <v>0</v>
      </c>
      <c r="O14" s="4">
        <v>0</v>
      </c>
      <c r="P14" s="4">
        <v>-2</v>
      </c>
      <c r="Q14" s="4">
        <v>-1</v>
      </c>
      <c r="R14" s="4">
        <v>0</v>
      </c>
      <c r="S14" s="4">
        <v>-1</v>
      </c>
      <c r="T14" s="4">
        <v>0</v>
      </c>
      <c r="U14" s="4">
        <v>0</v>
      </c>
      <c r="V14" s="4">
        <v>-1</v>
      </c>
      <c r="W14" s="4">
        <v>-3</v>
      </c>
      <c r="X14" s="4">
        <v>0</v>
      </c>
      <c r="Y14" s="4">
        <v>0</v>
      </c>
      <c r="Z14" s="4">
        <v>-2</v>
      </c>
      <c r="AA14" s="4">
        <v>0</v>
      </c>
      <c r="AB14" s="4">
        <v>-1</v>
      </c>
      <c r="AC14" s="4">
        <v>0</v>
      </c>
      <c r="AD14" s="4">
        <v>-3</v>
      </c>
      <c r="AE14" s="4">
        <v>-1</v>
      </c>
      <c r="AF14" s="4">
        <v>-2</v>
      </c>
      <c r="AG14" s="4">
        <v>-4</v>
      </c>
      <c r="AH14" s="4">
        <v>0</v>
      </c>
      <c r="AI14" s="4">
        <v>0</v>
      </c>
      <c r="AJ14" s="4">
        <v>0</v>
      </c>
      <c r="AK14" s="4">
        <v>0</v>
      </c>
      <c r="AL14" s="4">
        <v>0</v>
      </c>
      <c r="AM14" s="4">
        <v>0</v>
      </c>
      <c r="AN14" s="4">
        <v>0</v>
      </c>
      <c r="AO14" s="4">
        <v>0</v>
      </c>
      <c r="AP14" s="4">
        <v>0</v>
      </c>
      <c r="AQ14" s="4">
        <v>-1</v>
      </c>
      <c r="AR14" s="4">
        <v>0</v>
      </c>
      <c r="AS14" s="4">
        <v>-1</v>
      </c>
      <c r="AT14" s="4">
        <v>0</v>
      </c>
      <c r="AU14" s="4">
        <v>0</v>
      </c>
      <c r="AV14" s="4">
        <v>0</v>
      </c>
      <c r="AW14" s="4">
        <v>0</v>
      </c>
      <c r="AX14" s="4">
        <v>0</v>
      </c>
      <c r="AY14" s="4">
        <v>0</v>
      </c>
      <c r="AZ14" s="4">
        <v>0</v>
      </c>
      <c r="BA14" s="4">
        <v>0</v>
      </c>
      <c r="BB14" s="4">
        <v>0</v>
      </c>
      <c r="BC14" s="4">
        <v>0</v>
      </c>
      <c r="BD14" s="4">
        <v>0</v>
      </c>
      <c r="BE14" s="4">
        <v>0</v>
      </c>
      <c r="BF14" s="4">
        <v>0</v>
      </c>
      <c r="BG14" s="4">
        <v>0</v>
      </c>
      <c r="BH14" s="4">
        <v>0</v>
      </c>
      <c r="BI14" s="4">
        <v>0</v>
      </c>
      <c r="BJ14" s="4">
        <v>0</v>
      </c>
      <c r="BK14" s="4">
        <v>0</v>
      </c>
      <c r="BL14" s="4">
        <v>0</v>
      </c>
      <c r="BM14" s="4">
        <v>0</v>
      </c>
      <c r="BN14" s="4">
        <v>0</v>
      </c>
      <c r="BO14" s="4">
        <v>0</v>
      </c>
      <c r="BP14" s="4">
        <v>0</v>
      </c>
      <c r="BQ14" s="4">
        <v>0</v>
      </c>
      <c r="BR14" s="4">
        <v>0</v>
      </c>
      <c r="BS14" s="4">
        <v>0</v>
      </c>
      <c r="BT14" s="4">
        <v>0</v>
      </c>
      <c r="BU14" s="4">
        <v>0</v>
      </c>
      <c r="BV14" s="4">
        <v>0</v>
      </c>
      <c r="BW14" s="4">
        <v>0</v>
      </c>
      <c r="BX14" s="4">
        <v>0</v>
      </c>
      <c r="BY14" s="4">
        <v>0</v>
      </c>
      <c r="BZ14" s="4">
        <v>0</v>
      </c>
      <c r="CA14" s="4">
        <v>0</v>
      </c>
      <c r="CB14" s="4">
        <v>0</v>
      </c>
      <c r="CC14" s="4">
        <v>0</v>
      </c>
      <c r="CD14" s="4">
        <v>0</v>
      </c>
      <c r="CE14" s="4">
        <v>0</v>
      </c>
      <c r="CF14" s="4">
        <v>0</v>
      </c>
      <c r="CG14" s="4">
        <v>0</v>
      </c>
      <c r="CH14" s="4">
        <v>0</v>
      </c>
      <c r="CI14" s="4">
        <v>0</v>
      </c>
      <c r="CJ14" s="4">
        <v>0</v>
      </c>
      <c r="CK14" s="4">
        <v>0</v>
      </c>
      <c r="CL14" s="4">
        <v>0</v>
      </c>
      <c r="CM14" s="4">
        <v>0</v>
      </c>
      <c r="CN14" s="4">
        <v>0</v>
      </c>
      <c r="CO14" s="4">
        <v>0</v>
      </c>
      <c r="CP14" s="4">
        <v>0</v>
      </c>
      <c r="CQ14" s="4">
        <v>0</v>
      </c>
      <c r="CR14" s="4">
        <v>0</v>
      </c>
      <c r="CS14" s="4">
        <v>0</v>
      </c>
      <c r="CT14" s="4">
        <v>0</v>
      </c>
      <c r="CU14" s="4">
        <v>0</v>
      </c>
      <c r="CV14" s="4">
        <v>0</v>
      </c>
      <c r="CW14" s="4">
        <v>0</v>
      </c>
      <c r="CX14" s="4">
        <v>0</v>
      </c>
      <c r="CY14" s="4">
        <v>0</v>
      </c>
      <c r="CZ14" s="4">
        <v>0</v>
      </c>
      <c r="DA14">
        <v>0</v>
      </c>
      <c r="DB14">
        <v>0</v>
      </c>
      <c r="DC14">
        <v>0</v>
      </c>
      <c r="DD14">
        <v>0</v>
      </c>
      <c r="DE14">
        <v>0</v>
      </c>
      <c r="DF14">
        <v>0</v>
      </c>
      <c r="DG14">
        <v>0</v>
      </c>
      <c r="DH14">
        <v>0</v>
      </c>
      <c r="DI14">
        <v>0</v>
      </c>
      <c r="DJ14">
        <v>0</v>
      </c>
      <c r="DK14">
        <v>0</v>
      </c>
      <c r="DL14">
        <v>0</v>
      </c>
      <c r="DM14">
        <v>0</v>
      </c>
      <c r="DN14">
        <v>0</v>
      </c>
      <c r="DO14">
        <v>0</v>
      </c>
      <c r="DP14">
        <v>0</v>
      </c>
    </row>
    <row r="15" spans="1:120" x14ac:dyDescent="0.25">
      <c r="A15" t="s">
        <v>167</v>
      </c>
      <c r="B15" s="3" t="s">
        <v>168</v>
      </c>
      <c r="C15" s="3" t="s">
        <v>124</v>
      </c>
      <c r="E15" s="5" t="b">
        <f>IFERROR(OR(IncrementalChanges2020[[#This Row],[Future No Enduring Need]:[Other Exclusion]]),FALSE)</f>
        <v>1</v>
      </c>
      <c r="G15" t="b">
        <v>1</v>
      </c>
      <c r="H15" s="5">
        <f>SUM(IncrementalChanges2020[[#This Row],[2020]:[1909]])</f>
        <v>0</v>
      </c>
      <c r="I15" s="6">
        <v>0</v>
      </c>
      <c r="J15" s="6">
        <v>0</v>
      </c>
      <c r="K15" s="6">
        <v>0</v>
      </c>
      <c r="L15" s="6">
        <v>0</v>
      </c>
      <c r="M15" s="6">
        <v>0</v>
      </c>
      <c r="N15" s="6">
        <v>0</v>
      </c>
      <c r="O15" s="4">
        <v>0</v>
      </c>
      <c r="P15" s="4">
        <v>0</v>
      </c>
      <c r="Q15" s="4">
        <v>0</v>
      </c>
      <c r="R15" s="4">
        <v>0</v>
      </c>
      <c r="S15" s="4">
        <v>0</v>
      </c>
      <c r="T15" s="4">
        <v>0</v>
      </c>
      <c r="U15" s="4">
        <v>0</v>
      </c>
      <c r="V15" s="4">
        <v>0</v>
      </c>
      <c r="W15" s="4">
        <v>0</v>
      </c>
      <c r="X15" s="4">
        <v>0</v>
      </c>
      <c r="Y15" s="4">
        <v>0</v>
      </c>
      <c r="Z15" s="4">
        <v>0</v>
      </c>
      <c r="AA15" s="4">
        <v>0</v>
      </c>
      <c r="AB15" s="4">
        <v>0</v>
      </c>
      <c r="AC15" s="4">
        <v>0</v>
      </c>
      <c r="AD15" s="4">
        <v>0</v>
      </c>
      <c r="AE15" s="4">
        <v>0</v>
      </c>
      <c r="AF15" s="4">
        <v>0</v>
      </c>
      <c r="AG15" s="4">
        <v>0</v>
      </c>
      <c r="AH15" s="4">
        <v>0</v>
      </c>
      <c r="AI15" s="4">
        <v>0</v>
      </c>
      <c r="AJ15" s="4">
        <v>0</v>
      </c>
      <c r="AK15" s="4">
        <v>0</v>
      </c>
      <c r="AL15" s="4">
        <v>0</v>
      </c>
      <c r="AM15" s="4">
        <v>0</v>
      </c>
      <c r="AN15" s="4">
        <v>0</v>
      </c>
      <c r="AO15" s="4">
        <v>0</v>
      </c>
      <c r="AP15" s="4">
        <v>0</v>
      </c>
      <c r="AQ15" s="4">
        <v>0</v>
      </c>
      <c r="AR15" s="4">
        <v>0</v>
      </c>
      <c r="AS15" s="4">
        <v>0</v>
      </c>
      <c r="AT15" s="4">
        <v>0</v>
      </c>
      <c r="AU15" s="4">
        <v>0</v>
      </c>
      <c r="AV15" s="4">
        <v>0</v>
      </c>
      <c r="AW15" s="4">
        <v>0</v>
      </c>
      <c r="AX15" s="4">
        <v>0</v>
      </c>
      <c r="AY15" s="4">
        <v>0</v>
      </c>
      <c r="AZ15" s="4">
        <v>0</v>
      </c>
      <c r="BA15" s="4">
        <v>0</v>
      </c>
      <c r="BB15" s="4">
        <v>0</v>
      </c>
      <c r="BC15" s="4">
        <v>0</v>
      </c>
      <c r="BD15" s="4">
        <v>0</v>
      </c>
      <c r="BE15" s="4">
        <v>0</v>
      </c>
      <c r="BF15" s="4">
        <v>0</v>
      </c>
      <c r="BG15" s="4">
        <v>0</v>
      </c>
      <c r="BH15" s="4">
        <v>0</v>
      </c>
      <c r="BI15" s="4">
        <v>0</v>
      </c>
      <c r="BJ15" s="4">
        <v>0</v>
      </c>
      <c r="BK15" s="4">
        <v>0</v>
      </c>
      <c r="BL15" s="4">
        <v>0</v>
      </c>
      <c r="BM15" s="4">
        <v>0</v>
      </c>
      <c r="BN15" s="4">
        <v>0</v>
      </c>
      <c r="BO15" s="4">
        <v>0</v>
      </c>
      <c r="BP15" s="4">
        <v>0</v>
      </c>
      <c r="BQ15" s="4">
        <v>0</v>
      </c>
      <c r="BR15" s="4">
        <v>0</v>
      </c>
      <c r="BS15" s="4">
        <v>0</v>
      </c>
      <c r="BT15" s="4">
        <v>0</v>
      </c>
      <c r="BU15" s="4">
        <v>0</v>
      </c>
      <c r="BV15" s="4">
        <v>0</v>
      </c>
      <c r="BW15" s="4">
        <v>0</v>
      </c>
      <c r="BX15" s="4">
        <v>0</v>
      </c>
      <c r="BY15" s="4">
        <v>0</v>
      </c>
      <c r="BZ15" s="4">
        <v>0</v>
      </c>
      <c r="CA15" s="4">
        <v>0</v>
      </c>
      <c r="CB15" s="4">
        <v>0</v>
      </c>
      <c r="CC15" s="4">
        <v>0</v>
      </c>
      <c r="CD15" s="4">
        <v>0</v>
      </c>
      <c r="CE15" s="4">
        <v>0</v>
      </c>
      <c r="CF15" s="4">
        <v>0</v>
      </c>
      <c r="CG15" s="4">
        <v>0</v>
      </c>
      <c r="CH15" s="4">
        <v>0</v>
      </c>
      <c r="CI15" s="4">
        <v>0</v>
      </c>
      <c r="CJ15" s="4">
        <v>0</v>
      </c>
      <c r="CK15" s="4">
        <v>0</v>
      </c>
      <c r="CL15" s="4">
        <v>0</v>
      </c>
      <c r="CM15" s="4">
        <v>0</v>
      </c>
      <c r="CN15" s="4">
        <v>0</v>
      </c>
      <c r="CO15" s="4">
        <v>0</v>
      </c>
      <c r="CP15" s="4">
        <v>0</v>
      </c>
      <c r="CQ15" s="4">
        <v>0</v>
      </c>
      <c r="CR15" s="4">
        <v>0</v>
      </c>
      <c r="CS15" s="4">
        <v>0</v>
      </c>
      <c r="CT15" s="4">
        <v>0</v>
      </c>
      <c r="CU15" s="4">
        <v>0</v>
      </c>
      <c r="CV15" s="4">
        <v>0</v>
      </c>
      <c r="CW15" s="4">
        <v>0</v>
      </c>
      <c r="CX15" s="4">
        <v>0</v>
      </c>
      <c r="CY15" s="4">
        <v>0</v>
      </c>
      <c r="CZ15" s="4">
        <v>0</v>
      </c>
      <c r="DA15">
        <v>0</v>
      </c>
      <c r="DB15">
        <v>0</v>
      </c>
      <c r="DC15">
        <v>0</v>
      </c>
      <c r="DD15">
        <v>0</v>
      </c>
      <c r="DE15">
        <v>0</v>
      </c>
      <c r="DF15">
        <v>0</v>
      </c>
      <c r="DG15">
        <v>0</v>
      </c>
      <c r="DH15">
        <v>0</v>
      </c>
      <c r="DI15">
        <v>0</v>
      </c>
      <c r="DJ15">
        <v>0</v>
      </c>
      <c r="DK15">
        <v>0</v>
      </c>
      <c r="DL15">
        <v>0</v>
      </c>
      <c r="DM15">
        <v>0</v>
      </c>
      <c r="DN15">
        <v>0</v>
      </c>
      <c r="DO15">
        <v>0</v>
      </c>
      <c r="DP15">
        <v>0</v>
      </c>
    </row>
    <row r="16" spans="1:120" x14ac:dyDescent="0.25">
      <c r="A16" t="s">
        <v>167</v>
      </c>
      <c r="B16" s="3" t="s">
        <v>168</v>
      </c>
      <c r="C16" s="3" t="s">
        <v>125</v>
      </c>
      <c r="E16" s="5" t="b">
        <f>IFERROR(OR(IncrementalChanges2020[[#This Row],[Future No Enduring Need]:[Other Exclusion]]),FALSE)</f>
        <v>1</v>
      </c>
      <c r="G16" t="b">
        <v>1</v>
      </c>
      <c r="H16" s="5">
        <f>SUM(IncrementalChanges2020[[#This Row],[2020]:[1909]])</f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4">
        <v>0</v>
      </c>
      <c r="P16" s="4">
        <v>0</v>
      </c>
      <c r="Q16" s="4">
        <v>0</v>
      </c>
      <c r="R16" s="4">
        <v>0</v>
      </c>
      <c r="S16" s="4">
        <v>0</v>
      </c>
      <c r="T16" s="4">
        <v>0</v>
      </c>
      <c r="U16" s="4">
        <v>0</v>
      </c>
      <c r="V16" s="4">
        <v>0</v>
      </c>
      <c r="W16" s="4">
        <v>0</v>
      </c>
      <c r="X16" s="4">
        <v>0</v>
      </c>
      <c r="Y16" s="4">
        <v>0</v>
      </c>
      <c r="Z16" s="4">
        <v>0</v>
      </c>
      <c r="AA16" s="4">
        <v>0</v>
      </c>
      <c r="AB16" s="4">
        <v>0</v>
      </c>
      <c r="AC16" s="4">
        <v>0</v>
      </c>
      <c r="AD16" s="4">
        <v>0</v>
      </c>
      <c r="AE16" s="4">
        <v>0</v>
      </c>
      <c r="AF16" s="4">
        <v>0</v>
      </c>
      <c r="AG16" s="4">
        <v>0</v>
      </c>
      <c r="AH16" s="4">
        <v>0</v>
      </c>
      <c r="AI16" s="4">
        <v>0</v>
      </c>
      <c r="AJ16" s="4">
        <v>0</v>
      </c>
      <c r="AK16" s="4">
        <v>0</v>
      </c>
      <c r="AL16" s="4">
        <v>0</v>
      </c>
      <c r="AM16" s="4">
        <v>0</v>
      </c>
      <c r="AN16" s="4">
        <v>0</v>
      </c>
      <c r="AO16" s="4">
        <v>0</v>
      </c>
      <c r="AP16" s="4">
        <v>0</v>
      </c>
      <c r="AQ16" s="4">
        <v>0</v>
      </c>
      <c r="AR16" s="4">
        <v>0</v>
      </c>
      <c r="AS16" s="4">
        <v>0</v>
      </c>
      <c r="AT16" s="4">
        <v>0</v>
      </c>
      <c r="AU16" s="4">
        <v>0</v>
      </c>
      <c r="AV16" s="4">
        <v>0</v>
      </c>
      <c r="AW16" s="4">
        <v>0</v>
      </c>
      <c r="AX16" s="4">
        <v>0</v>
      </c>
      <c r="AY16" s="4">
        <v>0</v>
      </c>
      <c r="AZ16" s="4">
        <v>0</v>
      </c>
      <c r="BA16" s="4">
        <v>0</v>
      </c>
      <c r="BB16" s="4">
        <v>0</v>
      </c>
      <c r="BC16" s="4">
        <v>0</v>
      </c>
      <c r="BD16" s="4">
        <v>0</v>
      </c>
      <c r="BE16" s="4">
        <v>0</v>
      </c>
      <c r="BF16" s="4">
        <v>0</v>
      </c>
      <c r="BG16" s="4">
        <v>0</v>
      </c>
      <c r="BH16" s="4">
        <v>0</v>
      </c>
      <c r="BI16" s="4">
        <v>0</v>
      </c>
      <c r="BJ16" s="4">
        <v>0</v>
      </c>
      <c r="BK16" s="4">
        <v>0</v>
      </c>
      <c r="BL16" s="4">
        <v>0</v>
      </c>
      <c r="BM16" s="4">
        <v>0</v>
      </c>
      <c r="BN16" s="4">
        <v>0</v>
      </c>
      <c r="BO16" s="4">
        <v>0</v>
      </c>
      <c r="BP16" s="4">
        <v>0</v>
      </c>
      <c r="BQ16" s="4">
        <v>0</v>
      </c>
      <c r="BR16" s="4">
        <v>0</v>
      </c>
      <c r="BS16" s="4">
        <v>0</v>
      </c>
      <c r="BT16" s="4">
        <v>0</v>
      </c>
      <c r="BU16" s="4">
        <v>0</v>
      </c>
      <c r="BV16" s="4">
        <v>0</v>
      </c>
      <c r="BW16" s="4">
        <v>0</v>
      </c>
      <c r="BX16" s="4">
        <v>0</v>
      </c>
      <c r="BY16" s="4">
        <v>0</v>
      </c>
      <c r="BZ16" s="4">
        <v>0</v>
      </c>
      <c r="CA16" s="4">
        <v>0</v>
      </c>
      <c r="CB16" s="4">
        <v>0</v>
      </c>
      <c r="CC16" s="4">
        <v>0</v>
      </c>
      <c r="CD16" s="4">
        <v>0</v>
      </c>
      <c r="CE16" s="4">
        <v>0</v>
      </c>
      <c r="CF16" s="4">
        <v>0</v>
      </c>
      <c r="CG16" s="4">
        <v>0</v>
      </c>
      <c r="CH16" s="4">
        <v>0</v>
      </c>
      <c r="CI16" s="4">
        <v>0</v>
      </c>
      <c r="CJ16" s="4">
        <v>0</v>
      </c>
      <c r="CK16" s="4">
        <v>0</v>
      </c>
      <c r="CL16" s="4">
        <v>0</v>
      </c>
      <c r="CM16" s="4">
        <v>0</v>
      </c>
      <c r="CN16" s="4">
        <v>0</v>
      </c>
      <c r="CO16" s="4">
        <v>0</v>
      </c>
      <c r="CP16" s="4">
        <v>0</v>
      </c>
      <c r="CQ16" s="4">
        <v>0</v>
      </c>
      <c r="CR16" s="4">
        <v>0</v>
      </c>
      <c r="CS16" s="4">
        <v>0</v>
      </c>
      <c r="CT16" s="4">
        <v>0</v>
      </c>
      <c r="CU16" s="4">
        <v>0</v>
      </c>
      <c r="CV16" s="4">
        <v>0</v>
      </c>
      <c r="CW16" s="4">
        <v>0</v>
      </c>
      <c r="CX16" s="4">
        <v>0</v>
      </c>
      <c r="CY16" s="4">
        <v>0</v>
      </c>
      <c r="CZ16" s="4">
        <v>0</v>
      </c>
      <c r="DA16">
        <v>0</v>
      </c>
      <c r="DB16">
        <v>0</v>
      </c>
      <c r="DC16">
        <v>0</v>
      </c>
      <c r="DD16">
        <v>0</v>
      </c>
      <c r="DE16">
        <v>0</v>
      </c>
      <c r="DF16">
        <v>0</v>
      </c>
      <c r="DG16">
        <v>0</v>
      </c>
      <c r="DH16">
        <v>0</v>
      </c>
      <c r="DI16">
        <v>0</v>
      </c>
      <c r="DJ16">
        <v>0</v>
      </c>
      <c r="DK16">
        <v>0</v>
      </c>
      <c r="DL16">
        <v>0</v>
      </c>
      <c r="DM16">
        <v>0</v>
      </c>
      <c r="DN16">
        <v>0</v>
      </c>
      <c r="DO16">
        <v>0</v>
      </c>
      <c r="DP16">
        <v>0</v>
      </c>
    </row>
    <row r="17" spans="1:120" x14ac:dyDescent="0.25">
      <c r="A17" t="s">
        <v>167</v>
      </c>
      <c r="B17" s="3" t="s">
        <v>169</v>
      </c>
      <c r="C17" t="s">
        <v>120</v>
      </c>
      <c r="E17" s="5" t="b">
        <f>IFERROR(OR(IncrementalChanges2020[[#This Row],[Future No Enduring Need]:[Other Exclusion]]),FALSE)</f>
        <v>1</v>
      </c>
      <c r="G17" t="b">
        <v>1</v>
      </c>
      <c r="H17" s="5">
        <f>SUM(IncrementalChanges2020[[#This Row],[2020]:[1909]])</f>
        <v>2</v>
      </c>
      <c r="I17" s="6">
        <v>0</v>
      </c>
      <c r="J17" s="6">
        <v>0</v>
      </c>
      <c r="K17" s="6">
        <v>0</v>
      </c>
      <c r="L17" s="6">
        <v>0</v>
      </c>
      <c r="M17" s="6">
        <v>0</v>
      </c>
      <c r="N17" s="6">
        <v>0</v>
      </c>
      <c r="O17" s="4">
        <v>0</v>
      </c>
      <c r="P17" s="4">
        <v>0</v>
      </c>
      <c r="Q17" s="4">
        <v>0</v>
      </c>
      <c r="R17" s="4">
        <v>0</v>
      </c>
      <c r="S17" s="4">
        <v>0</v>
      </c>
      <c r="T17" s="4">
        <v>0</v>
      </c>
      <c r="U17" s="4">
        <v>0</v>
      </c>
      <c r="V17" s="4">
        <v>0</v>
      </c>
      <c r="W17" s="4">
        <v>0</v>
      </c>
      <c r="X17" s="4">
        <v>0</v>
      </c>
      <c r="Y17" s="4">
        <v>0</v>
      </c>
      <c r="Z17" s="4">
        <v>0</v>
      </c>
      <c r="AA17" s="4">
        <v>0</v>
      </c>
      <c r="AB17" s="4">
        <v>0</v>
      </c>
      <c r="AC17" s="4">
        <v>0</v>
      </c>
      <c r="AD17" s="4">
        <v>0</v>
      </c>
      <c r="AE17" s="4">
        <v>0</v>
      </c>
      <c r="AF17" s="4">
        <v>0</v>
      </c>
      <c r="AG17" s="4">
        <v>2</v>
      </c>
      <c r="AH17" s="4">
        <v>0</v>
      </c>
      <c r="AI17" s="4">
        <v>0</v>
      </c>
      <c r="AJ17" s="4">
        <v>0</v>
      </c>
      <c r="AK17" s="4">
        <v>0</v>
      </c>
      <c r="AL17" s="4">
        <v>0</v>
      </c>
      <c r="AM17" s="4">
        <v>0</v>
      </c>
      <c r="AN17" s="4">
        <v>0</v>
      </c>
      <c r="AO17" s="4">
        <v>0</v>
      </c>
      <c r="AP17" s="4">
        <v>0</v>
      </c>
      <c r="AQ17" s="4">
        <v>0</v>
      </c>
      <c r="AR17" s="4">
        <v>0</v>
      </c>
      <c r="AS17" s="4">
        <v>0</v>
      </c>
      <c r="AT17" s="4">
        <v>0</v>
      </c>
      <c r="AU17" s="4">
        <v>0</v>
      </c>
      <c r="AV17" s="4">
        <v>0</v>
      </c>
      <c r="AW17" s="4">
        <v>0</v>
      </c>
      <c r="AX17" s="4">
        <v>0</v>
      </c>
      <c r="AY17" s="4">
        <v>0</v>
      </c>
      <c r="AZ17" s="4">
        <v>0</v>
      </c>
      <c r="BA17" s="4">
        <v>0</v>
      </c>
      <c r="BB17" s="4">
        <v>0</v>
      </c>
      <c r="BC17" s="4">
        <v>0</v>
      </c>
      <c r="BD17" s="4">
        <v>0</v>
      </c>
      <c r="BE17" s="4">
        <v>0</v>
      </c>
      <c r="BF17" s="4">
        <v>0</v>
      </c>
      <c r="BG17" s="4">
        <v>0</v>
      </c>
      <c r="BH17" s="4">
        <v>0</v>
      </c>
      <c r="BI17" s="4">
        <v>0</v>
      </c>
      <c r="BJ17" s="4">
        <v>0</v>
      </c>
      <c r="BK17" s="4">
        <v>0</v>
      </c>
      <c r="BL17" s="4">
        <v>0</v>
      </c>
      <c r="BM17" s="4">
        <v>0</v>
      </c>
      <c r="BN17" s="4">
        <v>0</v>
      </c>
      <c r="BO17" s="4">
        <v>0</v>
      </c>
      <c r="BP17" s="4">
        <v>0</v>
      </c>
      <c r="BQ17" s="4">
        <v>0</v>
      </c>
      <c r="BR17" s="4">
        <v>0</v>
      </c>
      <c r="BS17" s="4">
        <v>0</v>
      </c>
      <c r="BT17" s="4">
        <v>0</v>
      </c>
      <c r="BU17" s="4">
        <v>0</v>
      </c>
      <c r="BV17" s="4">
        <v>0</v>
      </c>
      <c r="BW17" s="4">
        <v>0</v>
      </c>
      <c r="BX17" s="4">
        <v>0</v>
      </c>
      <c r="BY17" s="4">
        <v>0</v>
      </c>
      <c r="BZ17" s="4">
        <v>0</v>
      </c>
      <c r="CA17" s="4">
        <v>0</v>
      </c>
      <c r="CB17" s="4">
        <v>0</v>
      </c>
      <c r="CC17" s="4">
        <v>0</v>
      </c>
      <c r="CD17" s="4">
        <v>0</v>
      </c>
      <c r="CE17" s="4">
        <v>0</v>
      </c>
      <c r="CF17" s="4">
        <v>0</v>
      </c>
      <c r="CG17" s="4">
        <v>0</v>
      </c>
      <c r="CH17" s="4">
        <v>0</v>
      </c>
      <c r="CI17" s="4">
        <v>0</v>
      </c>
      <c r="CJ17" s="4">
        <v>0</v>
      </c>
      <c r="CK17" s="4">
        <v>0</v>
      </c>
      <c r="CL17" s="4">
        <v>0</v>
      </c>
      <c r="CM17" s="4">
        <v>0</v>
      </c>
      <c r="CN17" s="4">
        <v>0</v>
      </c>
      <c r="CO17" s="4">
        <v>0</v>
      </c>
      <c r="CP17" s="4">
        <v>0</v>
      </c>
      <c r="CQ17" s="4">
        <v>0</v>
      </c>
      <c r="CR17" s="4">
        <v>0</v>
      </c>
      <c r="CS17" s="4">
        <v>0</v>
      </c>
      <c r="CT17" s="4">
        <v>0</v>
      </c>
      <c r="CU17" s="4">
        <v>0</v>
      </c>
      <c r="CV17" s="4">
        <v>0</v>
      </c>
      <c r="CW17" s="4">
        <v>0</v>
      </c>
      <c r="CX17" s="4">
        <v>0</v>
      </c>
      <c r="CY17" s="4">
        <v>0</v>
      </c>
      <c r="CZ17" s="4">
        <v>0</v>
      </c>
      <c r="DA17">
        <v>0</v>
      </c>
      <c r="DB17">
        <v>0</v>
      </c>
      <c r="DC17">
        <v>0</v>
      </c>
      <c r="DD17">
        <v>0</v>
      </c>
      <c r="DE17">
        <v>0</v>
      </c>
      <c r="DF17">
        <v>0</v>
      </c>
      <c r="DG17">
        <v>0</v>
      </c>
      <c r="DH17">
        <v>0</v>
      </c>
      <c r="DI17">
        <v>0</v>
      </c>
      <c r="DJ17">
        <v>0</v>
      </c>
      <c r="DK17">
        <v>0</v>
      </c>
      <c r="DL17">
        <v>0</v>
      </c>
      <c r="DM17">
        <v>0</v>
      </c>
      <c r="DN17">
        <v>0</v>
      </c>
      <c r="DO17">
        <v>0</v>
      </c>
      <c r="DP17">
        <v>0</v>
      </c>
    </row>
    <row r="18" spans="1:120" x14ac:dyDescent="0.25">
      <c r="A18" t="s">
        <v>167</v>
      </c>
      <c r="B18" s="3" t="s">
        <v>169</v>
      </c>
      <c r="C18" s="3" t="s">
        <v>121</v>
      </c>
      <c r="E18" s="5" t="b">
        <f>IFERROR(OR(IncrementalChanges2020[[#This Row],[Future No Enduring Need]:[Other Exclusion]]),FALSE)</f>
        <v>1</v>
      </c>
      <c r="G18" t="b">
        <v>1</v>
      </c>
      <c r="H18" s="5">
        <f>SUM(IncrementalChanges2020[[#This Row],[2020]:[1909]])</f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4">
        <v>0</v>
      </c>
      <c r="P18" s="4">
        <v>0</v>
      </c>
      <c r="Q18" s="4">
        <v>0</v>
      </c>
      <c r="R18" s="4">
        <v>0</v>
      </c>
      <c r="S18" s="4">
        <v>0</v>
      </c>
      <c r="T18" s="4">
        <v>0</v>
      </c>
      <c r="U18" s="4">
        <v>0</v>
      </c>
      <c r="V18" s="4">
        <v>0</v>
      </c>
      <c r="W18" s="4">
        <v>0</v>
      </c>
      <c r="X18" s="4">
        <v>0</v>
      </c>
      <c r="Y18" s="4">
        <v>0</v>
      </c>
      <c r="Z18" s="4">
        <v>0</v>
      </c>
      <c r="AA18" s="4">
        <v>0</v>
      </c>
      <c r="AB18" s="4">
        <v>0</v>
      </c>
      <c r="AC18" s="4">
        <v>0</v>
      </c>
      <c r="AD18" s="4">
        <v>0</v>
      </c>
      <c r="AE18" s="4">
        <v>0</v>
      </c>
      <c r="AF18" s="4">
        <v>0</v>
      </c>
      <c r="AG18" s="4">
        <v>0</v>
      </c>
      <c r="AH18" s="4">
        <v>0</v>
      </c>
      <c r="AI18" s="4">
        <v>0</v>
      </c>
      <c r="AJ18" s="4">
        <v>0</v>
      </c>
      <c r="AK18" s="4">
        <v>0</v>
      </c>
      <c r="AL18" s="4">
        <v>0</v>
      </c>
      <c r="AM18" s="4">
        <v>0</v>
      </c>
      <c r="AN18" s="4">
        <v>0</v>
      </c>
      <c r="AO18" s="4">
        <v>0</v>
      </c>
      <c r="AP18" s="4">
        <v>0</v>
      </c>
      <c r="AQ18" s="4">
        <v>0</v>
      </c>
      <c r="AR18" s="4">
        <v>0</v>
      </c>
      <c r="AS18" s="4">
        <v>0</v>
      </c>
      <c r="AT18" s="4">
        <v>0</v>
      </c>
      <c r="AU18" s="4">
        <v>0</v>
      </c>
      <c r="AV18" s="4">
        <v>0</v>
      </c>
      <c r="AW18" s="4">
        <v>0</v>
      </c>
      <c r="AX18" s="4">
        <v>0</v>
      </c>
      <c r="AY18" s="4">
        <v>0</v>
      </c>
      <c r="AZ18" s="4">
        <v>0</v>
      </c>
      <c r="BA18" s="4">
        <v>0</v>
      </c>
      <c r="BB18" s="4">
        <v>0</v>
      </c>
      <c r="BC18" s="4">
        <v>0</v>
      </c>
      <c r="BD18" s="4">
        <v>0</v>
      </c>
      <c r="BE18" s="4">
        <v>0</v>
      </c>
      <c r="BF18" s="4">
        <v>0</v>
      </c>
      <c r="BG18" s="4">
        <v>0</v>
      </c>
      <c r="BH18" s="4">
        <v>0</v>
      </c>
      <c r="BI18" s="4">
        <v>0</v>
      </c>
      <c r="BJ18" s="4">
        <v>0</v>
      </c>
      <c r="BK18" s="4">
        <v>0</v>
      </c>
      <c r="BL18" s="4">
        <v>0</v>
      </c>
      <c r="BM18" s="4">
        <v>0</v>
      </c>
      <c r="BN18" s="4">
        <v>0</v>
      </c>
      <c r="BO18" s="4">
        <v>0</v>
      </c>
      <c r="BP18" s="4">
        <v>0</v>
      </c>
      <c r="BQ18" s="4">
        <v>0</v>
      </c>
      <c r="BR18" s="4">
        <v>0</v>
      </c>
      <c r="BS18" s="4">
        <v>0</v>
      </c>
      <c r="BT18" s="4">
        <v>0</v>
      </c>
      <c r="BU18" s="4">
        <v>0</v>
      </c>
      <c r="BV18" s="4">
        <v>0</v>
      </c>
      <c r="BW18" s="4">
        <v>0</v>
      </c>
      <c r="BX18" s="4">
        <v>0</v>
      </c>
      <c r="BY18" s="4">
        <v>0</v>
      </c>
      <c r="BZ18" s="4">
        <v>0</v>
      </c>
      <c r="CA18" s="4">
        <v>0</v>
      </c>
      <c r="CB18" s="4">
        <v>0</v>
      </c>
      <c r="CC18" s="4">
        <v>0</v>
      </c>
      <c r="CD18" s="4">
        <v>0</v>
      </c>
      <c r="CE18" s="4">
        <v>0</v>
      </c>
      <c r="CF18" s="4">
        <v>0</v>
      </c>
      <c r="CG18" s="4">
        <v>0</v>
      </c>
      <c r="CH18" s="4">
        <v>0</v>
      </c>
      <c r="CI18" s="4">
        <v>0</v>
      </c>
      <c r="CJ18" s="4">
        <v>0</v>
      </c>
      <c r="CK18" s="4">
        <v>0</v>
      </c>
      <c r="CL18" s="4">
        <v>0</v>
      </c>
      <c r="CM18" s="4">
        <v>0</v>
      </c>
      <c r="CN18" s="4">
        <v>0</v>
      </c>
      <c r="CO18" s="4">
        <v>0</v>
      </c>
      <c r="CP18" s="4">
        <v>0</v>
      </c>
      <c r="CQ18" s="4">
        <v>0</v>
      </c>
      <c r="CR18" s="4">
        <v>0</v>
      </c>
      <c r="CS18" s="4">
        <v>0</v>
      </c>
      <c r="CT18" s="4">
        <v>0</v>
      </c>
      <c r="CU18" s="4">
        <v>0</v>
      </c>
      <c r="CV18" s="4">
        <v>0</v>
      </c>
      <c r="CW18" s="4">
        <v>0</v>
      </c>
      <c r="CX18" s="4">
        <v>0</v>
      </c>
      <c r="CY18" s="4">
        <v>0</v>
      </c>
      <c r="CZ18" s="4">
        <v>0</v>
      </c>
      <c r="DA18">
        <v>0</v>
      </c>
      <c r="DB18">
        <v>0</v>
      </c>
      <c r="DC18">
        <v>0</v>
      </c>
      <c r="DD18">
        <v>0</v>
      </c>
      <c r="DE18">
        <v>0</v>
      </c>
      <c r="DF18">
        <v>0</v>
      </c>
      <c r="DG18">
        <v>0</v>
      </c>
      <c r="DH18">
        <v>0</v>
      </c>
      <c r="DI18">
        <v>0</v>
      </c>
      <c r="DJ18">
        <v>0</v>
      </c>
      <c r="DK18">
        <v>0</v>
      </c>
      <c r="DL18">
        <v>0</v>
      </c>
      <c r="DM18">
        <v>0</v>
      </c>
      <c r="DN18">
        <v>0</v>
      </c>
      <c r="DO18">
        <v>0</v>
      </c>
      <c r="DP18">
        <v>0</v>
      </c>
    </row>
    <row r="19" spans="1:120" x14ac:dyDescent="0.25">
      <c r="A19" t="s">
        <v>167</v>
      </c>
      <c r="B19" s="3" t="s">
        <v>169</v>
      </c>
      <c r="C19" s="3" t="s">
        <v>124</v>
      </c>
      <c r="E19" s="5" t="b">
        <f>IFERROR(OR(IncrementalChanges2020[[#This Row],[Future No Enduring Need]:[Other Exclusion]]),FALSE)</f>
        <v>1</v>
      </c>
      <c r="G19" t="b">
        <v>1</v>
      </c>
      <c r="H19" s="5">
        <f>SUM(IncrementalChanges2020[[#This Row],[2020]:[1909]])</f>
        <v>0</v>
      </c>
      <c r="I19" s="6">
        <v>0</v>
      </c>
      <c r="J19" s="6">
        <v>0</v>
      </c>
      <c r="K19" s="6">
        <v>0</v>
      </c>
      <c r="L19" s="6">
        <v>0</v>
      </c>
      <c r="M19" s="6">
        <v>0</v>
      </c>
      <c r="N19" s="6">
        <v>0</v>
      </c>
      <c r="O19" s="4">
        <v>0</v>
      </c>
      <c r="P19" s="4">
        <v>0</v>
      </c>
      <c r="Q19" s="4">
        <v>0</v>
      </c>
      <c r="R19" s="4">
        <v>0</v>
      </c>
      <c r="S19" s="4">
        <v>0</v>
      </c>
      <c r="T19" s="4">
        <v>0</v>
      </c>
      <c r="U19" s="4">
        <v>0</v>
      </c>
      <c r="V19" s="4">
        <v>0</v>
      </c>
      <c r="W19" s="4">
        <v>0</v>
      </c>
      <c r="X19" s="4">
        <v>0</v>
      </c>
      <c r="Y19" s="4">
        <v>0</v>
      </c>
      <c r="Z19" s="4">
        <v>0</v>
      </c>
      <c r="AA19" s="4">
        <v>0</v>
      </c>
      <c r="AB19" s="4">
        <v>0</v>
      </c>
      <c r="AC19" s="4">
        <v>0</v>
      </c>
      <c r="AD19" s="4">
        <v>0</v>
      </c>
      <c r="AE19" s="4">
        <v>0</v>
      </c>
      <c r="AF19" s="4">
        <v>0</v>
      </c>
      <c r="AG19" s="4">
        <v>0</v>
      </c>
      <c r="AH19" s="4">
        <v>0</v>
      </c>
      <c r="AI19" s="4">
        <v>0</v>
      </c>
      <c r="AJ19" s="4">
        <v>0</v>
      </c>
      <c r="AK19" s="4">
        <v>0</v>
      </c>
      <c r="AL19" s="4">
        <v>0</v>
      </c>
      <c r="AM19" s="4">
        <v>0</v>
      </c>
      <c r="AN19" s="4">
        <v>0</v>
      </c>
      <c r="AO19" s="4">
        <v>0</v>
      </c>
      <c r="AP19" s="4">
        <v>0</v>
      </c>
      <c r="AQ19" s="4">
        <v>0</v>
      </c>
      <c r="AR19" s="4">
        <v>0</v>
      </c>
      <c r="AS19" s="4">
        <v>0</v>
      </c>
      <c r="AT19" s="4">
        <v>0</v>
      </c>
      <c r="AU19" s="4">
        <v>0</v>
      </c>
      <c r="AV19" s="4">
        <v>0</v>
      </c>
      <c r="AW19" s="4">
        <v>0</v>
      </c>
      <c r="AX19" s="4">
        <v>0</v>
      </c>
      <c r="AY19" s="4">
        <v>0</v>
      </c>
      <c r="AZ19" s="4">
        <v>0</v>
      </c>
      <c r="BA19" s="4">
        <v>0</v>
      </c>
      <c r="BB19" s="4">
        <v>0</v>
      </c>
      <c r="BC19" s="4">
        <v>0</v>
      </c>
      <c r="BD19" s="4">
        <v>0</v>
      </c>
      <c r="BE19" s="4">
        <v>0</v>
      </c>
      <c r="BF19" s="4">
        <v>0</v>
      </c>
      <c r="BG19" s="4">
        <v>0</v>
      </c>
      <c r="BH19" s="4">
        <v>0</v>
      </c>
      <c r="BI19" s="4">
        <v>0</v>
      </c>
      <c r="BJ19" s="4">
        <v>0</v>
      </c>
      <c r="BK19" s="4">
        <v>0</v>
      </c>
      <c r="BL19" s="4">
        <v>0</v>
      </c>
      <c r="BM19" s="4">
        <v>0</v>
      </c>
      <c r="BN19" s="4">
        <v>0</v>
      </c>
      <c r="BO19" s="4">
        <v>0</v>
      </c>
      <c r="BP19" s="4">
        <v>0</v>
      </c>
      <c r="BQ19" s="4">
        <v>0</v>
      </c>
      <c r="BR19" s="4">
        <v>0</v>
      </c>
      <c r="BS19" s="4">
        <v>0</v>
      </c>
      <c r="BT19" s="4">
        <v>0</v>
      </c>
      <c r="BU19" s="4">
        <v>0</v>
      </c>
      <c r="BV19" s="4">
        <v>0</v>
      </c>
      <c r="BW19" s="4">
        <v>0</v>
      </c>
      <c r="BX19" s="4">
        <v>0</v>
      </c>
      <c r="BY19" s="4">
        <v>0</v>
      </c>
      <c r="BZ19" s="4">
        <v>0</v>
      </c>
      <c r="CA19" s="4">
        <v>0</v>
      </c>
      <c r="CB19" s="4">
        <v>0</v>
      </c>
      <c r="CC19" s="4">
        <v>0</v>
      </c>
      <c r="CD19" s="4">
        <v>0</v>
      </c>
      <c r="CE19" s="4">
        <v>0</v>
      </c>
      <c r="CF19" s="4">
        <v>0</v>
      </c>
      <c r="CG19" s="4">
        <v>0</v>
      </c>
      <c r="CH19" s="4">
        <v>0</v>
      </c>
      <c r="CI19" s="4">
        <v>0</v>
      </c>
      <c r="CJ19" s="4">
        <v>0</v>
      </c>
      <c r="CK19" s="4">
        <v>0</v>
      </c>
      <c r="CL19" s="4">
        <v>0</v>
      </c>
      <c r="CM19" s="4">
        <v>0</v>
      </c>
      <c r="CN19" s="4">
        <v>0</v>
      </c>
      <c r="CO19" s="4">
        <v>0</v>
      </c>
      <c r="CP19" s="4">
        <v>0</v>
      </c>
      <c r="CQ19" s="4">
        <v>0</v>
      </c>
      <c r="CR19" s="4">
        <v>0</v>
      </c>
      <c r="CS19" s="4">
        <v>0</v>
      </c>
      <c r="CT19" s="4">
        <v>0</v>
      </c>
      <c r="CU19" s="4">
        <v>0</v>
      </c>
      <c r="CV19" s="4">
        <v>0</v>
      </c>
      <c r="CW19" s="4">
        <v>0</v>
      </c>
      <c r="CX19" s="4">
        <v>0</v>
      </c>
      <c r="CY19" s="4">
        <v>0</v>
      </c>
      <c r="CZ19" s="4">
        <v>0</v>
      </c>
      <c r="DA19">
        <v>0</v>
      </c>
      <c r="DB19">
        <v>0</v>
      </c>
      <c r="DC19">
        <v>0</v>
      </c>
      <c r="DD19">
        <v>0</v>
      </c>
      <c r="DE19">
        <v>0</v>
      </c>
      <c r="DF19">
        <v>0</v>
      </c>
      <c r="DG19">
        <v>0</v>
      </c>
      <c r="DH19">
        <v>0</v>
      </c>
      <c r="DI19">
        <v>0</v>
      </c>
      <c r="DJ19">
        <v>0</v>
      </c>
      <c r="DK19">
        <v>0</v>
      </c>
      <c r="DL19">
        <v>0</v>
      </c>
      <c r="DM19">
        <v>0</v>
      </c>
      <c r="DN19">
        <v>0</v>
      </c>
      <c r="DO19">
        <v>0</v>
      </c>
      <c r="DP19">
        <v>0</v>
      </c>
    </row>
    <row r="20" spans="1:120" x14ac:dyDescent="0.25">
      <c r="A20" t="s">
        <v>167</v>
      </c>
      <c r="B20" s="3" t="s">
        <v>169</v>
      </c>
      <c r="C20" s="3" t="s">
        <v>125</v>
      </c>
      <c r="E20" s="5" t="b">
        <f>IFERROR(OR(IncrementalChanges2020[[#This Row],[Future No Enduring Need]:[Other Exclusion]]),FALSE)</f>
        <v>1</v>
      </c>
      <c r="G20" t="b">
        <v>1</v>
      </c>
      <c r="H20" s="5">
        <f>SUM(IncrementalChanges2020[[#This Row],[2020]:[1909]])</f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4">
        <v>0</v>
      </c>
      <c r="P20" s="4">
        <v>0</v>
      </c>
      <c r="Q20" s="4">
        <v>0</v>
      </c>
      <c r="R20" s="4">
        <v>0</v>
      </c>
      <c r="S20" s="4">
        <v>0</v>
      </c>
      <c r="T20" s="4">
        <v>0</v>
      </c>
      <c r="U20" s="4">
        <v>0</v>
      </c>
      <c r="V20" s="4">
        <v>0</v>
      </c>
      <c r="W20" s="4">
        <v>0</v>
      </c>
      <c r="X20" s="4">
        <v>0</v>
      </c>
      <c r="Y20" s="4">
        <v>0</v>
      </c>
      <c r="Z20" s="4">
        <v>0</v>
      </c>
      <c r="AA20" s="4">
        <v>0</v>
      </c>
      <c r="AB20" s="4">
        <v>0</v>
      </c>
      <c r="AC20" s="4">
        <v>0</v>
      </c>
      <c r="AD20" s="4">
        <v>0</v>
      </c>
      <c r="AE20" s="4">
        <v>0</v>
      </c>
      <c r="AF20" s="4">
        <v>0</v>
      </c>
      <c r="AG20" s="4">
        <v>0</v>
      </c>
      <c r="AH20" s="4">
        <v>0</v>
      </c>
      <c r="AI20" s="4">
        <v>0</v>
      </c>
      <c r="AJ20" s="4">
        <v>0</v>
      </c>
      <c r="AK20" s="4">
        <v>0</v>
      </c>
      <c r="AL20" s="4">
        <v>0</v>
      </c>
      <c r="AM20" s="4">
        <v>0</v>
      </c>
      <c r="AN20" s="4">
        <v>0</v>
      </c>
      <c r="AO20" s="4">
        <v>0</v>
      </c>
      <c r="AP20" s="4">
        <v>0</v>
      </c>
      <c r="AQ20" s="4">
        <v>0</v>
      </c>
      <c r="AR20" s="4">
        <v>0</v>
      </c>
      <c r="AS20" s="4">
        <v>0</v>
      </c>
      <c r="AT20" s="4">
        <v>0</v>
      </c>
      <c r="AU20" s="4">
        <v>0</v>
      </c>
      <c r="AV20" s="4">
        <v>0</v>
      </c>
      <c r="AW20" s="4">
        <v>0</v>
      </c>
      <c r="AX20" s="4">
        <v>0</v>
      </c>
      <c r="AY20" s="4">
        <v>0</v>
      </c>
      <c r="AZ20" s="4">
        <v>0</v>
      </c>
      <c r="BA20" s="4">
        <v>0</v>
      </c>
      <c r="BB20" s="4">
        <v>0</v>
      </c>
      <c r="BC20" s="4">
        <v>0</v>
      </c>
      <c r="BD20" s="4">
        <v>0</v>
      </c>
      <c r="BE20" s="4">
        <v>0</v>
      </c>
      <c r="BF20" s="4">
        <v>0</v>
      </c>
      <c r="BG20" s="4">
        <v>0</v>
      </c>
      <c r="BH20" s="4">
        <v>0</v>
      </c>
      <c r="BI20" s="4">
        <v>0</v>
      </c>
      <c r="BJ20" s="4">
        <v>0</v>
      </c>
      <c r="BK20" s="4">
        <v>0</v>
      </c>
      <c r="BL20" s="4">
        <v>0</v>
      </c>
      <c r="BM20" s="4">
        <v>0</v>
      </c>
      <c r="BN20" s="4">
        <v>0</v>
      </c>
      <c r="BO20" s="4">
        <v>0</v>
      </c>
      <c r="BP20" s="4">
        <v>0</v>
      </c>
      <c r="BQ20" s="4">
        <v>0</v>
      </c>
      <c r="BR20" s="4">
        <v>0</v>
      </c>
      <c r="BS20" s="4">
        <v>0</v>
      </c>
      <c r="BT20" s="4">
        <v>0</v>
      </c>
      <c r="BU20" s="4">
        <v>0</v>
      </c>
      <c r="BV20" s="4">
        <v>0</v>
      </c>
      <c r="BW20" s="4">
        <v>0</v>
      </c>
      <c r="BX20" s="4">
        <v>0</v>
      </c>
      <c r="BY20" s="4">
        <v>0</v>
      </c>
      <c r="BZ20" s="4">
        <v>0</v>
      </c>
      <c r="CA20" s="4">
        <v>0</v>
      </c>
      <c r="CB20" s="4">
        <v>0</v>
      </c>
      <c r="CC20" s="4">
        <v>0</v>
      </c>
      <c r="CD20" s="4">
        <v>0</v>
      </c>
      <c r="CE20" s="4">
        <v>0</v>
      </c>
      <c r="CF20" s="4">
        <v>0</v>
      </c>
      <c r="CG20" s="4">
        <v>0</v>
      </c>
      <c r="CH20" s="4">
        <v>0</v>
      </c>
      <c r="CI20" s="4">
        <v>0</v>
      </c>
      <c r="CJ20" s="4">
        <v>0</v>
      </c>
      <c r="CK20" s="4">
        <v>0</v>
      </c>
      <c r="CL20" s="4">
        <v>0</v>
      </c>
      <c r="CM20" s="4">
        <v>0</v>
      </c>
      <c r="CN20" s="4">
        <v>0</v>
      </c>
      <c r="CO20" s="4">
        <v>0</v>
      </c>
      <c r="CP20" s="4">
        <v>0</v>
      </c>
      <c r="CQ20" s="4">
        <v>0</v>
      </c>
      <c r="CR20" s="4">
        <v>0</v>
      </c>
      <c r="CS20" s="4">
        <v>0</v>
      </c>
      <c r="CT20" s="4">
        <v>0</v>
      </c>
      <c r="CU20" s="4">
        <v>0</v>
      </c>
      <c r="CV20" s="4">
        <v>0</v>
      </c>
      <c r="CW20" s="4">
        <v>0</v>
      </c>
      <c r="CX20" s="4">
        <v>0</v>
      </c>
      <c r="CY20" s="4">
        <v>0</v>
      </c>
      <c r="CZ20" s="4">
        <v>0</v>
      </c>
      <c r="DA20">
        <v>0</v>
      </c>
      <c r="DB20">
        <v>0</v>
      </c>
      <c r="DC20">
        <v>0</v>
      </c>
      <c r="DD20">
        <v>0</v>
      </c>
      <c r="DE20">
        <v>0</v>
      </c>
      <c r="DF20">
        <v>0</v>
      </c>
      <c r="DG20">
        <v>0</v>
      </c>
      <c r="DH20">
        <v>0</v>
      </c>
      <c r="DI20">
        <v>0</v>
      </c>
      <c r="DJ20">
        <v>0</v>
      </c>
      <c r="DK20">
        <v>0</v>
      </c>
      <c r="DL20">
        <v>0</v>
      </c>
      <c r="DM20">
        <v>0</v>
      </c>
      <c r="DN20">
        <v>0</v>
      </c>
      <c r="DO20">
        <v>0</v>
      </c>
      <c r="DP20">
        <v>0</v>
      </c>
    </row>
    <row r="21" spans="1:120" ht="30" x14ac:dyDescent="0.25">
      <c r="A21" t="s">
        <v>167</v>
      </c>
      <c r="B21" s="3" t="s">
        <v>170</v>
      </c>
      <c r="C21" s="3" t="s">
        <v>120</v>
      </c>
      <c r="E21" s="5" t="b">
        <f>IFERROR(OR(IncrementalChanges2020[[#This Row],[Future No Enduring Need]:[Other Exclusion]]),FALSE)</f>
        <v>1</v>
      </c>
      <c r="G21" t="b">
        <v>1</v>
      </c>
      <c r="H21" s="5">
        <f>SUM(IncrementalChanges2020[[#This Row],[2020]:[1909]])</f>
        <v>2</v>
      </c>
      <c r="I21" s="6">
        <v>0</v>
      </c>
      <c r="J21" s="6">
        <v>0</v>
      </c>
      <c r="K21" s="6">
        <v>0</v>
      </c>
      <c r="L21" s="6">
        <v>0</v>
      </c>
      <c r="M21" s="6">
        <v>0</v>
      </c>
      <c r="N21" s="6">
        <v>0</v>
      </c>
      <c r="O21" s="4">
        <v>0</v>
      </c>
      <c r="P21" s="4">
        <v>0</v>
      </c>
      <c r="Q21" s="4">
        <v>0</v>
      </c>
      <c r="R21" s="4">
        <v>0</v>
      </c>
      <c r="S21" s="4">
        <v>0</v>
      </c>
      <c r="T21" s="4">
        <v>0</v>
      </c>
      <c r="U21" s="4">
        <v>0</v>
      </c>
      <c r="V21" s="4">
        <v>0</v>
      </c>
      <c r="W21" s="4">
        <v>0</v>
      </c>
      <c r="X21" s="4">
        <v>0</v>
      </c>
      <c r="Y21" s="4">
        <v>0</v>
      </c>
      <c r="Z21" s="4">
        <v>0</v>
      </c>
      <c r="AA21" s="4">
        <v>0</v>
      </c>
      <c r="AB21" s="4">
        <v>0</v>
      </c>
      <c r="AC21" s="4">
        <v>0</v>
      </c>
      <c r="AD21" s="4">
        <v>0</v>
      </c>
      <c r="AE21" s="4">
        <v>0</v>
      </c>
      <c r="AF21" s="4">
        <v>0</v>
      </c>
      <c r="AG21" s="4">
        <v>0</v>
      </c>
      <c r="AH21" s="4">
        <v>0</v>
      </c>
      <c r="AI21" s="4">
        <v>0</v>
      </c>
      <c r="AJ21" s="4">
        <v>0</v>
      </c>
      <c r="AK21" s="4">
        <v>0</v>
      </c>
      <c r="AL21" s="4">
        <v>0</v>
      </c>
      <c r="AM21" s="4">
        <v>0</v>
      </c>
      <c r="AN21" s="4">
        <v>0</v>
      </c>
      <c r="AO21" s="4">
        <v>0</v>
      </c>
      <c r="AP21" s="4">
        <v>2</v>
      </c>
      <c r="AQ21" s="4">
        <v>0</v>
      </c>
      <c r="AR21" s="4">
        <v>0</v>
      </c>
      <c r="AS21" s="4">
        <v>0</v>
      </c>
      <c r="AT21" s="4">
        <v>0</v>
      </c>
      <c r="AU21" s="4">
        <v>0</v>
      </c>
      <c r="AV21" s="4">
        <v>0</v>
      </c>
      <c r="AW21" s="4">
        <v>0</v>
      </c>
      <c r="AX21" s="4">
        <v>0</v>
      </c>
      <c r="AY21" s="4">
        <v>0</v>
      </c>
      <c r="AZ21" s="4">
        <v>0</v>
      </c>
      <c r="BA21" s="4">
        <v>0</v>
      </c>
      <c r="BB21" s="4">
        <v>0</v>
      </c>
      <c r="BC21" s="4">
        <v>0</v>
      </c>
      <c r="BD21" s="4">
        <v>0</v>
      </c>
      <c r="BE21" s="4">
        <v>0</v>
      </c>
      <c r="BF21" s="4">
        <v>0</v>
      </c>
      <c r="BG21" s="4">
        <v>0</v>
      </c>
      <c r="BH21" s="4">
        <v>0</v>
      </c>
      <c r="BI21" s="4">
        <v>0</v>
      </c>
      <c r="BJ21" s="4">
        <v>0</v>
      </c>
      <c r="BK21" s="4">
        <v>0</v>
      </c>
      <c r="BL21" s="4">
        <v>0</v>
      </c>
      <c r="BM21" s="4">
        <v>0</v>
      </c>
      <c r="BN21" s="4">
        <v>0</v>
      </c>
      <c r="BO21" s="4">
        <v>0</v>
      </c>
      <c r="BP21" s="4">
        <v>0</v>
      </c>
      <c r="BQ21" s="4">
        <v>0</v>
      </c>
      <c r="BR21" s="4">
        <v>0</v>
      </c>
      <c r="BS21" s="4">
        <v>0</v>
      </c>
      <c r="BT21" s="4">
        <v>0</v>
      </c>
      <c r="BU21" s="4">
        <v>0</v>
      </c>
      <c r="BV21" s="4">
        <v>0</v>
      </c>
      <c r="BW21" s="4">
        <v>0</v>
      </c>
      <c r="BX21" s="4">
        <v>0</v>
      </c>
      <c r="BY21" s="4">
        <v>0</v>
      </c>
      <c r="BZ21" s="4">
        <v>0</v>
      </c>
      <c r="CA21" s="4">
        <v>0</v>
      </c>
      <c r="CB21" s="4">
        <v>0</v>
      </c>
      <c r="CC21" s="4">
        <v>0</v>
      </c>
      <c r="CD21" s="4">
        <v>0</v>
      </c>
      <c r="CE21" s="4">
        <v>0</v>
      </c>
      <c r="CF21" s="4">
        <v>0</v>
      </c>
      <c r="CG21" s="4">
        <v>0</v>
      </c>
      <c r="CH21" s="4">
        <v>0</v>
      </c>
      <c r="CI21" s="4">
        <v>0</v>
      </c>
      <c r="CJ21" s="4">
        <v>0</v>
      </c>
      <c r="CK21" s="4">
        <v>0</v>
      </c>
      <c r="CL21" s="4">
        <v>0</v>
      </c>
      <c r="CM21" s="4">
        <v>0</v>
      </c>
      <c r="CN21" s="4">
        <v>0</v>
      </c>
      <c r="CO21" s="4">
        <v>0</v>
      </c>
      <c r="CP21" s="4">
        <v>0</v>
      </c>
      <c r="CQ21" s="4">
        <v>0</v>
      </c>
      <c r="CR21" s="4">
        <v>0</v>
      </c>
      <c r="CS21" s="4">
        <v>0</v>
      </c>
      <c r="CT21" s="4">
        <v>0</v>
      </c>
      <c r="CU21" s="4">
        <v>0</v>
      </c>
      <c r="CV21" s="4">
        <v>0</v>
      </c>
      <c r="CW21" s="4">
        <v>0</v>
      </c>
      <c r="CX21" s="4">
        <v>0</v>
      </c>
      <c r="CY21" s="4">
        <v>0</v>
      </c>
      <c r="CZ21" s="4">
        <v>0</v>
      </c>
      <c r="DA21">
        <v>0</v>
      </c>
      <c r="DB21">
        <v>0</v>
      </c>
      <c r="DC21">
        <v>0</v>
      </c>
      <c r="DD21">
        <v>0</v>
      </c>
      <c r="DE21">
        <v>0</v>
      </c>
      <c r="DF21">
        <v>0</v>
      </c>
      <c r="DG21">
        <v>0</v>
      </c>
      <c r="DH21">
        <v>0</v>
      </c>
      <c r="DI21">
        <v>0</v>
      </c>
      <c r="DJ21">
        <v>0</v>
      </c>
      <c r="DK21">
        <v>0</v>
      </c>
      <c r="DL21">
        <v>0</v>
      </c>
      <c r="DM21">
        <v>0</v>
      </c>
      <c r="DN21">
        <v>0</v>
      </c>
      <c r="DO21">
        <v>0</v>
      </c>
      <c r="DP21">
        <v>0</v>
      </c>
    </row>
    <row r="22" spans="1:120" ht="30" x14ac:dyDescent="0.25">
      <c r="A22" t="s">
        <v>167</v>
      </c>
      <c r="B22" s="3" t="s">
        <v>170</v>
      </c>
      <c r="C22" s="3" t="s">
        <v>121</v>
      </c>
      <c r="E22" s="5" t="b">
        <f>IFERROR(OR(IncrementalChanges2020[[#This Row],[Future No Enduring Need]:[Other Exclusion]]),FALSE)</f>
        <v>1</v>
      </c>
      <c r="G22" t="b">
        <v>1</v>
      </c>
      <c r="H22" s="5">
        <f>SUM(IncrementalChanges2020[[#This Row],[2020]:[1909]])</f>
        <v>0</v>
      </c>
      <c r="I22" s="6">
        <v>0</v>
      </c>
      <c r="J22" s="6">
        <v>0</v>
      </c>
      <c r="K22" s="6">
        <v>0</v>
      </c>
      <c r="L22" s="6">
        <v>0</v>
      </c>
      <c r="M22" s="6">
        <v>0</v>
      </c>
      <c r="N22" s="6">
        <v>0</v>
      </c>
      <c r="O22" s="4">
        <v>0</v>
      </c>
      <c r="P22" s="4">
        <v>0</v>
      </c>
      <c r="Q22" s="4">
        <v>0</v>
      </c>
      <c r="R22" s="4">
        <v>0</v>
      </c>
      <c r="S22" s="4">
        <v>0</v>
      </c>
      <c r="T22" s="4">
        <v>0</v>
      </c>
      <c r="U22" s="4">
        <v>0</v>
      </c>
      <c r="V22" s="4">
        <v>0</v>
      </c>
      <c r="W22" s="4">
        <v>0</v>
      </c>
      <c r="X22" s="4">
        <v>0</v>
      </c>
      <c r="Y22" s="4">
        <v>0</v>
      </c>
      <c r="Z22" s="4">
        <v>0</v>
      </c>
      <c r="AA22" s="4">
        <v>0</v>
      </c>
      <c r="AB22" s="4">
        <v>0</v>
      </c>
      <c r="AC22" s="4">
        <v>0</v>
      </c>
      <c r="AD22" s="4">
        <v>0</v>
      </c>
      <c r="AE22" s="4">
        <v>0</v>
      </c>
      <c r="AF22" s="4">
        <v>0</v>
      </c>
      <c r="AG22" s="4">
        <v>0</v>
      </c>
      <c r="AH22" s="4">
        <v>0</v>
      </c>
      <c r="AI22" s="4">
        <v>0</v>
      </c>
      <c r="AJ22" s="4">
        <v>0</v>
      </c>
      <c r="AK22" s="4">
        <v>0</v>
      </c>
      <c r="AL22" s="4">
        <v>0</v>
      </c>
      <c r="AM22" s="4">
        <v>0</v>
      </c>
      <c r="AN22" s="4">
        <v>0</v>
      </c>
      <c r="AO22" s="4">
        <v>0</v>
      </c>
      <c r="AP22" s="4">
        <v>0</v>
      </c>
      <c r="AQ22" s="4">
        <v>0</v>
      </c>
      <c r="AR22" s="4">
        <v>0</v>
      </c>
      <c r="AS22" s="4">
        <v>0</v>
      </c>
      <c r="AT22" s="4">
        <v>0</v>
      </c>
      <c r="AU22" s="4">
        <v>0</v>
      </c>
      <c r="AV22" s="4">
        <v>0</v>
      </c>
      <c r="AW22" s="4">
        <v>0</v>
      </c>
      <c r="AX22" s="4">
        <v>0</v>
      </c>
      <c r="AY22" s="4">
        <v>0</v>
      </c>
      <c r="AZ22" s="4">
        <v>0</v>
      </c>
      <c r="BA22" s="4">
        <v>0</v>
      </c>
      <c r="BB22" s="4">
        <v>0</v>
      </c>
      <c r="BC22" s="4">
        <v>0</v>
      </c>
      <c r="BD22" s="4">
        <v>0</v>
      </c>
      <c r="BE22" s="4">
        <v>0</v>
      </c>
      <c r="BF22" s="4">
        <v>0</v>
      </c>
      <c r="BG22" s="4">
        <v>0</v>
      </c>
      <c r="BH22" s="4">
        <v>0</v>
      </c>
      <c r="BI22" s="4">
        <v>0</v>
      </c>
      <c r="BJ22" s="4">
        <v>0</v>
      </c>
      <c r="BK22" s="4">
        <v>0</v>
      </c>
      <c r="BL22" s="4">
        <v>0</v>
      </c>
      <c r="BM22" s="4">
        <v>0</v>
      </c>
      <c r="BN22" s="4">
        <v>0</v>
      </c>
      <c r="BO22" s="4">
        <v>0</v>
      </c>
      <c r="BP22" s="4">
        <v>0</v>
      </c>
      <c r="BQ22" s="4">
        <v>0</v>
      </c>
      <c r="BR22" s="4">
        <v>0</v>
      </c>
      <c r="BS22" s="4">
        <v>0</v>
      </c>
      <c r="BT22" s="4">
        <v>0</v>
      </c>
      <c r="BU22" s="4">
        <v>0</v>
      </c>
      <c r="BV22" s="4">
        <v>0</v>
      </c>
      <c r="BW22" s="4">
        <v>0</v>
      </c>
      <c r="BX22" s="4">
        <v>0</v>
      </c>
      <c r="BY22" s="4">
        <v>0</v>
      </c>
      <c r="BZ22" s="4">
        <v>0</v>
      </c>
      <c r="CA22" s="4">
        <v>0</v>
      </c>
      <c r="CB22" s="4">
        <v>0</v>
      </c>
      <c r="CC22" s="4">
        <v>0</v>
      </c>
      <c r="CD22" s="4">
        <v>0</v>
      </c>
      <c r="CE22" s="4">
        <v>0</v>
      </c>
      <c r="CF22" s="4">
        <v>0</v>
      </c>
      <c r="CG22" s="4">
        <v>0</v>
      </c>
      <c r="CH22" s="4">
        <v>0</v>
      </c>
      <c r="CI22" s="4">
        <v>0</v>
      </c>
      <c r="CJ22" s="4">
        <v>0</v>
      </c>
      <c r="CK22" s="4">
        <v>0</v>
      </c>
      <c r="CL22" s="4">
        <v>0</v>
      </c>
      <c r="CM22" s="4">
        <v>0</v>
      </c>
      <c r="CN22" s="4">
        <v>0</v>
      </c>
      <c r="CO22" s="4">
        <v>0</v>
      </c>
      <c r="CP22" s="4">
        <v>0</v>
      </c>
      <c r="CQ22" s="4">
        <v>0</v>
      </c>
      <c r="CR22" s="4">
        <v>0</v>
      </c>
      <c r="CS22" s="4">
        <v>0</v>
      </c>
      <c r="CT22" s="4">
        <v>0</v>
      </c>
      <c r="CU22" s="4">
        <v>0</v>
      </c>
      <c r="CV22" s="4">
        <v>0</v>
      </c>
      <c r="CW22" s="4">
        <v>0</v>
      </c>
      <c r="CX22" s="4">
        <v>0</v>
      </c>
      <c r="CY22" s="4">
        <v>0</v>
      </c>
      <c r="CZ22" s="4">
        <v>0</v>
      </c>
      <c r="DA22">
        <v>0</v>
      </c>
      <c r="DB22">
        <v>0</v>
      </c>
      <c r="DC22">
        <v>0</v>
      </c>
      <c r="DD22">
        <v>0</v>
      </c>
      <c r="DE22">
        <v>0</v>
      </c>
      <c r="DF22">
        <v>0</v>
      </c>
      <c r="DG22">
        <v>0</v>
      </c>
      <c r="DH22">
        <v>0</v>
      </c>
      <c r="DI22">
        <v>0</v>
      </c>
      <c r="DJ22">
        <v>0</v>
      </c>
      <c r="DK22">
        <v>0</v>
      </c>
      <c r="DL22">
        <v>0</v>
      </c>
      <c r="DM22">
        <v>0</v>
      </c>
      <c r="DN22">
        <v>0</v>
      </c>
      <c r="DO22">
        <v>0</v>
      </c>
      <c r="DP22">
        <v>0</v>
      </c>
    </row>
    <row r="23" spans="1:120" ht="30" x14ac:dyDescent="0.25">
      <c r="A23" t="s">
        <v>167</v>
      </c>
      <c r="B23" s="3" t="s">
        <v>170</v>
      </c>
      <c r="C23" s="3" t="s">
        <v>124</v>
      </c>
      <c r="E23" s="5" t="b">
        <f>IFERROR(OR(IncrementalChanges2020[[#This Row],[Future No Enduring Need]:[Other Exclusion]]),FALSE)</f>
        <v>1</v>
      </c>
      <c r="G23" t="b">
        <v>1</v>
      </c>
      <c r="H23" s="5">
        <f>SUM(IncrementalChanges2020[[#This Row],[2020]:[1909]])</f>
        <v>0</v>
      </c>
      <c r="I23" s="6">
        <v>0</v>
      </c>
      <c r="J23" s="6">
        <v>0</v>
      </c>
      <c r="K23" s="6">
        <v>0</v>
      </c>
      <c r="L23" s="6">
        <v>0</v>
      </c>
      <c r="M23" s="6">
        <v>0</v>
      </c>
      <c r="N23" s="6">
        <v>0</v>
      </c>
      <c r="O23" s="4">
        <v>0</v>
      </c>
      <c r="P23" s="4">
        <v>0</v>
      </c>
      <c r="Q23" s="4">
        <v>0</v>
      </c>
      <c r="R23" s="4">
        <v>0</v>
      </c>
      <c r="S23" s="4">
        <v>0</v>
      </c>
      <c r="T23" s="4">
        <v>0</v>
      </c>
      <c r="U23" s="4">
        <v>0</v>
      </c>
      <c r="V23" s="4">
        <v>0</v>
      </c>
      <c r="W23" s="4">
        <v>0</v>
      </c>
      <c r="X23" s="4">
        <v>0</v>
      </c>
      <c r="Y23" s="4">
        <v>0</v>
      </c>
      <c r="Z23" s="4">
        <v>0</v>
      </c>
      <c r="AA23" s="4">
        <v>0</v>
      </c>
      <c r="AB23" s="4">
        <v>0</v>
      </c>
      <c r="AC23" s="4">
        <v>0</v>
      </c>
      <c r="AD23" s="4">
        <v>0</v>
      </c>
      <c r="AE23" s="4">
        <v>0</v>
      </c>
      <c r="AF23" s="4">
        <v>0</v>
      </c>
      <c r="AG23" s="4">
        <v>0</v>
      </c>
      <c r="AH23" s="4">
        <v>0</v>
      </c>
      <c r="AI23" s="4">
        <v>0</v>
      </c>
      <c r="AJ23" s="4">
        <v>0</v>
      </c>
      <c r="AK23" s="4">
        <v>0</v>
      </c>
      <c r="AL23" s="4">
        <v>0</v>
      </c>
      <c r="AM23" s="4">
        <v>0</v>
      </c>
      <c r="AN23" s="4">
        <v>0</v>
      </c>
      <c r="AO23" s="4">
        <v>0</v>
      </c>
      <c r="AP23" s="4">
        <v>0</v>
      </c>
      <c r="AQ23" s="4">
        <v>0</v>
      </c>
      <c r="AR23" s="4">
        <v>0</v>
      </c>
      <c r="AS23" s="4">
        <v>0</v>
      </c>
      <c r="AT23" s="4">
        <v>0</v>
      </c>
      <c r="AU23" s="4">
        <v>0</v>
      </c>
      <c r="AV23" s="4">
        <v>0</v>
      </c>
      <c r="AW23" s="4">
        <v>0</v>
      </c>
      <c r="AX23" s="4">
        <v>0</v>
      </c>
      <c r="AY23" s="4">
        <v>0</v>
      </c>
      <c r="AZ23" s="4">
        <v>0</v>
      </c>
      <c r="BA23" s="4">
        <v>0</v>
      </c>
      <c r="BB23" s="4">
        <v>0</v>
      </c>
      <c r="BC23" s="4">
        <v>0</v>
      </c>
      <c r="BD23" s="4">
        <v>0</v>
      </c>
      <c r="BE23" s="4">
        <v>0</v>
      </c>
      <c r="BF23" s="4">
        <v>0</v>
      </c>
      <c r="BG23" s="4">
        <v>0</v>
      </c>
      <c r="BH23" s="4">
        <v>0</v>
      </c>
      <c r="BI23" s="4">
        <v>0</v>
      </c>
      <c r="BJ23" s="4">
        <v>0</v>
      </c>
      <c r="BK23" s="4">
        <v>0</v>
      </c>
      <c r="BL23" s="4">
        <v>0</v>
      </c>
      <c r="BM23" s="4">
        <v>0</v>
      </c>
      <c r="BN23" s="4">
        <v>0</v>
      </c>
      <c r="BO23" s="4">
        <v>0</v>
      </c>
      <c r="BP23" s="4">
        <v>0</v>
      </c>
      <c r="BQ23" s="4">
        <v>0</v>
      </c>
      <c r="BR23" s="4">
        <v>0</v>
      </c>
      <c r="BS23" s="4">
        <v>0</v>
      </c>
      <c r="BT23" s="4">
        <v>0</v>
      </c>
      <c r="BU23" s="4">
        <v>0</v>
      </c>
      <c r="BV23" s="4">
        <v>0</v>
      </c>
      <c r="BW23" s="4">
        <v>0</v>
      </c>
      <c r="BX23" s="4">
        <v>0</v>
      </c>
      <c r="BY23" s="4">
        <v>0</v>
      </c>
      <c r="BZ23" s="4">
        <v>0</v>
      </c>
      <c r="CA23" s="4">
        <v>0</v>
      </c>
      <c r="CB23" s="4">
        <v>0</v>
      </c>
      <c r="CC23" s="4">
        <v>0</v>
      </c>
      <c r="CD23" s="4">
        <v>0</v>
      </c>
      <c r="CE23" s="4">
        <v>0</v>
      </c>
      <c r="CF23" s="4">
        <v>0</v>
      </c>
      <c r="CG23" s="4">
        <v>0</v>
      </c>
      <c r="CH23" s="4">
        <v>0</v>
      </c>
      <c r="CI23" s="4">
        <v>0</v>
      </c>
      <c r="CJ23" s="4">
        <v>0</v>
      </c>
      <c r="CK23" s="4">
        <v>0</v>
      </c>
      <c r="CL23" s="4">
        <v>0</v>
      </c>
      <c r="CM23" s="4">
        <v>0</v>
      </c>
      <c r="CN23" s="4">
        <v>0</v>
      </c>
      <c r="CO23" s="4">
        <v>0</v>
      </c>
      <c r="CP23" s="4">
        <v>0</v>
      </c>
      <c r="CQ23" s="4">
        <v>0</v>
      </c>
      <c r="CR23" s="4">
        <v>0</v>
      </c>
      <c r="CS23" s="4">
        <v>0</v>
      </c>
      <c r="CT23" s="4">
        <v>0</v>
      </c>
      <c r="CU23" s="4">
        <v>0</v>
      </c>
      <c r="CV23" s="4">
        <v>0</v>
      </c>
      <c r="CW23" s="4">
        <v>0</v>
      </c>
      <c r="CX23" s="4">
        <v>0</v>
      </c>
      <c r="CY23" s="4">
        <v>0</v>
      </c>
      <c r="CZ23" s="4">
        <v>0</v>
      </c>
      <c r="DA23">
        <v>0</v>
      </c>
      <c r="DB23">
        <v>0</v>
      </c>
      <c r="DC23">
        <v>0</v>
      </c>
      <c r="DD23">
        <v>0</v>
      </c>
      <c r="DE23">
        <v>0</v>
      </c>
      <c r="DF23">
        <v>0</v>
      </c>
      <c r="DG23">
        <v>0</v>
      </c>
      <c r="DH23">
        <v>0</v>
      </c>
      <c r="DI23">
        <v>0</v>
      </c>
      <c r="DJ23">
        <v>0</v>
      </c>
      <c r="DK23">
        <v>0</v>
      </c>
      <c r="DL23">
        <v>0</v>
      </c>
      <c r="DM23">
        <v>0</v>
      </c>
      <c r="DN23">
        <v>0</v>
      </c>
      <c r="DO23">
        <v>0</v>
      </c>
      <c r="DP23">
        <v>0</v>
      </c>
    </row>
    <row r="24" spans="1:120" ht="30" x14ac:dyDescent="0.25">
      <c r="A24" t="s">
        <v>167</v>
      </c>
      <c r="B24" s="3" t="s">
        <v>170</v>
      </c>
      <c r="C24" s="3" t="s">
        <v>125</v>
      </c>
      <c r="E24" s="5" t="b">
        <f>IFERROR(OR(IncrementalChanges2020[[#This Row],[Future No Enduring Need]:[Other Exclusion]]),FALSE)</f>
        <v>1</v>
      </c>
      <c r="G24" t="b">
        <v>1</v>
      </c>
      <c r="H24" s="5">
        <f>SUM(IncrementalChanges2020[[#This Row],[2020]:[1909]])</f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4">
        <v>0</v>
      </c>
      <c r="P24" s="4">
        <v>0</v>
      </c>
      <c r="Q24" s="4">
        <v>0</v>
      </c>
      <c r="R24" s="4">
        <v>0</v>
      </c>
      <c r="S24" s="4">
        <v>0</v>
      </c>
      <c r="T24" s="4">
        <v>0</v>
      </c>
      <c r="U24" s="4">
        <v>0</v>
      </c>
      <c r="V24" s="4">
        <v>0</v>
      </c>
      <c r="W24" s="4">
        <v>0</v>
      </c>
      <c r="X24" s="4">
        <v>0</v>
      </c>
      <c r="Y24" s="4">
        <v>0</v>
      </c>
      <c r="Z24" s="4">
        <v>0</v>
      </c>
      <c r="AA24" s="4">
        <v>0</v>
      </c>
      <c r="AB24" s="4">
        <v>0</v>
      </c>
      <c r="AC24" s="4">
        <v>0</v>
      </c>
      <c r="AD24" s="4">
        <v>0</v>
      </c>
      <c r="AE24" s="4">
        <v>0</v>
      </c>
      <c r="AF24" s="4">
        <v>0</v>
      </c>
      <c r="AG24" s="4">
        <v>0</v>
      </c>
      <c r="AH24" s="4">
        <v>0</v>
      </c>
      <c r="AI24" s="4">
        <v>0</v>
      </c>
      <c r="AJ24" s="4">
        <v>0</v>
      </c>
      <c r="AK24" s="4">
        <v>0</v>
      </c>
      <c r="AL24" s="4">
        <v>0</v>
      </c>
      <c r="AM24" s="4">
        <v>0</v>
      </c>
      <c r="AN24" s="4">
        <v>0</v>
      </c>
      <c r="AO24" s="4">
        <v>0</v>
      </c>
      <c r="AP24" s="4">
        <v>0</v>
      </c>
      <c r="AQ24" s="4">
        <v>0</v>
      </c>
      <c r="AR24" s="4">
        <v>0</v>
      </c>
      <c r="AS24" s="4">
        <v>0</v>
      </c>
      <c r="AT24" s="4">
        <v>0</v>
      </c>
      <c r="AU24" s="4">
        <v>0</v>
      </c>
      <c r="AV24" s="4">
        <v>0</v>
      </c>
      <c r="AW24" s="4">
        <v>0</v>
      </c>
      <c r="AX24" s="4">
        <v>0</v>
      </c>
      <c r="AY24" s="4">
        <v>0</v>
      </c>
      <c r="AZ24" s="4">
        <v>0</v>
      </c>
      <c r="BA24" s="4">
        <v>0</v>
      </c>
      <c r="BB24" s="4">
        <v>0</v>
      </c>
      <c r="BC24" s="4">
        <v>0</v>
      </c>
      <c r="BD24" s="4">
        <v>0</v>
      </c>
      <c r="BE24" s="4">
        <v>0</v>
      </c>
      <c r="BF24" s="4">
        <v>0</v>
      </c>
      <c r="BG24" s="4">
        <v>0</v>
      </c>
      <c r="BH24" s="4">
        <v>0</v>
      </c>
      <c r="BI24" s="4">
        <v>0</v>
      </c>
      <c r="BJ24" s="4">
        <v>0</v>
      </c>
      <c r="BK24" s="4">
        <v>0</v>
      </c>
      <c r="BL24" s="4">
        <v>0</v>
      </c>
      <c r="BM24" s="4">
        <v>0</v>
      </c>
      <c r="BN24" s="4">
        <v>0</v>
      </c>
      <c r="BO24" s="4">
        <v>0</v>
      </c>
      <c r="BP24" s="4">
        <v>0</v>
      </c>
      <c r="BQ24" s="4">
        <v>0</v>
      </c>
      <c r="BR24" s="4">
        <v>0</v>
      </c>
      <c r="BS24" s="4">
        <v>0</v>
      </c>
      <c r="BT24" s="4">
        <v>0</v>
      </c>
      <c r="BU24" s="4">
        <v>0</v>
      </c>
      <c r="BV24" s="4">
        <v>0</v>
      </c>
      <c r="BW24" s="4">
        <v>0</v>
      </c>
      <c r="BX24" s="4">
        <v>0</v>
      </c>
      <c r="BY24" s="4">
        <v>0</v>
      </c>
      <c r="BZ24" s="4">
        <v>0</v>
      </c>
      <c r="CA24" s="4">
        <v>0</v>
      </c>
      <c r="CB24" s="4">
        <v>0</v>
      </c>
      <c r="CC24" s="4">
        <v>0</v>
      </c>
      <c r="CD24" s="4">
        <v>0</v>
      </c>
      <c r="CE24" s="4">
        <v>0</v>
      </c>
      <c r="CF24" s="4">
        <v>0</v>
      </c>
      <c r="CG24" s="4">
        <v>0</v>
      </c>
      <c r="CH24" s="4">
        <v>0</v>
      </c>
      <c r="CI24" s="4">
        <v>0</v>
      </c>
      <c r="CJ24" s="4">
        <v>0</v>
      </c>
      <c r="CK24" s="4">
        <v>0</v>
      </c>
      <c r="CL24" s="4">
        <v>0</v>
      </c>
      <c r="CM24" s="4">
        <v>0</v>
      </c>
      <c r="CN24" s="4">
        <v>0</v>
      </c>
      <c r="CO24" s="4">
        <v>0</v>
      </c>
      <c r="CP24" s="4">
        <v>0</v>
      </c>
      <c r="CQ24" s="4">
        <v>0</v>
      </c>
      <c r="CR24" s="4">
        <v>0</v>
      </c>
      <c r="CS24" s="4">
        <v>0</v>
      </c>
      <c r="CT24" s="4">
        <v>0</v>
      </c>
      <c r="CU24" s="4">
        <v>0</v>
      </c>
      <c r="CV24" s="4">
        <v>0</v>
      </c>
      <c r="CW24" s="4">
        <v>0</v>
      </c>
      <c r="CX24" s="4">
        <v>0</v>
      </c>
      <c r="CY24" s="4">
        <v>0</v>
      </c>
      <c r="CZ24" s="4">
        <v>0</v>
      </c>
      <c r="DA24">
        <v>0</v>
      </c>
      <c r="DB24">
        <v>0</v>
      </c>
      <c r="DC24">
        <v>0</v>
      </c>
      <c r="DD24">
        <v>0</v>
      </c>
      <c r="DE24">
        <v>0</v>
      </c>
      <c r="DF24">
        <v>0</v>
      </c>
      <c r="DG24">
        <v>0</v>
      </c>
      <c r="DH24">
        <v>0</v>
      </c>
      <c r="DI24">
        <v>0</v>
      </c>
      <c r="DJ24">
        <v>0</v>
      </c>
      <c r="DK24">
        <v>0</v>
      </c>
      <c r="DL24">
        <v>0</v>
      </c>
      <c r="DM24">
        <v>0</v>
      </c>
      <c r="DN24">
        <v>0</v>
      </c>
      <c r="DO24">
        <v>0</v>
      </c>
      <c r="DP24">
        <v>0</v>
      </c>
    </row>
    <row r="25" spans="1:120" x14ac:dyDescent="0.25">
      <c r="A25" t="s">
        <v>171</v>
      </c>
      <c r="B25" s="3" t="s">
        <v>172</v>
      </c>
      <c r="C25" s="3" t="s">
        <v>120</v>
      </c>
      <c r="E25" s="5" t="b">
        <f>IFERROR(OR(IncrementalChanges2020[[#This Row],[Future No Enduring Need]:[Other Exclusion]]),FALSE)</f>
        <v>1</v>
      </c>
      <c r="G25" t="b">
        <v>1</v>
      </c>
      <c r="H25" s="5">
        <f>SUM(IncrementalChanges2020[[#This Row],[2020]:[1909]])</f>
        <v>-12</v>
      </c>
      <c r="I25" s="6">
        <v>-2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4">
        <v>0</v>
      </c>
      <c r="P25" s="4">
        <v>0</v>
      </c>
      <c r="Q25" s="4">
        <v>0</v>
      </c>
      <c r="R25" s="4">
        <v>0</v>
      </c>
      <c r="S25" s="4">
        <v>0</v>
      </c>
      <c r="T25" s="4">
        <v>0</v>
      </c>
      <c r="U25" s="4">
        <v>0</v>
      </c>
      <c r="V25" s="4">
        <v>0</v>
      </c>
      <c r="W25" s="4">
        <v>0</v>
      </c>
      <c r="X25" s="4">
        <v>-2</v>
      </c>
      <c r="Y25" s="4">
        <v>0</v>
      </c>
      <c r="Z25" s="4">
        <v>0</v>
      </c>
      <c r="AA25" s="4">
        <v>0</v>
      </c>
      <c r="AB25" s="4">
        <v>-1</v>
      </c>
      <c r="AC25" s="4">
        <v>0</v>
      </c>
      <c r="AD25" s="4">
        <v>0</v>
      </c>
      <c r="AE25" s="4">
        <v>0</v>
      </c>
      <c r="AF25" s="4">
        <v>-7</v>
      </c>
      <c r="AG25" s="4">
        <v>0</v>
      </c>
      <c r="AH25" s="4">
        <v>0</v>
      </c>
      <c r="AI25" s="4">
        <v>0</v>
      </c>
      <c r="AJ25" s="4">
        <v>0</v>
      </c>
      <c r="AK25" s="4">
        <v>0</v>
      </c>
      <c r="AL25" s="4">
        <v>0</v>
      </c>
      <c r="AM25" s="4">
        <v>0</v>
      </c>
      <c r="AN25" s="4">
        <v>0</v>
      </c>
      <c r="AO25" s="4">
        <v>0</v>
      </c>
      <c r="AP25" s="4">
        <v>0</v>
      </c>
      <c r="AQ25" s="4">
        <v>0</v>
      </c>
      <c r="AR25" s="4">
        <v>0</v>
      </c>
      <c r="AS25" s="4">
        <v>0</v>
      </c>
      <c r="AT25" s="4">
        <v>0</v>
      </c>
      <c r="AU25" s="4">
        <v>0</v>
      </c>
      <c r="AV25" s="4">
        <v>0</v>
      </c>
      <c r="AW25" s="4">
        <v>0</v>
      </c>
      <c r="AX25" s="4">
        <v>0</v>
      </c>
      <c r="AY25" s="4">
        <v>0</v>
      </c>
      <c r="AZ25" s="4">
        <v>0</v>
      </c>
      <c r="BA25" s="4">
        <v>0</v>
      </c>
      <c r="BB25" s="4">
        <v>0</v>
      </c>
      <c r="BC25" s="4">
        <v>0</v>
      </c>
      <c r="BD25" s="4">
        <v>0</v>
      </c>
      <c r="BE25" s="4">
        <v>0</v>
      </c>
      <c r="BF25" s="4">
        <v>0</v>
      </c>
      <c r="BG25" s="4">
        <v>0</v>
      </c>
      <c r="BH25" s="4">
        <v>0</v>
      </c>
      <c r="BI25" s="4">
        <v>0</v>
      </c>
      <c r="BJ25" s="4">
        <v>0</v>
      </c>
      <c r="BK25" s="4">
        <v>0</v>
      </c>
      <c r="BL25" s="4">
        <v>0</v>
      </c>
      <c r="BM25" s="4">
        <v>0</v>
      </c>
      <c r="BN25" s="4">
        <v>0</v>
      </c>
      <c r="BO25" s="4">
        <v>0</v>
      </c>
      <c r="BP25" s="4">
        <v>0</v>
      </c>
      <c r="BQ25" s="4">
        <v>0</v>
      </c>
      <c r="BR25" s="4">
        <v>0</v>
      </c>
      <c r="BS25" s="4">
        <v>0</v>
      </c>
      <c r="BT25" s="4">
        <v>0</v>
      </c>
      <c r="BU25" s="4">
        <v>0</v>
      </c>
      <c r="BV25" s="4">
        <v>0</v>
      </c>
      <c r="BW25" s="4">
        <v>0</v>
      </c>
      <c r="BX25" s="4">
        <v>0</v>
      </c>
      <c r="BY25" s="4">
        <v>0</v>
      </c>
      <c r="BZ25" s="4">
        <v>0</v>
      </c>
      <c r="CA25" s="4">
        <v>0</v>
      </c>
      <c r="CB25" s="4">
        <v>0</v>
      </c>
      <c r="CC25" s="4">
        <v>0</v>
      </c>
      <c r="CD25" s="4">
        <v>0</v>
      </c>
      <c r="CE25" s="4">
        <v>0</v>
      </c>
      <c r="CF25" s="4">
        <v>0</v>
      </c>
      <c r="CG25" s="4">
        <v>0</v>
      </c>
      <c r="CH25" s="4">
        <v>0</v>
      </c>
      <c r="CI25" s="4">
        <v>0</v>
      </c>
      <c r="CJ25" s="4">
        <v>0</v>
      </c>
      <c r="CK25" s="4">
        <v>0</v>
      </c>
      <c r="CL25" s="4">
        <v>0</v>
      </c>
      <c r="CM25" s="4">
        <v>0</v>
      </c>
      <c r="CN25" s="4">
        <v>0</v>
      </c>
      <c r="CO25" s="4">
        <v>0</v>
      </c>
      <c r="CP25" s="4">
        <v>0</v>
      </c>
      <c r="CQ25" s="4">
        <v>0</v>
      </c>
      <c r="CR25" s="4">
        <v>0</v>
      </c>
      <c r="CS25" s="4">
        <v>0</v>
      </c>
      <c r="CT25" s="4">
        <v>0</v>
      </c>
      <c r="CU25" s="4">
        <v>0</v>
      </c>
      <c r="CV25" s="4">
        <v>0</v>
      </c>
      <c r="CW25" s="4">
        <v>0</v>
      </c>
      <c r="CX25" s="4">
        <v>0</v>
      </c>
      <c r="CY25" s="4">
        <v>0</v>
      </c>
      <c r="CZ25" s="4">
        <v>0</v>
      </c>
      <c r="DA25">
        <v>0</v>
      </c>
      <c r="DB25">
        <v>0</v>
      </c>
      <c r="DC25">
        <v>0</v>
      </c>
      <c r="DD25">
        <v>0</v>
      </c>
      <c r="DE25">
        <v>0</v>
      </c>
      <c r="DF25">
        <v>0</v>
      </c>
      <c r="DG25">
        <v>0</v>
      </c>
      <c r="DH25">
        <v>0</v>
      </c>
      <c r="DI25">
        <v>0</v>
      </c>
      <c r="DJ25">
        <v>0</v>
      </c>
      <c r="DK25">
        <v>0</v>
      </c>
      <c r="DL25">
        <v>0</v>
      </c>
      <c r="DM25">
        <v>0</v>
      </c>
      <c r="DN25">
        <v>0</v>
      </c>
      <c r="DO25">
        <v>0</v>
      </c>
      <c r="DP25">
        <v>0</v>
      </c>
    </row>
    <row r="26" spans="1:120" x14ac:dyDescent="0.25">
      <c r="A26" t="s">
        <v>171</v>
      </c>
      <c r="B26" s="3" t="s">
        <v>172</v>
      </c>
      <c r="C26" s="3" t="s">
        <v>121</v>
      </c>
      <c r="E26" s="5" t="b">
        <f>IFERROR(OR(IncrementalChanges2020[[#This Row],[Future No Enduring Need]:[Other Exclusion]]),FALSE)</f>
        <v>1</v>
      </c>
      <c r="G26" t="b">
        <v>1</v>
      </c>
      <c r="H26" s="5">
        <f>SUM(IncrementalChanges2020[[#This Row],[2020]:[1909]])</f>
        <v>-9</v>
      </c>
      <c r="I26" s="6">
        <v>-1</v>
      </c>
      <c r="J26" s="6">
        <v>0</v>
      </c>
      <c r="K26" s="6">
        <v>0</v>
      </c>
      <c r="L26" s="6">
        <v>-1</v>
      </c>
      <c r="M26" s="6">
        <v>0</v>
      </c>
      <c r="N26" s="6">
        <v>0</v>
      </c>
      <c r="O26" s="4">
        <v>0</v>
      </c>
      <c r="P26" s="4">
        <v>0</v>
      </c>
      <c r="Q26" s="4">
        <v>0</v>
      </c>
      <c r="R26" s="4">
        <v>0</v>
      </c>
      <c r="S26" s="4">
        <v>0</v>
      </c>
      <c r="T26" s="4">
        <v>0</v>
      </c>
      <c r="U26" s="4">
        <v>0</v>
      </c>
      <c r="V26" s="4">
        <v>0</v>
      </c>
      <c r="W26" s="4">
        <v>0</v>
      </c>
      <c r="X26" s="4">
        <v>-1</v>
      </c>
      <c r="Y26" s="4">
        <v>0</v>
      </c>
      <c r="Z26" s="4">
        <v>0</v>
      </c>
      <c r="AA26" s="4">
        <v>0</v>
      </c>
      <c r="AB26" s="4">
        <v>0</v>
      </c>
      <c r="AC26" s="4">
        <v>0</v>
      </c>
      <c r="AD26" s="4">
        <v>0</v>
      </c>
      <c r="AE26" s="4">
        <v>0</v>
      </c>
      <c r="AF26" s="4">
        <v>0</v>
      </c>
      <c r="AG26" s="4">
        <v>-1</v>
      </c>
      <c r="AH26" s="4">
        <v>0</v>
      </c>
      <c r="AI26" s="4">
        <v>0</v>
      </c>
      <c r="AJ26" s="4">
        <v>0</v>
      </c>
      <c r="AK26" s="4">
        <v>0</v>
      </c>
      <c r="AL26" s="4">
        <v>0</v>
      </c>
      <c r="AM26" s="4">
        <v>0</v>
      </c>
      <c r="AN26" s="4">
        <v>0</v>
      </c>
      <c r="AO26" s="4">
        <v>0</v>
      </c>
      <c r="AP26" s="4">
        <v>0</v>
      </c>
      <c r="AQ26" s="4">
        <v>-3</v>
      </c>
      <c r="AR26" s="4">
        <v>0</v>
      </c>
      <c r="AS26" s="4">
        <v>0</v>
      </c>
      <c r="AT26" s="4">
        <v>0</v>
      </c>
      <c r="AU26" s="4">
        <v>0</v>
      </c>
      <c r="AV26" s="4">
        <v>0</v>
      </c>
      <c r="AW26" s="4">
        <v>0</v>
      </c>
      <c r="AX26" s="4">
        <v>-2</v>
      </c>
      <c r="AY26" s="4">
        <v>0</v>
      </c>
      <c r="AZ26" s="4">
        <v>0</v>
      </c>
      <c r="BA26" s="4">
        <v>0</v>
      </c>
      <c r="BB26" s="4">
        <v>0</v>
      </c>
      <c r="BC26" s="4">
        <v>0</v>
      </c>
      <c r="BD26" s="4">
        <v>0</v>
      </c>
      <c r="BE26" s="4">
        <v>0</v>
      </c>
      <c r="BF26" s="4">
        <v>0</v>
      </c>
      <c r="BG26" s="4">
        <v>0</v>
      </c>
      <c r="BH26" s="4">
        <v>0</v>
      </c>
      <c r="BI26" s="4">
        <v>0</v>
      </c>
      <c r="BJ26" s="4">
        <v>0</v>
      </c>
      <c r="BK26" s="4">
        <v>0</v>
      </c>
      <c r="BL26" s="4">
        <v>0</v>
      </c>
      <c r="BM26" s="4">
        <v>0</v>
      </c>
      <c r="BN26" s="4">
        <v>0</v>
      </c>
      <c r="BO26" s="4">
        <v>0</v>
      </c>
      <c r="BP26" s="4">
        <v>0</v>
      </c>
      <c r="BQ26" s="4">
        <v>0</v>
      </c>
      <c r="BR26" s="4">
        <v>0</v>
      </c>
      <c r="BS26" s="4">
        <v>0</v>
      </c>
      <c r="BT26" s="4">
        <v>0</v>
      </c>
      <c r="BU26" s="4">
        <v>0</v>
      </c>
      <c r="BV26" s="4">
        <v>0</v>
      </c>
      <c r="BW26" s="4">
        <v>0</v>
      </c>
      <c r="BX26" s="4">
        <v>0</v>
      </c>
      <c r="BY26" s="4">
        <v>0</v>
      </c>
      <c r="BZ26" s="4">
        <v>0</v>
      </c>
      <c r="CA26" s="4">
        <v>0</v>
      </c>
      <c r="CB26" s="4">
        <v>0</v>
      </c>
      <c r="CC26" s="4">
        <v>0</v>
      </c>
      <c r="CD26" s="4">
        <v>0</v>
      </c>
      <c r="CE26" s="4">
        <v>0</v>
      </c>
      <c r="CF26" s="4">
        <v>0</v>
      </c>
      <c r="CG26" s="4">
        <v>0</v>
      </c>
      <c r="CH26" s="4">
        <v>0</v>
      </c>
      <c r="CI26" s="4">
        <v>0</v>
      </c>
      <c r="CJ26" s="4">
        <v>0</v>
      </c>
      <c r="CK26" s="4">
        <v>0</v>
      </c>
      <c r="CL26" s="4">
        <v>0</v>
      </c>
      <c r="CM26" s="4">
        <v>0</v>
      </c>
      <c r="CN26" s="4">
        <v>0</v>
      </c>
      <c r="CO26" s="4">
        <v>0</v>
      </c>
      <c r="CP26" s="4">
        <v>0</v>
      </c>
      <c r="CQ26" s="4">
        <v>0</v>
      </c>
      <c r="CR26" s="4">
        <v>0</v>
      </c>
      <c r="CS26" s="4">
        <v>0</v>
      </c>
      <c r="CT26" s="4">
        <v>0</v>
      </c>
      <c r="CU26" s="4">
        <v>0</v>
      </c>
      <c r="CV26" s="4">
        <v>0</v>
      </c>
      <c r="CW26" s="4">
        <v>0</v>
      </c>
      <c r="CX26" s="4">
        <v>0</v>
      </c>
      <c r="CY26" s="4">
        <v>0</v>
      </c>
      <c r="CZ26" s="4">
        <v>0</v>
      </c>
      <c r="DA26">
        <v>0</v>
      </c>
      <c r="DB26">
        <v>0</v>
      </c>
      <c r="DC26">
        <v>0</v>
      </c>
      <c r="DD26">
        <v>0</v>
      </c>
      <c r="DE26">
        <v>0</v>
      </c>
      <c r="DF26">
        <v>0</v>
      </c>
      <c r="DG26">
        <v>0</v>
      </c>
      <c r="DH26">
        <v>0</v>
      </c>
      <c r="DI26">
        <v>0</v>
      </c>
      <c r="DJ26">
        <v>0</v>
      </c>
      <c r="DK26">
        <v>0</v>
      </c>
      <c r="DL26">
        <v>0</v>
      </c>
      <c r="DM26">
        <v>0</v>
      </c>
      <c r="DN26">
        <v>0</v>
      </c>
      <c r="DO26">
        <v>0</v>
      </c>
      <c r="DP26">
        <v>0</v>
      </c>
    </row>
    <row r="27" spans="1:120" x14ac:dyDescent="0.25">
      <c r="A27" t="s">
        <v>171</v>
      </c>
      <c r="B27" s="3" t="s">
        <v>172</v>
      </c>
      <c r="C27" s="3" t="s">
        <v>124</v>
      </c>
      <c r="E27" s="5" t="b">
        <f>IFERROR(OR(IncrementalChanges2020[[#This Row],[Future No Enduring Need]:[Other Exclusion]]),FALSE)</f>
        <v>1</v>
      </c>
      <c r="G27" t="b">
        <v>1</v>
      </c>
      <c r="H27" s="5">
        <f>SUM(IncrementalChanges2020[[#This Row],[2020]:[1909]])</f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4">
        <v>0</v>
      </c>
      <c r="P27" s="4">
        <v>0</v>
      </c>
      <c r="Q27" s="4">
        <v>0</v>
      </c>
      <c r="R27" s="4">
        <v>0</v>
      </c>
      <c r="S27" s="4">
        <v>0</v>
      </c>
      <c r="T27" s="4">
        <v>0</v>
      </c>
      <c r="U27" s="4">
        <v>0</v>
      </c>
      <c r="V27" s="4">
        <v>0</v>
      </c>
      <c r="W27" s="4">
        <v>0</v>
      </c>
      <c r="X27" s="4">
        <v>0</v>
      </c>
      <c r="Y27" s="4">
        <v>0</v>
      </c>
      <c r="Z27" s="4">
        <v>0</v>
      </c>
      <c r="AA27" s="4">
        <v>0</v>
      </c>
      <c r="AB27" s="4">
        <v>0</v>
      </c>
      <c r="AC27" s="4">
        <v>0</v>
      </c>
      <c r="AD27" s="4">
        <v>0</v>
      </c>
      <c r="AE27" s="4">
        <v>0</v>
      </c>
      <c r="AF27" s="4">
        <v>0</v>
      </c>
      <c r="AG27" s="4">
        <v>0</v>
      </c>
      <c r="AH27" s="4">
        <v>0</v>
      </c>
      <c r="AI27" s="4">
        <v>0</v>
      </c>
      <c r="AJ27" s="4">
        <v>0</v>
      </c>
      <c r="AK27" s="4">
        <v>0</v>
      </c>
      <c r="AL27" s="4">
        <v>0</v>
      </c>
      <c r="AM27" s="4">
        <v>0</v>
      </c>
      <c r="AN27" s="4">
        <v>0</v>
      </c>
      <c r="AO27" s="4">
        <v>0</v>
      </c>
      <c r="AP27" s="4">
        <v>0</v>
      </c>
      <c r="AQ27" s="4">
        <v>0</v>
      </c>
      <c r="AR27" s="4">
        <v>0</v>
      </c>
      <c r="AS27" s="4">
        <v>0</v>
      </c>
      <c r="AT27" s="4">
        <v>0</v>
      </c>
      <c r="AU27" s="4">
        <v>0</v>
      </c>
      <c r="AV27" s="4">
        <v>0</v>
      </c>
      <c r="AW27" s="4">
        <v>0</v>
      </c>
      <c r="AX27" s="4">
        <v>0</v>
      </c>
      <c r="AY27" s="4">
        <v>0</v>
      </c>
      <c r="AZ27" s="4">
        <v>0</v>
      </c>
      <c r="BA27" s="4">
        <v>0</v>
      </c>
      <c r="BB27" s="4">
        <v>0</v>
      </c>
      <c r="BC27" s="4">
        <v>0</v>
      </c>
      <c r="BD27" s="4">
        <v>0</v>
      </c>
      <c r="BE27" s="4">
        <v>0</v>
      </c>
      <c r="BF27" s="4">
        <v>0</v>
      </c>
      <c r="BG27" s="4">
        <v>0</v>
      </c>
      <c r="BH27" s="4">
        <v>0</v>
      </c>
      <c r="BI27" s="4">
        <v>0</v>
      </c>
      <c r="BJ27" s="4">
        <v>0</v>
      </c>
      <c r="BK27" s="4">
        <v>0</v>
      </c>
      <c r="BL27" s="4">
        <v>0</v>
      </c>
      <c r="BM27" s="4">
        <v>0</v>
      </c>
      <c r="BN27" s="4">
        <v>0</v>
      </c>
      <c r="BO27" s="4">
        <v>0</v>
      </c>
      <c r="BP27" s="4">
        <v>0</v>
      </c>
      <c r="BQ27" s="4">
        <v>0</v>
      </c>
      <c r="BR27" s="4">
        <v>0</v>
      </c>
      <c r="BS27" s="4">
        <v>0</v>
      </c>
      <c r="BT27" s="4">
        <v>0</v>
      </c>
      <c r="BU27" s="4">
        <v>0</v>
      </c>
      <c r="BV27" s="4">
        <v>0</v>
      </c>
      <c r="BW27" s="4">
        <v>0</v>
      </c>
      <c r="BX27" s="4">
        <v>0</v>
      </c>
      <c r="BY27" s="4">
        <v>0</v>
      </c>
      <c r="BZ27" s="4">
        <v>0</v>
      </c>
      <c r="CA27" s="4">
        <v>0</v>
      </c>
      <c r="CB27" s="4">
        <v>0</v>
      </c>
      <c r="CC27" s="4">
        <v>0</v>
      </c>
      <c r="CD27" s="4">
        <v>0</v>
      </c>
      <c r="CE27" s="4">
        <v>0</v>
      </c>
      <c r="CF27" s="4">
        <v>0</v>
      </c>
      <c r="CG27" s="4">
        <v>0</v>
      </c>
      <c r="CH27" s="4">
        <v>0</v>
      </c>
      <c r="CI27" s="4">
        <v>0</v>
      </c>
      <c r="CJ27" s="4">
        <v>0</v>
      </c>
      <c r="CK27" s="4">
        <v>0</v>
      </c>
      <c r="CL27" s="4">
        <v>0</v>
      </c>
      <c r="CM27" s="4">
        <v>0</v>
      </c>
      <c r="CN27" s="4">
        <v>0</v>
      </c>
      <c r="CO27" s="4">
        <v>0</v>
      </c>
      <c r="CP27" s="4">
        <v>0</v>
      </c>
      <c r="CQ27" s="4">
        <v>0</v>
      </c>
      <c r="CR27" s="4">
        <v>0</v>
      </c>
      <c r="CS27" s="4">
        <v>0</v>
      </c>
      <c r="CT27" s="4">
        <v>0</v>
      </c>
      <c r="CU27" s="4">
        <v>0</v>
      </c>
      <c r="CV27" s="4">
        <v>0</v>
      </c>
      <c r="CW27" s="4">
        <v>0</v>
      </c>
      <c r="CX27" s="4">
        <v>0</v>
      </c>
      <c r="CY27" s="4">
        <v>0</v>
      </c>
      <c r="CZ27" s="4">
        <v>0</v>
      </c>
      <c r="DA27">
        <v>0</v>
      </c>
      <c r="DB27">
        <v>0</v>
      </c>
      <c r="DC27">
        <v>0</v>
      </c>
      <c r="DD27">
        <v>0</v>
      </c>
      <c r="DE27">
        <v>0</v>
      </c>
      <c r="DF27">
        <v>0</v>
      </c>
      <c r="DG27">
        <v>0</v>
      </c>
      <c r="DH27">
        <v>0</v>
      </c>
      <c r="DI27">
        <v>0</v>
      </c>
      <c r="DJ27">
        <v>0</v>
      </c>
      <c r="DK27">
        <v>0</v>
      </c>
      <c r="DL27">
        <v>0</v>
      </c>
      <c r="DM27">
        <v>0</v>
      </c>
      <c r="DN27">
        <v>0</v>
      </c>
      <c r="DO27">
        <v>0</v>
      </c>
      <c r="DP27">
        <v>0</v>
      </c>
    </row>
    <row r="28" spans="1:120" x14ac:dyDescent="0.25">
      <c r="A28" t="s">
        <v>171</v>
      </c>
      <c r="B28" s="3" t="s">
        <v>172</v>
      </c>
      <c r="C28" s="3" t="s">
        <v>125</v>
      </c>
      <c r="E28" s="5" t="b">
        <f>IFERROR(OR(IncrementalChanges2020[[#This Row],[Future No Enduring Need]:[Other Exclusion]]),FALSE)</f>
        <v>1</v>
      </c>
      <c r="G28" t="b">
        <v>1</v>
      </c>
      <c r="H28" s="5">
        <f>SUM(IncrementalChanges2020[[#This Row],[2020]:[1909]])</f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4">
        <v>0</v>
      </c>
      <c r="P28" s="4">
        <v>0</v>
      </c>
      <c r="Q28" s="4">
        <v>0</v>
      </c>
      <c r="R28" s="4">
        <v>0</v>
      </c>
      <c r="S28" s="4">
        <v>0</v>
      </c>
      <c r="T28" s="4">
        <v>0</v>
      </c>
      <c r="U28" s="4">
        <v>0</v>
      </c>
      <c r="V28" s="4">
        <v>0</v>
      </c>
      <c r="W28" s="4">
        <v>0</v>
      </c>
      <c r="X28" s="4">
        <v>0</v>
      </c>
      <c r="Y28" s="4">
        <v>0</v>
      </c>
      <c r="Z28" s="4">
        <v>0</v>
      </c>
      <c r="AA28" s="4">
        <v>0</v>
      </c>
      <c r="AB28" s="4">
        <v>0</v>
      </c>
      <c r="AC28" s="4">
        <v>0</v>
      </c>
      <c r="AD28" s="4">
        <v>0</v>
      </c>
      <c r="AE28" s="4">
        <v>0</v>
      </c>
      <c r="AF28" s="4">
        <v>0</v>
      </c>
      <c r="AG28" s="4">
        <v>0</v>
      </c>
      <c r="AH28" s="4">
        <v>0</v>
      </c>
      <c r="AI28" s="4">
        <v>0</v>
      </c>
      <c r="AJ28" s="4">
        <v>0</v>
      </c>
      <c r="AK28" s="4">
        <v>0</v>
      </c>
      <c r="AL28" s="4">
        <v>0</v>
      </c>
      <c r="AM28" s="4">
        <v>0</v>
      </c>
      <c r="AN28" s="4">
        <v>0</v>
      </c>
      <c r="AO28" s="4">
        <v>0</v>
      </c>
      <c r="AP28" s="4">
        <v>0</v>
      </c>
      <c r="AQ28" s="4">
        <v>0</v>
      </c>
      <c r="AR28" s="4">
        <v>0</v>
      </c>
      <c r="AS28" s="4">
        <v>0</v>
      </c>
      <c r="AT28" s="4">
        <v>0</v>
      </c>
      <c r="AU28" s="4">
        <v>0</v>
      </c>
      <c r="AV28" s="4">
        <v>0</v>
      </c>
      <c r="AW28" s="4">
        <v>0</v>
      </c>
      <c r="AX28" s="4">
        <v>0</v>
      </c>
      <c r="AY28" s="4">
        <v>0</v>
      </c>
      <c r="AZ28" s="4">
        <v>0</v>
      </c>
      <c r="BA28" s="4">
        <v>0</v>
      </c>
      <c r="BB28" s="4">
        <v>0</v>
      </c>
      <c r="BC28" s="4">
        <v>0</v>
      </c>
      <c r="BD28" s="4">
        <v>0</v>
      </c>
      <c r="BE28" s="4">
        <v>0</v>
      </c>
      <c r="BF28" s="4">
        <v>0</v>
      </c>
      <c r="BG28" s="4">
        <v>0</v>
      </c>
      <c r="BH28" s="4">
        <v>0</v>
      </c>
      <c r="BI28" s="4">
        <v>0</v>
      </c>
      <c r="BJ28" s="4">
        <v>0</v>
      </c>
      <c r="BK28" s="4">
        <v>0</v>
      </c>
      <c r="BL28" s="4">
        <v>0</v>
      </c>
      <c r="BM28" s="4">
        <v>0</v>
      </c>
      <c r="BN28" s="4">
        <v>0</v>
      </c>
      <c r="BO28" s="4">
        <v>0</v>
      </c>
      <c r="BP28" s="4">
        <v>0</v>
      </c>
      <c r="BQ28" s="4">
        <v>0</v>
      </c>
      <c r="BR28" s="4">
        <v>0</v>
      </c>
      <c r="BS28" s="4">
        <v>0</v>
      </c>
      <c r="BT28" s="4">
        <v>0</v>
      </c>
      <c r="BU28" s="4">
        <v>0</v>
      </c>
      <c r="BV28" s="4">
        <v>0</v>
      </c>
      <c r="BW28" s="4">
        <v>0</v>
      </c>
      <c r="BX28" s="4">
        <v>0</v>
      </c>
      <c r="BY28" s="4">
        <v>0</v>
      </c>
      <c r="BZ28" s="4">
        <v>0</v>
      </c>
      <c r="CA28" s="4">
        <v>0</v>
      </c>
      <c r="CB28" s="4">
        <v>0</v>
      </c>
      <c r="CC28" s="4">
        <v>0</v>
      </c>
      <c r="CD28" s="4">
        <v>0</v>
      </c>
      <c r="CE28" s="4">
        <v>0</v>
      </c>
      <c r="CF28" s="4">
        <v>0</v>
      </c>
      <c r="CG28" s="4">
        <v>0</v>
      </c>
      <c r="CH28" s="4">
        <v>0</v>
      </c>
      <c r="CI28" s="4">
        <v>0</v>
      </c>
      <c r="CJ28" s="4">
        <v>0</v>
      </c>
      <c r="CK28" s="4">
        <v>0</v>
      </c>
      <c r="CL28" s="4">
        <v>0</v>
      </c>
      <c r="CM28" s="4">
        <v>0</v>
      </c>
      <c r="CN28" s="4">
        <v>0</v>
      </c>
      <c r="CO28" s="4">
        <v>0</v>
      </c>
      <c r="CP28" s="4">
        <v>0</v>
      </c>
      <c r="CQ28" s="4">
        <v>0</v>
      </c>
      <c r="CR28" s="4">
        <v>0</v>
      </c>
      <c r="CS28" s="4">
        <v>0</v>
      </c>
      <c r="CT28" s="4">
        <v>0</v>
      </c>
      <c r="CU28" s="4">
        <v>0</v>
      </c>
      <c r="CV28" s="4">
        <v>0</v>
      </c>
      <c r="CW28" s="4">
        <v>0</v>
      </c>
      <c r="CX28" s="4">
        <v>0</v>
      </c>
      <c r="CY28" s="4">
        <v>0</v>
      </c>
      <c r="CZ28" s="4">
        <v>0</v>
      </c>
      <c r="DA28">
        <v>0</v>
      </c>
      <c r="DB28">
        <v>0</v>
      </c>
      <c r="DC28">
        <v>0</v>
      </c>
      <c r="DD28">
        <v>0</v>
      </c>
      <c r="DE28">
        <v>0</v>
      </c>
      <c r="DF28">
        <v>0</v>
      </c>
      <c r="DG28">
        <v>0</v>
      </c>
      <c r="DH28">
        <v>0</v>
      </c>
      <c r="DI28">
        <v>0</v>
      </c>
      <c r="DJ28">
        <v>0</v>
      </c>
      <c r="DK28">
        <v>0</v>
      </c>
      <c r="DL28">
        <v>0</v>
      </c>
      <c r="DM28">
        <v>0</v>
      </c>
      <c r="DN28">
        <v>0</v>
      </c>
      <c r="DO28">
        <v>0</v>
      </c>
      <c r="DP28">
        <v>0</v>
      </c>
    </row>
    <row r="29" spans="1:120" x14ac:dyDescent="0.25">
      <c r="A29" t="s">
        <v>171</v>
      </c>
      <c r="B29" s="3" t="s">
        <v>173</v>
      </c>
      <c r="C29" s="3" t="s">
        <v>120</v>
      </c>
      <c r="E29" s="5" t="b">
        <f>IFERROR(OR(IncrementalChanges2020[[#This Row],[Future No Enduring Need]:[Other Exclusion]]),FALSE)</f>
        <v>1</v>
      </c>
      <c r="G29" t="b">
        <v>1</v>
      </c>
      <c r="H29" s="5">
        <f>SUM(IncrementalChanges2020[[#This Row],[2020]:[1909]])</f>
        <v>1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4">
        <v>0</v>
      </c>
      <c r="P29" s="4">
        <v>0</v>
      </c>
      <c r="Q29" s="4">
        <v>0</v>
      </c>
      <c r="R29" s="4">
        <v>0</v>
      </c>
      <c r="S29" s="4">
        <v>0</v>
      </c>
      <c r="T29" s="4">
        <v>0</v>
      </c>
      <c r="U29" s="4">
        <v>0</v>
      </c>
      <c r="V29" s="4">
        <v>0</v>
      </c>
      <c r="W29" s="4">
        <v>0</v>
      </c>
      <c r="X29" s="4">
        <v>0</v>
      </c>
      <c r="Y29" s="4">
        <v>0</v>
      </c>
      <c r="Z29" s="4">
        <v>0</v>
      </c>
      <c r="AA29" s="4">
        <v>0</v>
      </c>
      <c r="AB29" s="4">
        <v>0</v>
      </c>
      <c r="AC29" s="4">
        <v>0</v>
      </c>
      <c r="AD29" s="4">
        <v>0</v>
      </c>
      <c r="AE29" s="4">
        <v>0</v>
      </c>
      <c r="AF29" s="4">
        <v>1</v>
      </c>
      <c r="AG29" s="4">
        <v>0</v>
      </c>
      <c r="AH29" s="4">
        <v>0</v>
      </c>
      <c r="AI29" s="4">
        <v>0</v>
      </c>
      <c r="AJ29" s="4">
        <v>0</v>
      </c>
      <c r="AK29" s="4">
        <v>0</v>
      </c>
      <c r="AL29" s="4">
        <v>0</v>
      </c>
      <c r="AM29" s="4">
        <v>0</v>
      </c>
      <c r="AN29" s="4">
        <v>0</v>
      </c>
      <c r="AO29" s="4">
        <v>0</v>
      </c>
      <c r="AP29" s="4">
        <v>0</v>
      </c>
      <c r="AQ29" s="4">
        <v>0</v>
      </c>
      <c r="AR29" s="4">
        <v>0</v>
      </c>
      <c r="AS29" s="4">
        <v>0</v>
      </c>
      <c r="AT29" s="4">
        <v>0</v>
      </c>
      <c r="AU29" s="4">
        <v>0</v>
      </c>
      <c r="AV29" s="4">
        <v>0</v>
      </c>
      <c r="AW29" s="4">
        <v>0</v>
      </c>
      <c r="AX29" s="4">
        <v>0</v>
      </c>
      <c r="AY29" s="4">
        <v>0</v>
      </c>
      <c r="AZ29" s="4">
        <v>0</v>
      </c>
      <c r="BA29" s="4">
        <v>0</v>
      </c>
      <c r="BB29" s="4">
        <v>0</v>
      </c>
      <c r="BC29" s="4">
        <v>0</v>
      </c>
      <c r="BD29" s="4">
        <v>0</v>
      </c>
      <c r="BE29" s="4">
        <v>0</v>
      </c>
      <c r="BF29" s="4">
        <v>0</v>
      </c>
      <c r="BG29" s="4">
        <v>0</v>
      </c>
      <c r="BH29" s="4">
        <v>0</v>
      </c>
      <c r="BI29" s="4">
        <v>0</v>
      </c>
      <c r="BJ29" s="4">
        <v>0</v>
      </c>
      <c r="BK29" s="4">
        <v>0</v>
      </c>
      <c r="BL29" s="4">
        <v>0</v>
      </c>
      <c r="BM29" s="4">
        <v>0</v>
      </c>
      <c r="BN29" s="4">
        <v>0</v>
      </c>
      <c r="BO29" s="4">
        <v>0</v>
      </c>
      <c r="BP29" s="4">
        <v>0</v>
      </c>
      <c r="BQ29" s="4">
        <v>0</v>
      </c>
      <c r="BR29" s="4">
        <v>0</v>
      </c>
      <c r="BS29" s="4">
        <v>0</v>
      </c>
      <c r="BT29" s="4">
        <v>0</v>
      </c>
      <c r="BU29" s="4">
        <v>0</v>
      </c>
      <c r="BV29" s="4">
        <v>0</v>
      </c>
      <c r="BW29" s="4">
        <v>0</v>
      </c>
      <c r="BX29" s="4">
        <v>0</v>
      </c>
      <c r="BY29" s="4">
        <v>0</v>
      </c>
      <c r="BZ29" s="4">
        <v>0</v>
      </c>
      <c r="CA29" s="4">
        <v>0</v>
      </c>
      <c r="CB29" s="4">
        <v>0</v>
      </c>
      <c r="CC29" s="4">
        <v>0</v>
      </c>
      <c r="CD29" s="4">
        <v>0</v>
      </c>
      <c r="CE29" s="4">
        <v>0</v>
      </c>
      <c r="CF29" s="4">
        <v>0</v>
      </c>
      <c r="CG29" s="4">
        <v>0</v>
      </c>
      <c r="CH29" s="4">
        <v>0</v>
      </c>
      <c r="CI29" s="4">
        <v>0</v>
      </c>
      <c r="CJ29" s="4">
        <v>0</v>
      </c>
      <c r="CK29" s="4">
        <v>0</v>
      </c>
      <c r="CL29" s="4">
        <v>0</v>
      </c>
      <c r="CM29" s="4">
        <v>0</v>
      </c>
      <c r="CN29" s="4">
        <v>0</v>
      </c>
      <c r="CO29" s="4">
        <v>0</v>
      </c>
      <c r="CP29" s="4">
        <v>0</v>
      </c>
      <c r="CQ29" s="4">
        <v>0</v>
      </c>
      <c r="CR29" s="4">
        <v>0</v>
      </c>
      <c r="CS29" s="4">
        <v>0</v>
      </c>
      <c r="CT29" s="4">
        <v>0</v>
      </c>
      <c r="CU29" s="4">
        <v>0</v>
      </c>
      <c r="CV29" s="4">
        <v>0</v>
      </c>
      <c r="CW29" s="4">
        <v>0</v>
      </c>
      <c r="CX29" s="4">
        <v>0</v>
      </c>
      <c r="CY29" s="4">
        <v>0</v>
      </c>
      <c r="CZ29" s="4">
        <v>0</v>
      </c>
      <c r="DA29">
        <v>0</v>
      </c>
      <c r="DB29">
        <v>0</v>
      </c>
      <c r="DC29">
        <v>0</v>
      </c>
      <c r="DD29">
        <v>0</v>
      </c>
      <c r="DE29">
        <v>0</v>
      </c>
      <c r="DF29">
        <v>0</v>
      </c>
      <c r="DG29">
        <v>0</v>
      </c>
      <c r="DH29">
        <v>0</v>
      </c>
      <c r="DI29">
        <v>0</v>
      </c>
      <c r="DJ29">
        <v>0</v>
      </c>
      <c r="DK29">
        <v>0</v>
      </c>
      <c r="DL29">
        <v>0</v>
      </c>
      <c r="DM29">
        <v>0</v>
      </c>
      <c r="DN29">
        <v>0</v>
      </c>
      <c r="DO29">
        <v>0</v>
      </c>
      <c r="DP29">
        <v>0</v>
      </c>
    </row>
    <row r="30" spans="1:120" x14ac:dyDescent="0.25">
      <c r="A30" t="s">
        <v>171</v>
      </c>
      <c r="B30" s="3" t="s">
        <v>173</v>
      </c>
      <c r="C30" s="3" t="s">
        <v>121</v>
      </c>
      <c r="E30" s="5" t="b">
        <f>IFERROR(OR(IncrementalChanges2020[[#This Row],[Future No Enduring Need]:[Other Exclusion]]),FALSE)</f>
        <v>1</v>
      </c>
      <c r="G30" t="b">
        <v>1</v>
      </c>
      <c r="H30" s="5">
        <f>SUM(IncrementalChanges2020[[#This Row],[2020]:[1909]])</f>
        <v>0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4">
        <v>0</v>
      </c>
      <c r="P30" s="4">
        <v>0</v>
      </c>
      <c r="Q30" s="4">
        <v>0</v>
      </c>
      <c r="R30" s="4">
        <v>0</v>
      </c>
      <c r="S30" s="4">
        <v>0</v>
      </c>
      <c r="T30" s="4">
        <v>0</v>
      </c>
      <c r="U30" s="4">
        <v>0</v>
      </c>
      <c r="V30" s="4">
        <v>0</v>
      </c>
      <c r="W30" s="4">
        <v>0</v>
      </c>
      <c r="X30" s="4">
        <v>0</v>
      </c>
      <c r="Y30" s="4">
        <v>0</v>
      </c>
      <c r="Z30" s="4">
        <v>0</v>
      </c>
      <c r="AA30" s="4">
        <v>0</v>
      </c>
      <c r="AB30" s="4">
        <v>0</v>
      </c>
      <c r="AC30" s="4">
        <v>0</v>
      </c>
      <c r="AD30" s="4">
        <v>0</v>
      </c>
      <c r="AE30" s="4">
        <v>0</v>
      </c>
      <c r="AF30" s="4">
        <v>0</v>
      </c>
      <c r="AG30" s="4">
        <v>0</v>
      </c>
      <c r="AH30" s="4">
        <v>0</v>
      </c>
      <c r="AI30" s="4">
        <v>0</v>
      </c>
      <c r="AJ30" s="4">
        <v>0</v>
      </c>
      <c r="AK30" s="4">
        <v>0</v>
      </c>
      <c r="AL30" s="4">
        <v>0</v>
      </c>
      <c r="AM30" s="4">
        <v>0</v>
      </c>
      <c r="AN30" s="4">
        <v>0</v>
      </c>
      <c r="AO30" s="4">
        <v>0</v>
      </c>
      <c r="AP30" s="4">
        <v>0</v>
      </c>
      <c r="AQ30" s="4">
        <v>0</v>
      </c>
      <c r="AR30" s="4">
        <v>0</v>
      </c>
      <c r="AS30" s="4">
        <v>0</v>
      </c>
      <c r="AT30" s="4">
        <v>0</v>
      </c>
      <c r="AU30" s="4">
        <v>0</v>
      </c>
      <c r="AV30" s="4">
        <v>0</v>
      </c>
      <c r="AW30" s="4">
        <v>0</v>
      </c>
      <c r="AX30" s="4">
        <v>0</v>
      </c>
      <c r="AY30" s="4">
        <v>0</v>
      </c>
      <c r="AZ30" s="4">
        <v>0</v>
      </c>
      <c r="BA30" s="4">
        <v>0</v>
      </c>
      <c r="BB30" s="4">
        <v>0</v>
      </c>
      <c r="BC30" s="4">
        <v>0</v>
      </c>
      <c r="BD30" s="4">
        <v>0</v>
      </c>
      <c r="BE30" s="4">
        <v>0</v>
      </c>
      <c r="BF30" s="4">
        <v>0</v>
      </c>
      <c r="BG30" s="4">
        <v>0</v>
      </c>
      <c r="BH30" s="4">
        <v>0</v>
      </c>
      <c r="BI30" s="4">
        <v>0</v>
      </c>
      <c r="BJ30" s="4">
        <v>0</v>
      </c>
      <c r="BK30" s="4">
        <v>0</v>
      </c>
      <c r="BL30" s="4">
        <v>0</v>
      </c>
      <c r="BM30" s="4">
        <v>0</v>
      </c>
      <c r="BN30" s="4">
        <v>0</v>
      </c>
      <c r="BO30" s="4">
        <v>0</v>
      </c>
      <c r="BP30" s="4">
        <v>0</v>
      </c>
      <c r="BQ30" s="4">
        <v>0</v>
      </c>
      <c r="BR30" s="4">
        <v>0</v>
      </c>
      <c r="BS30" s="4">
        <v>0</v>
      </c>
      <c r="BT30" s="4">
        <v>0</v>
      </c>
      <c r="BU30" s="4">
        <v>0</v>
      </c>
      <c r="BV30" s="4">
        <v>0</v>
      </c>
      <c r="BW30" s="4">
        <v>0</v>
      </c>
      <c r="BX30" s="4">
        <v>0</v>
      </c>
      <c r="BY30" s="4">
        <v>0</v>
      </c>
      <c r="BZ30" s="4">
        <v>0</v>
      </c>
      <c r="CA30" s="4">
        <v>0</v>
      </c>
      <c r="CB30" s="4">
        <v>0</v>
      </c>
      <c r="CC30" s="4">
        <v>0</v>
      </c>
      <c r="CD30" s="4">
        <v>0</v>
      </c>
      <c r="CE30" s="4">
        <v>0</v>
      </c>
      <c r="CF30" s="4">
        <v>0</v>
      </c>
      <c r="CG30" s="4">
        <v>0</v>
      </c>
      <c r="CH30" s="4">
        <v>0</v>
      </c>
      <c r="CI30" s="4">
        <v>0</v>
      </c>
      <c r="CJ30" s="4">
        <v>0</v>
      </c>
      <c r="CK30" s="4">
        <v>0</v>
      </c>
      <c r="CL30" s="4">
        <v>0</v>
      </c>
      <c r="CM30" s="4">
        <v>0</v>
      </c>
      <c r="CN30" s="4">
        <v>0</v>
      </c>
      <c r="CO30" s="4">
        <v>0</v>
      </c>
      <c r="CP30" s="4">
        <v>0</v>
      </c>
      <c r="CQ30" s="4">
        <v>0</v>
      </c>
      <c r="CR30" s="4">
        <v>0</v>
      </c>
      <c r="CS30" s="4">
        <v>0</v>
      </c>
      <c r="CT30" s="4">
        <v>0</v>
      </c>
      <c r="CU30" s="4">
        <v>0</v>
      </c>
      <c r="CV30" s="4">
        <v>0</v>
      </c>
      <c r="CW30" s="4">
        <v>0</v>
      </c>
      <c r="CX30" s="4">
        <v>0</v>
      </c>
      <c r="CY30" s="4">
        <v>0</v>
      </c>
      <c r="CZ30" s="4">
        <v>0</v>
      </c>
      <c r="DA30">
        <v>0</v>
      </c>
      <c r="DB30">
        <v>0</v>
      </c>
      <c r="DC30">
        <v>0</v>
      </c>
      <c r="DD30">
        <v>0</v>
      </c>
      <c r="DE30">
        <v>0</v>
      </c>
      <c r="DF30">
        <v>0</v>
      </c>
      <c r="DG30">
        <v>0</v>
      </c>
      <c r="DH30">
        <v>0</v>
      </c>
      <c r="DI30">
        <v>0</v>
      </c>
      <c r="DJ30">
        <v>0</v>
      </c>
      <c r="DK30">
        <v>0</v>
      </c>
      <c r="DL30">
        <v>0</v>
      </c>
      <c r="DM30">
        <v>0</v>
      </c>
      <c r="DN30">
        <v>0</v>
      </c>
      <c r="DO30">
        <v>0</v>
      </c>
      <c r="DP30">
        <v>0</v>
      </c>
    </row>
    <row r="31" spans="1:120" x14ac:dyDescent="0.25">
      <c r="A31" t="s">
        <v>171</v>
      </c>
      <c r="B31" s="3" t="s">
        <v>173</v>
      </c>
      <c r="C31" s="3" t="s">
        <v>124</v>
      </c>
      <c r="E31" s="5" t="b">
        <f>IFERROR(OR(IncrementalChanges2020[[#This Row],[Future No Enduring Need]:[Other Exclusion]]),FALSE)</f>
        <v>1</v>
      </c>
      <c r="G31" t="b">
        <v>1</v>
      </c>
      <c r="H31" s="5">
        <f>SUM(IncrementalChanges2020[[#This Row],[2020]:[1909]])</f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4">
        <v>0</v>
      </c>
      <c r="P31" s="4">
        <v>0</v>
      </c>
      <c r="Q31" s="4">
        <v>0</v>
      </c>
      <c r="R31" s="4">
        <v>0</v>
      </c>
      <c r="S31" s="4">
        <v>0</v>
      </c>
      <c r="T31" s="4">
        <v>0</v>
      </c>
      <c r="U31" s="4">
        <v>0</v>
      </c>
      <c r="V31" s="4">
        <v>0</v>
      </c>
      <c r="W31" s="4">
        <v>0</v>
      </c>
      <c r="X31" s="4">
        <v>0</v>
      </c>
      <c r="Y31" s="4">
        <v>0</v>
      </c>
      <c r="Z31" s="4">
        <v>0</v>
      </c>
      <c r="AA31" s="4">
        <v>0</v>
      </c>
      <c r="AB31" s="4">
        <v>0</v>
      </c>
      <c r="AC31" s="4">
        <v>0</v>
      </c>
      <c r="AD31" s="4">
        <v>0</v>
      </c>
      <c r="AE31" s="4">
        <v>0</v>
      </c>
      <c r="AF31" s="4">
        <v>0</v>
      </c>
      <c r="AG31" s="4">
        <v>0</v>
      </c>
      <c r="AH31" s="4">
        <v>0</v>
      </c>
      <c r="AI31" s="4">
        <v>0</v>
      </c>
      <c r="AJ31" s="4">
        <v>0</v>
      </c>
      <c r="AK31" s="4">
        <v>0</v>
      </c>
      <c r="AL31" s="4">
        <v>0</v>
      </c>
      <c r="AM31" s="4">
        <v>0</v>
      </c>
      <c r="AN31" s="4">
        <v>0</v>
      </c>
      <c r="AO31" s="4">
        <v>0</v>
      </c>
      <c r="AP31" s="4">
        <v>0</v>
      </c>
      <c r="AQ31" s="4">
        <v>0</v>
      </c>
      <c r="AR31" s="4">
        <v>0</v>
      </c>
      <c r="AS31" s="4">
        <v>0</v>
      </c>
      <c r="AT31" s="4">
        <v>0</v>
      </c>
      <c r="AU31" s="4">
        <v>0</v>
      </c>
      <c r="AV31" s="4">
        <v>0</v>
      </c>
      <c r="AW31" s="4">
        <v>0</v>
      </c>
      <c r="AX31" s="4">
        <v>0</v>
      </c>
      <c r="AY31" s="4">
        <v>0</v>
      </c>
      <c r="AZ31" s="4">
        <v>0</v>
      </c>
      <c r="BA31" s="4">
        <v>0</v>
      </c>
      <c r="BB31" s="4">
        <v>0</v>
      </c>
      <c r="BC31" s="4">
        <v>0</v>
      </c>
      <c r="BD31" s="4">
        <v>0</v>
      </c>
      <c r="BE31" s="4">
        <v>0</v>
      </c>
      <c r="BF31" s="4">
        <v>0</v>
      </c>
      <c r="BG31" s="4">
        <v>0</v>
      </c>
      <c r="BH31" s="4">
        <v>0</v>
      </c>
      <c r="BI31" s="4">
        <v>0</v>
      </c>
      <c r="BJ31" s="4">
        <v>0</v>
      </c>
      <c r="BK31" s="4">
        <v>0</v>
      </c>
      <c r="BL31" s="4">
        <v>0</v>
      </c>
      <c r="BM31" s="4">
        <v>0</v>
      </c>
      <c r="BN31" s="4">
        <v>0</v>
      </c>
      <c r="BO31" s="4">
        <v>0</v>
      </c>
      <c r="BP31" s="4">
        <v>0</v>
      </c>
      <c r="BQ31" s="4">
        <v>0</v>
      </c>
      <c r="BR31" s="4">
        <v>0</v>
      </c>
      <c r="BS31" s="4">
        <v>0</v>
      </c>
      <c r="BT31" s="4">
        <v>0</v>
      </c>
      <c r="BU31" s="4">
        <v>0</v>
      </c>
      <c r="BV31" s="4">
        <v>0</v>
      </c>
      <c r="BW31" s="4">
        <v>0</v>
      </c>
      <c r="BX31" s="4">
        <v>0</v>
      </c>
      <c r="BY31" s="4">
        <v>0</v>
      </c>
      <c r="BZ31" s="4">
        <v>0</v>
      </c>
      <c r="CA31" s="4">
        <v>0</v>
      </c>
      <c r="CB31" s="4">
        <v>0</v>
      </c>
      <c r="CC31" s="4">
        <v>0</v>
      </c>
      <c r="CD31" s="4">
        <v>0</v>
      </c>
      <c r="CE31" s="4">
        <v>0</v>
      </c>
      <c r="CF31" s="4">
        <v>0</v>
      </c>
      <c r="CG31" s="4">
        <v>0</v>
      </c>
      <c r="CH31" s="4">
        <v>0</v>
      </c>
      <c r="CI31" s="4">
        <v>0</v>
      </c>
      <c r="CJ31" s="4">
        <v>0</v>
      </c>
      <c r="CK31" s="4">
        <v>0</v>
      </c>
      <c r="CL31" s="4">
        <v>0</v>
      </c>
      <c r="CM31" s="4">
        <v>0</v>
      </c>
      <c r="CN31" s="4">
        <v>0</v>
      </c>
      <c r="CO31" s="4">
        <v>0</v>
      </c>
      <c r="CP31" s="4">
        <v>0</v>
      </c>
      <c r="CQ31" s="4">
        <v>0</v>
      </c>
      <c r="CR31" s="4">
        <v>0</v>
      </c>
      <c r="CS31" s="4">
        <v>0</v>
      </c>
      <c r="CT31" s="4">
        <v>0</v>
      </c>
      <c r="CU31" s="4">
        <v>0</v>
      </c>
      <c r="CV31" s="4">
        <v>0</v>
      </c>
      <c r="CW31" s="4">
        <v>0</v>
      </c>
      <c r="CX31" s="4">
        <v>0</v>
      </c>
      <c r="CY31" s="4">
        <v>0</v>
      </c>
      <c r="CZ31" s="4">
        <v>0</v>
      </c>
      <c r="DA31">
        <v>0</v>
      </c>
      <c r="DB31">
        <v>0</v>
      </c>
      <c r="DC31">
        <v>0</v>
      </c>
      <c r="DD31">
        <v>0</v>
      </c>
      <c r="DE31">
        <v>0</v>
      </c>
      <c r="DF31">
        <v>0</v>
      </c>
      <c r="DG31">
        <v>0</v>
      </c>
      <c r="DH31">
        <v>0</v>
      </c>
      <c r="DI31">
        <v>0</v>
      </c>
      <c r="DJ31">
        <v>0</v>
      </c>
      <c r="DK31">
        <v>0</v>
      </c>
      <c r="DL31">
        <v>0</v>
      </c>
      <c r="DM31">
        <v>0</v>
      </c>
      <c r="DN31">
        <v>0</v>
      </c>
      <c r="DO31">
        <v>0</v>
      </c>
      <c r="DP31">
        <v>0</v>
      </c>
    </row>
    <row r="32" spans="1:120" x14ac:dyDescent="0.25">
      <c r="A32" t="s">
        <v>171</v>
      </c>
      <c r="B32" s="3" t="s">
        <v>173</v>
      </c>
      <c r="C32" s="3" t="s">
        <v>125</v>
      </c>
      <c r="E32" s="5" t="b">
        <f>IFERROR(OR(IncrementalChanges2020[[#This Row],[Future No Enduring Need]:[Other Exclusion]]),FALSE)</f>
        <v>1</v>
      </c>
      <c r="G32" t="b">
        <v>1</v>
      </c>
      <c r="H32" s="5">
        <f>SUM(IncrementalChanges2020[[#This Row],[2020]:[1909]])</f>
        <v>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4">
        <v>0</v>
      </c>
      <c r="P32" s="4">
        <v>0</v>
      </c>
      <c r="Q32" s="4">
        <v>0</v>
      </c>
      <c r="R32" s="4">
        <v>0</v>
      </c>
      <c r="S32" s="4">
        <v>0</v>
      </c>
      <c r="T32" s="4">
        <v>0</v>
      </c>
      <c r="U32" s="4">
        <v>0</v>
      </c>
      <c r="V32" s="4">
        <v>0</v>
      </c>
      <c r="W32" s="4">
        <v>0</v>
      </c>
      <c r="X32" s="4">
        <v>0</v>
      </c>
      <c r="Y32" s="4">
        <v>0</v>
      </c>
      <c r="Z32" s="4">
        <v>0</v>
      </c>
      <c r="AA32" s="4">
        <v>0</v>
      </c>
      <c r="AB32" s="4">
        <v>0</v>
      </c>
      <c r="AC32" s="4">
        <v>0</v>
      </c>
      <c r="AD32" s="4">
        <v>0</v>
      </c>
      <c r="AE32" s="4">
        <v>0</v>
      </c>
      <c r="AF32" s="4">
        <v>0</v>
      </c>
      <c r="AG32" s="4">
        <v>0</v>
      </c>
      <c r="AH32" s="4">
        <v>0</v>
      </c>
      <c r="AI32" s="4">
        <v>0</v>
      </c>
      <c r="AJ32" s="4">
        <v>0</v>
      </c>
      <c r="AK32" s="4">
        <v>0</v>
      </c>
      <c r="AL32" s="4">
        <v>0</v>
      </c>
      <c r="AM32" s="4">
        <v>0</v>
      </c>
      <c r="AN32" s="4">
        <v>0</v>
      </c>
      <c r="AO32" s="4">
        <v>0</v>
      </c>
      <c r="AP32" s="4">
        <v>0</v>
      </c>
      <c r="AQ32" s="4">
        <v>0</v>
      </c>
      <c r="AR32" s="4">
        <v>0</v>
      </c>
      <c r="AS32" s="4">
        <v>0</v>
      </c>
      <c r="AT32" s="4">
        <v>0</v>
      </c>
      <c r="AU32" s="4">
        <v>0</v>
      </c>
      <c r="AV32" s="4">
        <v>0</v>
      </c>
      <c r="AW32" s="4">
        <v>0</v>
      </c>
      <c r="AX32" s="4">
        <v>0</v>
      </c>
      <c r="AY32" s="4">
        <v>0</v>
      </c>
      <c r="AZ32" s="4">
        <v>0</v>
      </c>
      <c r="BA32" s="4">
        <v>0</v>
      </c>
      <c r="BB32" s="4">
        <v>0</v>
      </c>
      <c r="BC32" s="4">
        <v>0</v>
      </c>
      <c r="BD32" s="4">
        <v>0</v>
      </c>
      <c r="BE32" s="4">
        <v>0</v>
      </c>
      <c r="BF32" s="4">
        <v>0</v>
      </c>
      <c r="BG32" s="4">
        <v>0</v>
      </c>
      <c r="BH32" s="4">
        <v>0</v>
      </c>
      <c r="BI32" s="4">
        <v>0</v>
      </c>
      <c r="BJ32" s="4">
        <v>0</v>
      </c>
      <c r="BK32" s="4">
        <v>0</v>
      </c>
      <c r="BL32" s="4">
        <v>0</v>
      </c>
      <c r="BM32" s="4">
        <v>0</v>
      </c>
      <c r="BN32" s="4">
        <v>0</v>
      </c>
      <c r="BO32" s="4">
        <v>0</v>
      </c>
      <c r="BP32" s="4">
        <v>0</v>
      </c>
      <c r="BQ32" s="4">
        <v>0</v>
      </c>
      <c r="BR32" s="4">
        <v>0</v>
      </c>
      <c r="BS32" s="4">
        <v>0</v>
      </c>
      <c r="BT32" s="4">
        <v>0</v>
      </c>
      <c r="BU32" s="4">
        <v>0</v>
      </c>
      <c r="BV32" s="4">
        <v>0</v>
      </c>
      <c r="BW32" s="4">
        <v>0</v>
      </c>
      <c r="BX32" s="4">
        <v>0</v>
      </c>
      <c r="BY32" s="4">
        <v>0</v>
      </c>
      <c r="BZ32" s="4">
        <v>0</v>
      </c>
      <c r="CA32" s="4">
        <v>0</v>
      </c>
      <c r="CB32" s="4">
        <v>0</v>
      </c>
      <c r="CC32" s="4">
        <v>0</v>
      </c>
      <c r="CD32" s="4">
        <v>0</v>
      </c>
      <c r="CE32" s="4">
        <v>0</v>
      </c>
      <c r="CF32" s="4">
        <v>0</v>
      </c>
      <c r="CG32" s="4">
        <v>0</v>
      </c>
      <c r="CH32" s="4">
        <v>0</v>
      </c>
      <c r="CI32" s="4">
        <v>0</v>
      </c>
      <c r="CJ32" s="4">
        <v>0</v>
      </c>
      <c r="CK32" s="4">
        <v>0</v>
      </c>
      <c r="CL32" s="4">
        <v>0</v>
      </c>
      <c r="CM32" s="4">
        <v>0</v>
      </c>
      <c r="CN32" s="4">
        <v>0</v>
      </c>
      <c r="CO32" s="4">
        <v>0</v>
      </c>
      <c r="CP32" s="4">
        <v>0</v>
      </c>
      <c r="CQ32" s="4">
        <v>0</v>
      </c>
      <c r="CR32" s="4">
        <v>0</v>
      </c>
      <c r="CS32" s="4">
        <v>0</v>
      </c>
      <c r="CT32" s="4">
        <v>0</v>
      </c>
      <c r="CU32" s="4">
        <v>0</v>
      </c>
      <c r="CV32" s="4">
        <v>0</v>
      </c>
      <c r="CW32" s="4">
        <v>0</v>
      </c>
      <c r="CX32" s="4">
        <v>0</v>
      </c>
      <c r="CY32" s="4">
        <v>0</v>
      </c>
      <c r="CZ32" s="4">
        <v>0</v>
      </c>
      <c r="DA32">
        <v>0</v>
      </c>
      <c r="DB32">
        <v>0</v>
      </c>
      <c r="DC32">
        <v>0</v>
      </c>
      <c r="DD32">
        <v>0</v>
      </c>
      <c r="DE32">
        <v>0</v>
      </c>
      <c r="DF32">
        <v>0</v>
      </c>
      <c r="DG32">
        <v>0</v>
      </c>
      <c r="DH32">
        <v>0</v>
      </c>
      <c r="DI32">
        <v>0</v>
      </c>
      <c r="DJ32">
        <v>0</v>
      </c>
      <c r="DK32">
        <v>0</v>
      </c>
      <c r="DL32">
        <v>0</v>
      </c>
      <c r="DM32">
        <v>0</v>
      </c>
      <c r="DN32">
        <v>0</v>
      </c>
      <c r="DO32">
        <v>0</v>
      </c>
      <c r="DP32">
        <v>0</v>
      </c>
    </row>
    <row r="33" spans="1:120" x14ac:dyDescent="0.25">
      <c r="A33" t="s">
        <v>171</v>
      </c>
      <c r="B33" s="3" t="s">
        <v>174</v>
      </c>
      <c r="C33" s="3" t="s">
        <v>120</v>
      </c>
      <c r="E33" s="5" t="b">
        <f>IFERROR(OR(IncrementalChanges2020[[#This Row],[Future No Enduring Need]:[Other Exclusion]]),FALSE)</f>
        <v>1</v>
      </c>
      <c r="G33" t="b">
        <v>1</v>
      </c>
      <c r="H33" s="5">
        <f>SUM(IncrementalChanges2020[[#This Row],[2020]:[1909]])</f>
        <v>0</v>
      </c>
      <c r="I33" s="6">
        <v>0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  <c r="O33" s="4">
        <v>0</v>
      </c>
      <c r="P33" s="4">
        <v>0</v>
      </c>
      <c r="Q33" s="4">
        <v>0</v>
      </c>
      <c r="R33" s="4">
        <v>0</v>
      </c>
      <c r="S33" s="4">
        <v>0</v>
      </c>
      <c r="T33" s="4">
        <v>0</v>
      </c>
      <c r="U33" s="4">
        <v>0</v>
      </c>
      <c r="V33" s="4">
        <v>0</v>
      </c>
      <c r="W33" s="4">
        <v>0</v>
      </c>
      <c r="X33" s="4">
        <v>0</v>
      </c>
      <c r="Y33" s="4">
        <v>0</v>
      </c>
      <c r="Z33" s="4">
        <v>0</v>
      </c>
      <c r="AA33" s="4">
        <v>0</v>
      </c>
      <c r="AB33" s="4">
        <v>0</v>
      </c>
      <c r="AC33" s="4">
        <v>0</v>
      </c>
      <c r="AD33" s="4">
        <v>0</v>
      </c>
      <c r="AE33" s="4">
        <v>0</v>
      </c>
      <c r="AF33" s="4">
        <v>0</v>
      </c>
      <c r="AG33" s="4">
        <v>0</v>
      </c>
      <c r="AH33" s="4">
        <v>0</v>
      </c>
      <c r="AI33" s="4">
        <v>0</v>
      </c>
      <c r="AJ33" s="4">
        <v>0</v>
      </c>
      <c r="AK33" s="4">
        <v>0</v>
      </c>
      <c r="AL33" s="4">
        <v>0</v>
      </c>
      <c r="AM33" s="4">
        <v>0</v>
      </c>
      <c r="AN33" s="4">
        <v>0</v>
      </c>
      <c r="AO33" s="4">
        <v>0</v>
      </c>
      <c r="AP33" s="4">
        <v>0</v>
      </c>
      <c r="AQ33" s="4">
        <v>0</v>
      </c>
      <c r="AR33" s="4">
        <v>0</v>
      </c>
      <c r="AS33" s="4">
        <v>0</v>
      </c>
      <c r="AT33" s="4">
        <v>0</v>
      </c>
      <c r="AU33" s="4">
        <v>0</v>
      </c>
      <c r="AV33" s="4">
        <v>0</v>
      </c>
      <c r="AW33" s="4">
        <v>0</v>
      </c>
      <c r="AX33" s="4">
        <v>0</v>
      </c>
      <c r="AY33" s="4">
        <v>0</v>
      </c>
      <c r="AZ33" s="4">
        <v>0</v>
      </c>
      <c r="BA33" s="4">
        <v>0</v>
      </c>
      <c r="BB33" s="4">
        <v>0</v>
      </c>
      <c r="BC33" s="4">
        <v>0</v>
      </c>
      <c r="BD33" s="4">
        <v>0</v>
      </c>
      <c r="BE33" s="4">
        <v>0</v>
      </c>
      <c r="BF33" s="4">
        <v>0</v>
      </c>
      <c r="BG33" s="4">
        <v>0</v>
      </c>
      <c r="BH33" s="4">
        <v>0</v>
      </c>
      <c r="BI33" s="4">
        <v>0</v>
      </c>
      <c r="BJ33" s="4">
        <v>0</v>
      </c>
      <c r="BK33" s="4">
        <v>0</v>
      </c>
      <c r="BL33" s="4">
        <v>0</v>
      </c>
      <c r="BM33" s="4">
        <v>0</v>
      </c>
      <c r="BN33" s="4">
        <v>0</v>
      </c>
      <c r="BO33" s="4">
        <v>0</v>
      </c>
      <c r="BP33" s="4">
        <v>0</v>
      </c>
      <c r="BQ33" s="4">
        <v>0</v>
      </c>
      <c r="BR33" s="4">
        <v>0</v>
      </c>
      <c r="BS33" s="4">
        <v>0</v>
      </c>
      <c r="BT33" s="4">
        <v>0</v>
      </c>
      <c r="BU33" s="4">
        <v>0</v>
      </c>
      <c r="BV33" s="4">
        <v>0</v>
      </c>
      <c r="BW33" s="4">
        <v>0</v>
      </c>
      <c r="BX33" s="4">
        <v>0</v>
      </c>
      <c r="BY33" s="4">
        <v>0</v>
      </c>
      <c r="BZ33" s="4">
        <v>0</v>
      </c>
      <c r="CA33" s="4">
        <v>0</v>
      </c>
      <c r="CB33" s="4">
        <v>0</v>
      </c>
      <c r="CC33" s="4">
        <v>0</v>
      </c>
      <c r="CD33" s="4">
        <v>0</v>
      </c>
      <c r="CE33" s="4">
        <v>0</v>
      </c>
      <c r="CF33" s="4">
        <v>0</v>
      </c>
      <c r="CG33" s="4">
        <v>0</v>
      </c>
      <c r="CH33" s="4">
        <v>0</v>
      </c>
      <c r="CI33" s="4">
        <v>0</v>
      </c>
      <c r="CJ33" s="4">
        <v>0</v>
      </c>
      <c r="CK33" s="4">
        <v>0</v>
      </c>
      <c r="CL33" s="4">
        <v>0</v>
      </c>
      <c r="CM33" s="4">
        <v>0</v>
      </c>
      <c r="CN33" s="4">
        <v>0</v>
      </c>
      <c r="CO33" s="4">
        <v>0</v>
      </c>
      <c r="CP33" s="4">
        <v>0</v>
      </c>
      <c r="CQ33" s="4">
        <v>0</v>
      </c>
      <c r="CR33" s="4">
        <v>0</v>
      </c>
      <c r="CS33" s="4">
        <v>0</v>
      </c>
      <c r="CT33" s="4">
        <v>0</v>
      </c>
      <c r="CU33" s="4">
        <v>0</v>
      </c>
      <c r="CV33" s="4">
        <v>0</v>
      </c>
      <c r="CW33" s="4">
        <v>0</v>
      </c>
      <c r="CX33" s="4">
        <v>0</v>
      </c>
      <c r="CY33" s="4">
        <v>0</v>
      </c>
      <c r="CZ33" s="4">
        <v>0</v>
      </c>
      <c r="DA33">
        <v>0</v>
      </c>
      <c r="DB33">
        <v>0</v>
      </c>
      <c r="DC33">
        <v>0</v>
      </c>
      <c r="DD33">
        <v>0</v>
      </c>
      <c r="DE33">
        <v>0</v>
      </c>
      <c r="DF33">
        <v>0</v>
      </c>
      <c r="DG33">
        <v>0</v>
      </c>
      <c r="DH33">
        <v>0</v>
      </c>
      <c r="DI33">
        <v>0</v>
      </c>
      <c r="DJ33">
        <v>0</v>
      </c>
      <c r="DK33">
        <v>0</v>
      </c>
      <c r="DL33">
        <v>0</v>
      </c>
      <c r="DM33">
        <v>0</v>
      </c>
      <c r="DN33">
        <v>0</v>
      </c>
      <c r="DO33">
        <v>0</v>
      </c>
      <c r="DP33">
        <v>0</v>
      </c>
    </row>
    <row r="34" spans="1:120" x14ac:dyDescent="0.25">
      <c r="A34" t="s">
        <v>171</v>
      </c>
      <c r="B34" s="3" t="s">
        <v>174</v>
      </c>
      <c r="C34" s="3" t="s">
        <v>121</v>
      </c>
      <c r="E34" s="5" t="b">
        <f>IFERROR(OR(IncrementalChanges2020[[#This Row],[Future No Enduring Need]:[Other Exclusion]]),FALSE)</f>
        <v>1</v>
      </c>
      <c r="G34" t="b">
        <v>1</v>
      </c>
      <c r="H34" s="5">
        <f>SUM(IncrementalChanges2020[[#This Row],[2020]:[1909]])</f>
        <v>2</v>
      </c>
      <c r="I34" s="6">
        <v>0</v>
      </c>
      <c r="J34" s="6">
        <v>0</v>
      </c>
      <c r="K34" s="6">
        <v>0</v>
      </c>
      <c r="L34" s="6">
        <v>1</v>
      </c>
      <c r="M34" s="6">
        <v>0</v>
      </c>
      <c r="N34" s="6">
        <v>0</v>
      </c>
      <c r="O34" s="4">
        <v>0</v>
      </c>
      <c r="P34" s="4">
        <v>0</v>
      </c>
      <c r="Q34" s="4">
        <v>0</v>
      </c>
      <c r="R34" s="4">
        <v>0</v>
      </c>
      <c r="S34" s="4">
        <v>0</v>
      </c>
      <c r="T34" s="4">
        <v>0</v>
      </c>
      <c r="U34" s="4">
        <v>0</v>
      </c>
      <c r="V34" s="4">
        <v>0</v>
      </c>
      <c r="W34" s="4">
        <v>0</v>
      </c>
      <c r="X34" s="4">
        <v>0</v>
      </c>
      <c r="Y34" s="4">
        <v>0</v>
      </c>
      <c r="Z34" s="4">
        <v>0</v>
      </c>
      <c r="AA34" s="4">
        <v>0</v>
      </c>
      <c r="AB34" s="4">
        <v>0</v>
      </c>
      <c r="AC34" s="4">
        <v>0</v>
      </c>
      <c r="AD34" s="4">
        <v>0</v>
      </c>
      <c r="AE34" s="4">
        <v>0</v>
      </c>
      <c r="AF34" s="4">
        <v>0</v>
      </c>
      <c r="AG34" s="4">
        <v>0</v>
      </c>
      <c r="AH34" s="4">
        <v>0</v>
      </c>
      <c r="AI34" s="4">
        <v>0</v>
      </c>
      <c r="AJ34" s="4">
        <v>0</v>
      </c>
      <c r="AK34" s="4">
        <v>0</v>
      </c>
      <c r="AL34" s="4">
        <v>0</v>
      </c>
      <c r="AM34" s="4">
        <v>0</v>
      </c>
      <c r="AN34" s="4">
        <v>0</v>
      </c>
      <c r="AO34" s="4">
        <v>0</v>
      </c>
      <c r="AP34" s="4">
        <v>0</v>
      </c>
      <c r="AQ34" s="4">
        <v>0</v>
      </c>
      <c r="AR34" s="4">
        <v>0</v>
      </c>
      <c r="AS34" s="4">
        <v>0</v>
      </c>
      <c r="AT34" s="4">
        <v>0</v>
      </c>
      <c r="AU34" s="4">
        <v>0</v>
      </c>
      <c r="AV34" s="4">
        <v>0</v>
      </c>
      <c r="AW34" s="4">
        <v>0</v>
      </c>
      <c r="AX34" s="4">
        <v>1</v>
      </c>
      <c r="AY34" s="4">
        <v>0</v>
      </c>
      <c r="AZ34" s="4">
        <v>0</v>
      </c>
      <c r="BA34" s="4">
        <v>0</v>
      </c>
      <c r="BB34" s="4">
        <v>0</v>
      </c>
      <c r="BC34" s="4">
        <v>0</v>
      </c>
      <c r="BD34" s="4">
        <v>0</v>
      </c>
      <c r="BE34" s="4">
        <v>0</v>
      </c>
      <c r="BF34" s="4">
        <v>0</v>
      </c>
      <c r="BG34" s="4">
        <v>0</v>
      </c>
      <c r="BH34" s="4">
        <v>0</v>
      </c>
      <c r="BI34" s="4">
        <v>0</v>
      </c>
      <c r="BJ34" s="4">
        <v>0</v>
      </c>
      <c r="BK34" s="4">
        <v>0</v>
      </c>
      <c r="BL34" s="4">
        <v>0</v>
      </c>
      <c r="BM34" s="4">
        <v>0</v>
      </c>
      <c r="BN34" s="4">
        <v>0</v>
      </c>
      <c r="BO34" s="4">
        <v>0</v>
      </c>
      <c r="BP34" s="4">
        <v>0</v>
      </c>
      <c r="BQ34" s="4">
        <v>0</v>
      </c>
      <c r="BR34" s="4">
        <v>0</v>
      </c>
      <c r="BS34" s="4">
        <v>0</v>
      </c>
      <c r="BT34" s="4">
        <v>0</v>
      </c>
      <c r="BU34" s="4">
        <v>0</v>
      </c>
      <c r="BV34" s="4">
        <v>0</v>
      </c>
      <c r="BW34" s="4">
        <v>0</v>
      </c>
      <c r="BX34" s="4">
        <v>0</v>
      </c>
      <c r="BY34" s="4">
        <v>0</v>
      </c>
      <c r="BZ34" s="4">
        <v>0</v>
      </c>
      <c r="CA34" s="4">
        <v>0</v>
      </c>
      <c r="CB34" s="4">
        <v>0</v>
      </c>
      <c r="CC34" s="4">
        <v>0</v>
      </c>
      <c r="CD34" s="4">
        <v>0</v>
      </c>
      <c r="CE34" s="4">
        <v>0</v>
      </c>
      <c r="CF34" s="4">
        <v>0</v>
      </c>
      <c r="CG34" s="4">
        <v>0</v>
      </c>
      <c r="CH34" s="4">
        <v>0</v>
      </c>
      <c r="CI34" s="4">
        <v>0</v>
      </c>
      <c r="CJ34" s="4">
        <v>0</v>
      </c>
      <c r="CK34" s="4">
        <v>0</v>
      </c>
      <c r="CL34" s="4">
        <v>0</v>
      </c>
      <c r="CM34" s="4">
        <v>0</v>
      </c>
      <c r="CN34" s="4">
        <v>0</v>
      </c>
      <c r="CO34" s="4">
        <v>0</v>
      </c>
      <c r="CP34" s="4">
        <v>0</v>
      </c>
      <c r="CQ34" s="4">
        <v>0</v>
      </c>
      <c r="CR34" s="4">
        <v>0</v>
      </c>
      <c r="CS34" s="4">
        <v>0</v>
      </c>
      <c r="CT34" s="4">
        <v>0</v>
      </c>
      <c r="CU34" s="4">
        <v>0</v>
      </c>
      <c r="CV34" s="4">
        <v>0</v>
      </c>
      <c r="CW34" s="4">
        <v>0</v>
      </c>
      <c r="CX34" s="4">
        <v>0</v>
      </c>
      <c r="CY34" s="4">
        <v>0</v>
      </c>
      <c r="CZ34" s="4">
        <v>0</v>
      </c>
      <c r="DA34">
        <v>0</v>
      </c>
      <c r="DB34">
        <v>0</v>
      </c>
      <c r="DC34">
        <v>0</v>
      </c>
      <c r="DD34">
        <v>0</v>
      </c>
      <c r="DE34">
        <v>0</v>
      </c>
      <c r="DF34">
        <v>0</v>
      </c>
      <c r="DG34">
        <v>0</v>
      </c>
      <c r="DH34">
        <v>0</v>
      </c>
      <c r="DI34">
        <v>0</v>
      </c>
      <c r="DJ34">
        <v>0</v>
      </c>
      <c r="DK34">
        <v>0</v>
      </c>
      <c r="DL34">
        <v>0</v>
      </c>
      <c r="DM34">
        <v>0</v>
      </c>
      <c r="DN34">
        <v>0</v>
      </c>
      <c r="DO34">
        <v>0</v>
      </c>
      <c r="DP34">
        <v>0</v>
      </c>
    </row>
    <row r="35" spans="1:120" x14ac:dyDescent="0.25">
      <c r="A35" t="s">
        <v>171</v>
      </c>
      <c r="B35" s="3" t="s">
        <v>174</v>
      </c>
      <c r="C35" s="3" t="s">
        <v>124</v>
      </c>
      <c r="E35" s="5" t="b">
        <f>IFERROR(OR(IncrementalChanges2020[[#This Row],[Future No Enduring Need]:[Other Exclusion]]),FALSE)</f>
        <v>1</v>
      </c>
      <c r="G35" t="b">
        <v>1</v>
      </c>
      <c r="H35" s="5">
        <f>SUM(IncrementalChanges2020[[#This Row],[2020]:[1909]])</f>
        <v>0</v>
      </c>
      <c r="I35" s="6">
        <v>0</v>
      </c>
      <c r="J35" s="6">
        <v>0</v>
      </c>
      <c r="K35" s="6">
        <v>0</v>
      </c>
      <c r="L35" s="6">
        <v>0</v>
      </c>
      <c r="M35" s="6">
        <v>0</v>
      </c>
      <c r="N35" s="6">
        <v>0</v>
      </c>
      <c r="O35" s="4">
        <v>0</v>
      </c>
      <c r="P35" s="4">
        <v>0</v>
      </c>
      <c r="Q35" s="4">
        <v>0</v>
      </c>
      <c r="R35" s="4">
        <v>0</v>
      </c>
      <c r="S35" s="4">
        <v>0</v>
      </c>
      <c r="T35" s="4">
        <v>0</v>
      </c>
      <c r="U35" s="4">
        <v>0</v>
      </c>
      <c r="V35" s="4">
        <v>0</v>
      </c>
      <c r="W35" s="4">
        <v>0</v>
      </c>
      <c r="X35" s="4">
        <v>0</v>
      </c>
      <c r="Y35" s="4">
        <v>0</v>
      </c>
      <c r="Z35" s="4">
        <v>0</v>
      </c>
      <c r="AA35" s="4">
        <v>0</v>
      </c>
      <c r="AB35" s="4">
        <v>0</v>
      </c>
      <c r="AC35" s="4">
        <v>0</v>
      </c>
      <c r="AD35" s="4">
        <v>0</v>
      </c>
      <c r="AE35" s="4">
        <v>0</v>
      </c>
      <c r="AF35" s="4">
        <v>0</v>
      </c>
      <c r="AG35" s="4">
        <v>0</v>
      </c>
      <c r="AH35" s="4">
        <v>0</v>
      </c>
      <c r="AI35" s="4">
        <v>0</v>
      </c>
      <c r="AJ35" s="4">
        <v>0</v>
      </c>
      <c r="AK35" s="4">
        <v>0</v>
      </c>
      <c r="AL35" s="4">
        <v>0</v>
      </c>
      <c r="AM35" s="4">
        <v>0</v>
      </c>
      <c r="AN35" s="4">
        <v>0</v>
      </c>
      <c r="AO35" s="4">
        <v>0</v>
      </c>
      <c r="AP35" s="4">
        <v>0</v>
      </c>
      <c r="AQ35" s="4">
        <v>0</v>
      </c>
      <c r="AR35" s="4">
        <v>0</v>
      </c>
      <c r="AS35" s="4">
        <v>0</v>
      </c>
      <c r="AT35" s="4">
        <v>0</v>
      </c>
      <c r="AU35" s="4">
        <v>0</v>
      </c>
      <c r="AV35" s="4">
        <v>0</v>
      </c>
      <c r="AW35" s="4">
        <v>0</v>
      </c>
      <c r="AX35" s="4">
        <v>0</v>
      </c>
      <c r="AY35" s="4">
        <v>0</v>
      </c>
      <c r="AZ35" s="4">
        <v>0</v>
      </c>
      <c r="BA35" s="4">
        <v>0</v>
      </c>
      <c r="BB35" s="4">
        <v>0</v>
      </c>
      <c r="BC35" s="4">
        <v>0</v>
      </c>
      <c r="BD35" s="4">
        <v>0</v>
      </c>
      <c r="BE35" s="4">
        <v>0</v>
      </c>
      <c r="BF35" s="4">
        <v>0</v>
      </c>
      <c r="BG35" s="4">
        <v>0</v>
      </c>
      <c r="BH35" s="4">
        <v>0</v>
      </c>
      <c r="BI35" s="4">
        <v>0</v>
      </c>
      <c r="BJ35" s="4">
        <v>0</v>
      </c>
      <c r="BK35" s="4">
        <v>0</v>
      </c>
      <c r="BL35" s="4">
        <v>0</v>
      </c>
      <c r="BM35" s="4">
        <v>0</v>
      </c>
      <c r="BN35" s="4">
        <v>0</v>
      </c>
      <c r="BO35" s="4">
        <v>0</v>
      </c>
      <c r="BP35" s="4">
        <v>0</v>
      </c>
      <c r="BQ35" s="4">
        <v>0</v>
      </c>
      <c r="BR35" s="4">
        <v>0</v>
      </c>
      <c r="BS35" s="4">
        <v>0</v>
      </c>
      <c r="BT35" s="4">
        <v>0</v>
      </c>
      <c r="BU35" s="4">
        <v>0</v>
      </c>
      <c r="BV35" s="4">
        <v>0</v>
      </c>
      <c r="BW35" s="4">
        <v>0</v>
      </c>
      <c r="BX35" s="4">
        <v>0</v>
      </c>
      <c r="BY35" s="4">
        <v>0</v>
      </c>
      <c r="BZ35" s="4">
        <v>0</v>
      </c>
      <c r="CA35" s="4">
        <v>0</v>
      </c>
      <c r="CB35" s="4">
        <v>0</v>
      </c>
      <c r="CC35" s="4">
        <v>0</v>
      </c>
      <c r="CD35" s="4">
        <v>0</v>
      </c>
      <c r="CE35" s="4">
        <v>0</v>
      </c>
      <c r="CF35" s="4">
        <v>0</v>
      </c>
      <c r="CG35" s="4">
        <v>0</v>
      </c>
      <c r="CH35" s="4">
        <v>0</v>
      </c>
      <c r="CI35" s="4">
        <v>0</v>
      </c>
      <c r="CJ35" s="4">
        <v>0</v>
      </c>
      <c r="CK35" s="4">
        <v>0</v>
      </c>
      <c r="CL35" s="4">
        <v>0</v>
      </c>
      <c r="CM35" s="4">
        <v>0</v>
      </c>
      <c r="CN35" s="4">
        <v>0</v>
      </c>
      <c r="CO35" s="4">
        <v>0</v>
      </c>
      <c r="CP35" s="4">
        <v>0</v>
      </c>
      <c r="CQ35" s="4">
        <v>0</v>
      </c>
      <c r="CR35" s="4">
        <v>0</v>
      </c>
      <c r="CS35" s="4">
        <v>0</v>
      </c>
      <c r="CT35" s="4">
        <v>0</v>
      </c>
      <c r="CU35" s="4">
        <v>0</v>
      </c>
      <c r="CV35" s="4">
        <v>0</v>
      </c>
      <c r="CW35" s="4">
        <v>0</v>
      </c>
      <c r="CX35" s="4">
        <v>0</v>
      </c>
      <c r="CY35" s="4">
        <v>0</v>
      </c>
      <c r="CZ35" s="4">
        <v>0</v>
      </c>
      <c r="DA35">
        <v>0</v>
      </c>
      <c r="DB35">
        <v>0</v>
      </c>
      <c r="DC35">
        <v>0</v>
      </c>
      <c r="DD35">
        <v>0</v>
      </c>
      <c r="DE35">
        <v>0</v>
      </c>
      <c r="DF35">
        <v>0</v>
      </c>
      <c r="DG35">
        <v>0</v>
      </c>
      <c r="DH35">
        <v>0</v>
      </c>
      <c r="DI35">
        <v>0</v>
      </c>
      <c r="DJ35">
        <v>0</v>
      </c>
      <c r="DK35">
        <v>0</v>
      </c>
      <c r="DL35">
        <v>0</v>
      </c>
      <c r="DM35">
        <v>0</v>
      </c>
      <c r="DN35">
        <v>0</v>
      </c>
      <c r="DO35">
        <v>0</v>
      </c>
      <c r="DP35">
        <v>0</v>
      </c>
    </row>
    <row r="36" spans="1:120" x14ac:dyDescent="0.25">
      <c r="A36" t="s">
        <v>171</v>
      </c>
      <c r="B36" s="3" t="s">
        <v>174</v>
      </c>
      <c r="C36" s="3" t="s">
        <v>125</v>
      </c>
      <c r="E36" s="5" t="b">
        <f>IFERROR(OR(IncrementalChanges2020[[#This Row],[Future No Enduring Need]:[Other Exclusion]]),FALSE)</f>
        <v>1</v>
      </c>
      <c r="G36" t="b">
        <v>1</v>
      </c>
      <c r="H36" s="5">
        <f>SUM(IncrementalChanges2020[[#This Row],[2020]:[1909]])</f>
        <v>0</v>
      </c>
      <c r="I36" s="6">
        <v>0</v>
      </c>
      <c r="J36" s="6">
        <v>0</v>
      </c>
      <c r="K36" s="6">
        <v>0</v>
      </c>
      <c r="L36" s="6">
        <v>0</v>
      </c>
      <c r="M36" s="6">
        <v>0</v>
      </c>
      <c r="N36" s="6">
        <v>0</v>
      </c>
      <c r="O36" s="4">
        <v>0</v>
      </c>
      <c r="P36" s="4">
        <v>0</v>
      </c>
      <c r="Q36" s="4">
        <v>0</v>
      </c>
      <c r="R36" s="4">
        <v>0</v>
      </c>
      <c r="S36" s="4">
        <v>0</v>
      </c>
      <c r="T36" s="4">
        <v>0</v>
      </c>
      <c r="U36" s="4">
        <v>0</v>
      </c>
      <c r="V36" s="4">
        <v>0</v>
      </c>
      <c r="W36" s="4">
        <v>0</v>
      </c>
      <c r="X36" s="4">
        <v>0</v>
      </c>
      <c r="Y36" s="4">
        <v>0</v>
      </c>
      <c r="Z36" s="4">
        <v>0</v>
      </c>
      <c r="AA36" s="4">
        <v>0</v>
      </c>
      <c r="AB36" s="4">
        <v>0</v>
      </c>
      <c r="AC36" s="4">
        <v>0</v>
      </c>
      <c r="AD36" s="4">
        <v>0</v>
      </c>
      <c r="AE36" s="4">
        <v>0</v>
      </c>
      <c r="AF36" s="4">
        <v>0</v>
      </c>
      <c r="AG36" s="4">
        <v>0</v>
      </c>
      <c r="AH36" s="4">
        <v>0</v>
      </c>
      <c r="AI36" s="4">
        <v>0</v>
      </c>
      <c r="AJ36" s="4">
        <v>0</v>
      </c>
      <c r="AK36" s="4">
        <v>0</v>
      </c>
      <c r="AL36" s="4">
        <v>0</v>
      </c>
      <c r="AM36" s="4">
        <v>0</v>
      </c>
      <c r="AN36" s="4">
        <v>0</v>
      </c>
      <c r="AO36" s="4">
        <v>0</v>
      </c>
      <c r="AP36" s="4">
        <v>0</v>
      </c>
      <c r="AQ36" s="4">
        <v>0</v>
      </c>
      <c r="AR36" s="4">
        <v>0</v>
      </c>
      <c r="AS36" s="4">
        <v>0</v>
      </c>
      <c r="AT36" s="4">
        <v>0</v>
      </c>
      <c r="AU36" s="4">
        <v>0</v>
      </c>
      <c r="AV36" s="4">
        <v>0</v>
      </c>
      <c r="AW36" s="4">
        <v>0</v>
      </c>
      <c r="AX36" s="4">
        <v>0</v>
      </c>
      <c r="AY36" s="4">
        <v>0</v>
      </c>
      <c r="AZ36" s="4">
        <v>0</v>
      </c>
      <c r="BA36" s="4">
        <v>0</v>
      </c>
      <c r="BB36" s="4">
        <v>0</v>
      </c>
      <c r="BC36" s="4">
        <v>0</v>
      </c>
      <c r="BD36" s="4">
        <v>0</v>
      </c>
      <c r="BE36" s="4">
        <v>0</v>
      </c>
      <c r="BF36" s="4">
        <v>0</v>
      </c>
      <c r="BG36" s="4">
        <v>0</v>
      </c>
      <c r="BH36" s="4">
        <v>0</v>
      </c>
      <c r="BI36" s="4">
        <v>0</v>
      </c>
      <c r="BJ36" s="4">
        <v>0</v>
      </c>
      <c r="BK36" s="4">
        <v>0</v>
      </c>
      <c r="BL36" s="4">
        <v>0</v>
      </c>
      <c r="BM36" s="4">
        <v>0</v>
      </c>
      <c r="BN36" s="4">
        <v>0</v>
      </c>
      <c r="BO36" s="4">
        <v>0</v>
      </c>
      <c r="BP36" s="4">
        <v>0</v>
      </c>
      <c r="BQ36" s="4">
        <v>0</v>
      </c>
      <c r="BR36" s="4">
        <v>0</v>
      </c>
      <c r="BS36" s="4">
        <v>0</v>
      </c>
      <c r="BT36" s="4">
        <v>0</v>
      </c>
      <c r="BU36" s="4">
        <v>0</v>
      </c>
      <c r="BV36" s="4">
        <v>0</v>
      </c>
      <c r="BW36" s="4">
        <v>0</v>
      </c>
      <c r="BX36" s="4">
        <v>0</v>
      </c>
      <c r="BY36" s="4">
        <v>0</v>
      </c>
      <c r="BZ36" s="4">
        <v>0</v>
      </c>
      <c r="CA36" s="4">
        <v>0</v>
      </c>
      <c r="CB36" s="4">
        <v>0</v>
      </c>
      <c r="CC36" s="4">
        <v>0</v>
      </c>
      <c r="CD36" s="4">
        <v>0</v>
      </c>
      <c r="CE36" s="4">
        <v>0</v>
      </c>
      <c r="CF36" s="4">
        <v>0</v>
      </c>
      <c r="CG36" s="4">
        <v>0</v>
      </c>
      <c r="CH36" s="4">
        <v>0</v>
      </c>
      <c r="CI36" s="4">
        <v>0</v>
      </c>
      <c r="CJ36" s="4">
        <v>0</v>
      </c>
      <c r="CK36" s="4">
        <v>0</v>
      </c>
      <c r="CL36" s="4">
        <v>0</v>
      </c>
      <c r="CM36" s="4">
        <v>0</v>
      </c>
      <c r="CN36" s="4">
        <v>0</v>
      </c>
      <c r="CO36" s="4">
        <v>0</v>
      </c>
      <c r="CP36" s="4">
        <v>0</v>
      </c>
      <c r="CQ36" s="4">
        <v>0</v>
      </c>
      <c r="CR36" s="4">
        <v>0</v>
      </c>
      <c r="CS36" s="4">
        <v>0</v>
      </c>
      <c r="CT36" s="4">
        <v>0</v>
      </c>
      <c r="CU36" s="4">
        <v>0</v>
      </c>
      <c r="CV36" s="4">
        <v>0</v>
      </c>
      <c r="CW36" s="4">
        <v>0</v>
      </c>
      <c r="CX36" s="4">
        <v>0</v>
      </c>
      <c r="CY36" s="4">
        <v>0</v>
      </c>
      <c r="CZ36" s="4">
        <v>0</v>
      </c>
      <c r="DA36">
        <v>0</v>
      </c>
      <c r="DB36">
        <v>0</v>
      </c>
      <c r="DC36">
        <v>0</v>
      </c>
      <c r="DD36">
        <v>0</v>
      </c>
      <c r="DE36">
        <v>0</v>
      </c>
      <c r="DF36">
        <v>0</v>
      </c>
      <c r="DG36">
        <v>0</v>
      </c>
      <c r="DH36">
        <v>0</v>
      </c>
      <c r="DI36">
        <v>0</v>
      </c>
      <c r="DJ36">
        <v>0</v>
      </c>
      <c r="DK36">
        <v>0</v>
      </c>
      <c r="DL36">
        <v>0</v>
      </c>
      <c r="DM36">
        <v>0</v>
      </c>
      <c r="DN36">
        <v>0</v>
      </c>
      <c r="DO36">
        <v>0</v>
      </c>
      <c r="DP36">
        <v>0</v>
      </c>
    </row>
    <row r="37" spans="1:120" ht="30" x14ac:dyDescent="0.25">
      <c r="A37" s="18">
        <v>104857</v>
      </c>
      <c r="B37" s="3" t="s">
        <v>175</v>
      </c>
      <c r="C37" s="3" t="s">
        <v>120</v>
      </c>
      <c r="E37" s="5" t="b">
        <f>IFERROR(OR(IncrementalChanges2020[[#This Row],[Future No Enduring Need]:[Other Exclusion]]),FALSE)</f>
        <v>0</v>
      </c>
      <c r="F37" t="b">
        <v>0</v>
      </c>
      <c r="G37" t="b">
        <v>0</v>
      </c>
      <c r="H37" s="5">
        <f>SUM(IncrementalChanges2020[[#This Row],[2020]:[1909]])</f>
        <v>0</v>
      </c>
      <c r="I37" s="6"/>
      <c r="J37" s="6"/>
      <c r="K37" s="6"/>
      <c r="L37" s="6"/>
      <c r="M37" s="6"/>
      <c r="N37" s="6"/>
      <c r="O37" s="4"/>
      <c r="P37" s="4"/>
      <c r="Q37" s="4"/>
      <c r="R37" s="4"/>
      <c r="S37" s="4"/>
      <c r="T37" s="4"/>
      <c r="U37" s="4"/>
      <c r="V37" s="4"/>
      <c r="W37" s="4">
        <v>1</v>
      </c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>
        <v>-1</v>
      </c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</row>
    <row r="38" spans="1:120" ht="30" x14ac:dyDescent="0.25">
      <c r="A38" s="18">
        <v>104493</v>
      </c>
      <c r="B38" s="3" t="s">
        <v>176</v>
      </c>
      <c r="C38" s="3" t="s">
        <v>120</v>
      </c>
      <c r="E38" s="5" t="b">
        <f>IFERROR(OR(IncrementalChanges2020[[#This Row],[Future No Enduring Need]:[Other Exclusion]]),FALSE)</f>
        <v>1</v>
      </c>
      <c r="G38" t="b">
        <v>1</v>
      </c>
      <c r="H38" s="5">
        <f>SUM(IncrementalChanges2020[[#This Row],[2020]:[1909]])</f>
        <v>0</v>
      </c>
      <c r="I38" s="6"/>
      <c r="J38" s="6"/>
      <c r="K38" s="6"/>
      <c r="L38" s="6"/>
      <c r="M38" s="6"/>
      <c r="N38" s="6"/>
      <c r="O38" s="4"/>
      <c r="P38" s="4"/>
      <c r="Q38" s="4"/>
      <c r="R38" s="4"/>
      <c r="S38" s="4"/>
      <c r="T38" s="4"/>
      <c r="U38" s="4"/>
      <c r="V38" s="4"/>
      <c r="W38" s="4"/>
      <c r="X38" s="4"/>
      <c r="Y38" s="4">
        <v>1</v>
      </c>
      <c r="Z38" s="4"/>
      <c r="AA38" s="4"/>
      <c r="AB38" s="4"/>
      <c r="AC38" s="4"/>
      <c r="AD38" s="4"/>
      <c r="AE38" s="4"/>
      <c r="AF38" s="4"/>
      <c r="AG38" s="4"/>
      <c r="AH38" s="4"/>
      <c r="AI38" s="4">
        <v>-1</v>
      </c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</row>
    <row r="39" spans="1:120" ht="30" x14ac:dyDescent="0.25">
      <c r="A39" s="18">
        <v>104818</v>
      </c>
      <c r="B39" s="3" t="s">
        <v>177</v>
      </c>
      <c r="C39" s="3" t="s">
        <v>120</v>
      </c>
      <c r="E39" s="5" t="b">
        <f>IFERROR(OR(IncrementalChanges2020[[#This Row],[Future No Enduring Need]:[Other Exclusion]]),FALSE)</f>
        <v>1</v>
      </c>
      <c r="G39" t="b">
        <v>1</v>
      </c>
      <c r="H39" s="5">
        <f>SUM(IncrementalChanges2020[[#This Row],[2020]:[1909]])</f>
        <v>0</v>
      </c>
      <c r="I39" s="6"/>
      <c r="J39" s="6"/>
      <c r="K39" s="6"/>
      <c r="L39" s="6"/>
      <c r="M39" s="6"/>
      <c r="N39" s="6"/>
      <c r="O39" s="4"/>
      <c r="P39" s="4">
        <v>1</v>
      </c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>
        <v>-1</v>
      </c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</row>
    <row r="40" spans="1:120" ht="30" x14ac:dyDescent="0.25">
      <c r="A40" s="18">
        <v>104500</v>
      </c>
      <c r="B40" s="3" t="s">
        <v>178</v>
      </c>
      <c r="C40" s="3" t="s">
        <v>120</v>
      </c>
      <c r="E40" s="5" t="b">
        <f>IFERROR(OR(IncrementalChanges2020[[#This Row],[Future No Enduring Need]:[Other Exclusion]]),FALSE)</f>
        <v>1</v>
      </c>
      <c r="G40" t="b">
        <v>1</v>
      </c>
      <c r="H40" s="5">
        <f>SUM(IncrementalChanges2020[[#This Row],[2020]:[1909]])</f>
        <v>0</v>
      </c>
      <c r="I40" s="6"/>
      <c r="J40" s="6"/>
      <c r="K40" s="6"/>
      <c r="L40" s="6"/>
      <c r="M40" s="6"/>
      <c r="N40" s="6"/>
      <c r="O40" s="4"/>
      <c r="P40" s="4"/>
      <c r="Q40" s="4"/>
      <c r="R40" s="4"/>
      <c r="S40" s="4"/>
      <c r="T40" s="4"/>
      <c r="U40" s="4"/>
      <c r="V40" s="4"/>
      <c r="W40" s="4"/>
      <c r="X40" s="4"/>
      <c r="Y40" s="4">
        <v>1</v>
      </c>
      <c r="Z40" s="4"/>
      <c r="AA40" s="4"/>
      <c r="AB40" s="4"/>
      <c r="AC40" s="4"/>
      <c r="AD40" s="4"/>
      <c r="AE40" s="4"/>
      <c r="AF40" s="4">
        <v>-1</v>
      </c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</row>
    <row r="41" spans="1:120" ht="30" x14ac:dyDescent="0.25">
      <c r="A41" s="18">
        <v>104816</v>
      </c>
      <c r="B41" s="3" t="s">
        <v>179</v>
      </c>
      <c r="C41" s="3" t="s">
        <v>120</v>
      </c>
      <c r="E41" s="5" t="b">
        <f>IFERROR(OR(IncrementalChanges2020[[#This Row],[Future No Enduring Need]:[Other Exclusion]]),FALSE)</f>
        <v>1</v>
      </c>
      <c r="G41" t="b">
        <v>1</v>
      </c>
      <c r="H41" s="5">
        <f>SUM(IncrementalChanges2020[[#This Row],[2020]:[1909]])</f>
        <v>0</v>
      </c>
      <c r="I41" s="6"/>
      <c r="J41" s="6"/>
      <c r="K41" s="6"/>
      <c r="L41" s="6"/>
      <c r="M41" s="6"/>
      <c r="N41" s="6"/>
      <c r="O41" s="4"/>
      <c r="P41" s="4"/>
      <c r="Q41" s="4"/>
      <c r="R41" s="4"/>
      <c r="S41" s="4"/>
      <c r="T41" s="4"/>
      <c r="U41" s="4"/>
      <c r="V41" s="4">
        <v>1</v>
      </c>
      <c r="W41" s="4"/>
      <c r="X41" s="4"/>
      <c r="Y41" s="4"/>
      <c r="Z41" s="4"/>
      <c r="AA41" s="4"/>
      <c r="AB41" s="4"/>
      <c r="AC41" s="4"/>
      <c r="AD41" s="4"/>
      <c r="AE41" s="4"/>
      <c r="AF41" s="4">
        <v>-1</v>
      </c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</row>
    <row r="42" spans="1:120" ht="30" x14ac:dyDescent="0.25">
      <c r="A42" s="18">
        <v>104994</v>
      </c>
      <c r="B42" s="3" t="s">
        <v>180</v>
      </c>
      <c r="C42" s="3" t="s">
        <v>120</v>
      </c>
      <c r="E42" s="5" t="b">
        <f>IFERROR(OR(IncrementalChanges2020[[#This Row],[Future No Enduring Need]:[Other Exclusion]]),FALSE)</f>
        <v>1</v>
      </c>
      <c r="G42" t="b">
        <v>1</v>
      </c>
      <c r="H42" s="5">
        <f>SUM(IncrementalChanges2020[[#This Row],[2020]:[1909]])</f>
        <v>0</v>
      </c>
      <c r="I42" s="6"/>
      <c r="J42" s="6"/>
      <c r="K42" s="6"/>
      <c r="L42" s="6"/>
      <c r="M42" s="6"/>
      <c r="N42" s="6"/>
      <c r="O42" s="4"/>
      <c r="P42" s="4"/>
      <c r="Q42" s="4">
        <v>1</v>
      </c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>
        <v>-1</v>
      </c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</row>
    <row r="43" spans="1:120" x14ac:dyDescent="0.25">
      <c r="A43" s="18">
        <v>106373</v>
      </c>
      <c r="B43" s="3" t="s">
        <v>182</v>
      </c>
      <c r="C43" s="3" t="s">
        <v>120</v>
      </c>
      <c r="E43" s="5" t="b">
        <f>IFERROR(OR(IncrementalChanges2020[[#This Row],[Future No Enduring Need]:[Other Exclusion]]),FALSE)</f>
        <v>1</v>
      </c>
      <c r="G43" t="b">
        <v>1</v>
      </c>
      <c r="H43" s="5">
        <f>SUM(IncrementalChanges2020[[#This Row],[2020]:[1909]])</f>
        <v>0</v>
      </c>
      <c r="I43" s="6"/>
      <c r="J43" s="6"/>
      <c r="K43" s="6"/>
      <c r="L43" s="6"/>
      <c r="M43" s="6"/>
      <c r="N43" s="6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>
        <v>1</v>
      </c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>
        <v>-1</v>
      </c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</row>
    <row r="44" spans="1:120" x14ac:dyDescent="0.25">
      <c r="A44" s="18">
        <v>106379</v>
      </c>
      <c r="B44" s="3" t="s">
        <v>183</v>
      </c>
      <c r="C44" s="3" t="s">
        <v>120</v>
      </c>
      <c r="E44" s="5" t="b">
        <f>IFERROR(OR(IncrementalChanges2020[[#This Row],[Future No Enduring Need]:[Other Exclusion]]),FALSE)</f>
        <v>1</v>
      </c>
      <c r="G44" t="b">
        <v>1</v>
      </c>
      <c r="H44" s="5">
        <f>SUM(IncrementalChanges2020[[#This Row],[2020]:[1909]])</f>
        <v>0</v>
      </c>
      <c r="I44" s="6"/>
      <c r="J44" s="6"/>
      <c r="K44" s="6"/>
      <c r="L44" s="6"/>
      <c r="M44" s="6"/>
      <c r="N44" s="6"/>
      <c r="O44" s="4"/>
      <c r="P44" s="4">
        <v>1</v>
      </c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>
        <v>-1</v>
      </c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</row>
    <row r="45" spans="1:120" x14ac:dyDescent="0.25">
      <c r="A45" s="18">
        <v>107779</v>
      </c>
      <c r="B45" s="3" t="s">
        <v>184</v>
      </c>
      <c r="C45" s="3" t="s">
        <v>120</v>
      </c>
      <c r="E45" s="5" t="b">
        <f>IFERROR(OR(IncrementalChanges2020[[#This Row],[Future No Enduring Need]:[Other Exclusion]]),FALSE)</f>
        <v>1</v>
      </c>
      <c r="G45" t="b">
        <v>1</v>
      </c>
      <c r="H45" s="5">
        <f>SUM(IncrementalChanges2020[[#This Row],[2020]:[1909]])</f>
        <v>0</v>
      </c>
      <c r="I45" s="6"/>
      <c r="J45" s="6"/>
      <c r="K45" s="6"/>
      <c r="L45" s="6"/>
      <c r="M45" s="6"/>
      <c r="N45" s="6"/>
      <c r="O45" s="4"/>
      <c r="P45" s="4"/>
      <c r="Q45" s="4">
        <v>1</v>
      </c>
      <c r="R45" s="4"/>
      <c r="S45" s="4"/>
      <c r="T45" s="4"/>
      <c r="U45" s="4"/>
      <c r="V45" s="4"/>
      <c r="W45" s="4"/>
      <c r="X45" s="4"/>
      <c r="Y45" s="4"/>
      <c r="Z45" s="4"/>
      <c r="AA45" s="4"/>
      <c r="AB45" s="4">
        <v>-1</v>
      </c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</row>
    <row r="46" spans="1:120" x14ac:dyDescent="0.25">
      <c r="A46" s="18">
        <v>107780</v>
      </c>
      <c r="B46" s="3" t="s">
        <v>185</v>
      </c>
      <c r="C46" s="3" t="s">
        <v>120</v>
      </c>
      <c r="E46" s="5" t="b">
        <f>IFERROR(OR(IncrementalChanges2020[[#This Row],[Future No Enduring Need]:[Other Exclusion]]),FALSE)</f>
        <v>1</v>
      </c>
      <c r="G46" t="b">
        <v>1</v>
      </c>
      <c r="H46" s="5">
        <f>SUM(IncrementalChanges2020[[#This Row],[2020]:[1909]])</f>
        <v>0</v>
      </c>
      <c r="I46" s="6"/>
      <c r="J46" s="6"/>
      <c r="K46" s="6"/>
      <c r="L46" s="6"/>
      <c r="M46" s="6"/>
      <c r="N46" s="6"/>
      <c r="O46" s="4"/>
      <c r="P46" s="4"/>
      <c r="Q46" s="4">
        <v>1</v>
      </c>
      <c r="R46" s="4"/>
      <c r="S46" s="4"/>
      <c r="T46" s="4"/>
      <c r="U46" s="4"/>
      <c r="V46" s="4"/>
      <c r="W46" s="4"/>
      <c r="X46" s="4"/>
      <c r="Y46" s="4"/>
      <c r="Z46" s="4"/>
      <c r="AA46" s="4"/>
      <c r="AB46" s="4">
        <v>-1</v>
      </c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</row>
    <row r="47" spans="1:120" x14ac:dyDescent="0.25">
      <c r="A47" s="18">
        <v>109006</v>
      </c>
      <c r="B47" s="3" t="s">
        <v>186</v>
      </c>
      <c r="C47" s="3" t="s">
        <v>120</v>
      </c>
      <c r="E47" s="5" t="b">
        <f>IFERROR(OR(IncrementalChanges2020[[#This Row],[Future No Enduring Need]:[Other Exclusion]]),FALSE)</f>
        <v>1</v>
      </c>
      <c r="G47" t="b">
        <v>1</v>
      </c>
      <c r="H47" s="5">
        <f>SUM(IncrementalChanges2020[[#This Row],[2020]:[1909]])</f>
        <v>0</v>
      </c>
      <c r="I47" s="6"/>
      <c r="J47" s="6"/>
      <c r="K47" s="6">
        <v>1</v>
      </c>
      <c r="L47" s="6"/>
      <c r="M47" s="6"/>
      <c r="N47" s="6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>
        <v>-1</v>
      </c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</row>
    <row r="48" spans="1:120" x14ac:dyDescent="0.25">
      <c r="A48" s="18">
        <v>109007</v>
      </c>
      <c r="B48" s="3" t="s">
        <v>187</v>
      </c>
      <c r="C48" s="3" t="s">
        <v>120</v>
      </c>
      <c r="E48" s="5" t="b">
        <f>IFERROR(OR(IncrementalChanges2020[[#This Row],[Future No Enduring Need]:[Other Exclusion]]),FALSE)</f>
        <v>1</v>
      </c>
      <c r="G48" t="b">
        <v>1</v>
      </c>
      <c r="H48" s="5">
        <f>SUM(IncrementalChanges2020[[#This Row],[2020]:[1909]])</f>
        <v>0</v>
      </c>
      <c r="I48" s="6"/>
      <c r="J48" s="6"/>
      <c r="K48" s="6">
        <v>1</v>
      </c>
      <c r="L48" s="6"/>
      <c r="M48" s="6"/>
      <c r="N48" s="6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>
        <v>-1</v>
      </c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</row>
    <row r="49" spans="1:104" x14ac:dyDescent="0.25">
      <c r="A49" s="18">
        <v>111348</v>
      </c>
      <c r="B49" s="3" t="s">
        <v>188</v>
      </c>
      <c r="C49" s="3" t="s">
        <v>120</v>
      </c>
      <c r="E49" s="5" t="b">
        <f>IFERROR(OR(IncrementalChanges2020[[#This Row],[Future No Enduring Need]:[Other Exclusion]]),FALSE)</f>
        <v>1</v>
      </c>
      <c r="G49" t="b">
        <v>1</v>
      </c>
      <c r="H49" s="5">
        <f>SUM(IncrementalChanges2020[[#This Row],[2020]:[1909]])</f>
        <v>0</v>
      </c>
      <c r="I49" s="6"/>
      <c r="J49" s="6"/>
      <c r="K49" s="6"/>
      <c r="L49" s="6"/>
      <c r="M49" s="6"/>
      <c r="N49" s="6"/>
      <c r="O49" s="4"/>
      <c r="P49" s="4"/>
      <c r="Q49" s="4">
        <v>1</v>
      </c>
      <c r="R49" s="4"/>
      <c r="S49" s="4"/>
      <c r="T49" s="4"/>
      <c r="U49" s="4"/>
      <c r="V49" s="4"/>
      <c r="W49" s="4"/>
      <c r="X49" s="4">
        <v>-1</v>
      </c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</row>
    <row r="50" spans="1:104" x14ac:dyDescent="0.25">
      <c r="A50" s="18" t="s">
        <v>181</v>
      </c>
      <c r="B50" s="3" t="s">
        <v>172</v>
      </c>
      <c r="C50" s="3" t="s">
        <v>120</v>
      </c>
      <c r="E50" s="5" t="b">
        <f>IFERROR(OR(IncrementalChanges2020[[#This Row],[Future No Enduring Need]:[Other Exclusion]]),FALSE)</f>
        <v>1</v>
      </c>
      <c r="G50" t="b">
        <v>1</v>
      </c>
      <c r="H50" s="5">
        <f>SUM(IncrementalChanges2020[[#This Row],[2020]:[1909]])</f>
        <v>-182</v>
      </c>
      <c r="I50" s="6">
        <v>0</v>
      </c>
      <c r="J50" s="6">
        <v>0</v>
      </c>
      <c r="K50" s="6">
        <v>0</v>
      </c>
      <c r="L50" s="6">
        <v>0</v>
      </c>
      <c r="M50" s="6">
        <v>0</v>
      </c>
      <c r="N50" s="6">
        <v>0</v>
      </c>
      <c r="O50" s="4">
        <v>0</v>
      </c>
      <c r="P50" s="4">
        <v>-2</v>
      </c>
      <c r="Q50" s="4">
        <v>-3</v>
      </c>
      <c r="R50" s="4">
        <v>-1</v>
      </c>
      <c r="S50" s="4">
        <v>-23</v>
      </c>
      <c r="T50" s="4">
        <v>-4</v>
      </c>
      <c r="U50" s="4">
        <v>-24</v>
      </c>
      <c r="V50" s="4">
        <v>-19</v>
      </c>
      <c r="W50" s="4">
        <v>-56</v>
      </c>
      <c r="X50" s="4">
        <v>-13</v>
      </c>
      <c r="Y50" s="4">
        <v>-1</v>
      </c>
      <c r="Z50" s="4">
        <v>-30</v>
      </c>
      <c r="AA50" s="4">
        <v>-2</v>
      </c>
      <c r="AB50" s="4">
        <v>0</v>
      </c>
      <c r="AC50" s="4">
        <v>0</v>
      </c>
      <c r="AD50" s="4">
        <v>0</v>
      </c>
      <c r="AE50" s="4">
        <v>0</v>
      </c>
      <c r="AF50" s="4">
        <v>-3</v>
      </c>
      <c r="AG50" s="4">
        <v>0</v>
      </c>
      <c r="AH50" s="4">
        <v>0</v>
      </c>
      <c r="AI50" s="4">
        <v>0</v>
      </c>
      <c r="AJ50" s="4">
        <v>0</v>
      </c>
      <c r="AK50" s="4">
        <v>0</v>
      </c>
      <c r="AL50" s="4">
        <v>0</v>
      </c>
      <c r="AM50" s="4">
        <v>0</v>
      </c>
      <c r="AN50" s="4">
        <v>0</v>
      </c>
      <c r="AO50" s="4">
        <v>0</v>
      </c>
      <c r="AP50" s="4">
        <v>0</v>
      </c>
      <c r="AQ50" s="4">
        <v>0</v>
      </c>
      <c r="AR50" s="4">
        <v>0</v>
      </c>
      <c r="AS50" s="4">
        <v>0</v>
      </c>
      <c r="AT50" s="4">
        <v>-1</v>
      </c>
      <c r="AU50" s="4">
        <v>0</v>
      </c>
      <c r="AV50" s="4">
        <v>0</v>
      </c>
      <c r="AW50" s="4">
        <v>0</v>
      </c>
      <c r="AX50" s="4">
        <v>0</v>
      </c>
      <c r="AY50" s="4">
        <v>0</v>
      </c>
      <c r="AZ50" s="4">
        <v>0</v>
      </c>
      <c r="BA50" s="4">
        <v>0</v>
      </c>
      <c r="BB50" s="4">
        <v>0</v>
      </c>
      <c r="BC50" s="4">
        <v>0</v>
      </c>
      <c r="BD50" s="4">
        <v>0</v>
      </c>
      <c r="BE50" s="4">
        <v>0</v>
      </c>
      <c r="BF50" s="4">
        <v>0</v>
      </c>
      <c r="BG50" s="4">
        <v>0</v>
      </c>
      <c r="BH50" s="4">
        <v>0</v>
      </c>
      <c r="BI50" s="4">
        <v>0</v>
      </c>
      <c r="BJ50" s="4">
        <v>0</v>
      </c>
      <c r="BK50" s="4">
        <v>0</v>
      </c>
      <c r="BL50" s="4">
        <v>0</v>
      </c>
      <c r="BM50" s="4">
        <v>0</v>
      </c>
      <c r="BN50" s="4">
        <v>0</v>
      </c>
      <c r="BO50" s="4">
        <v>0</v>
      </c>
      <c r="BP50" s="4">
        <v>0</v>
      </c>
      <c r="BQ50" s="4">
        <v>0</v>
      </c>
      <c r="BR50" s="4">
        <v>0</v>
      </c>
      <c r="BS50" s="4">
        <v>0</v>
      </c>
      <c r="BT50" s="4">
        <v>0</v>
      </c>
      <c r="BU50" s="4">
        <v>0</v>
      </c>
      <c r="BV50" s="4">
        <v>0</v>
      </c>
      <c r="BW50" s="4">
        <v>0</v>
      </c>
      <c r="BX50" s="4">
        <v>0</v>
      </c>
      <c r="BY50" s="4">
        <v>0</v>
      </c>
      <c r="BZ50" s="4">
        <v>0</v>
      </c>
      <c r="CA50" s="4">
        <v>0</v>
      </c>
      <c r="CB50" s="4">
        <v>0</v>
      </c>
      <c r="CC50" s="4">
        <v>0</v>
      </c>
      <c r="CD50" s="4">
        <v>0</v>
      </c>
      <c r="CE50" s="4">
        <v>0</v>
      </c>
      <c r="CF50" s="4">
        <v>0</v>
      </c>
      <c r="CG50" s="4">
        <v>0</v>
      </c>
      <c r="CH50" s="4">
        <v>0</v>
      </c>
      <c r="CI50" s="4">
        <v>0</v>
      </c>
      <c r="CJ50" s="4">
        <v>0</v>
      </c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</row>
    <row r="51" spans="1:104" x14ac:dyDescent="0.25">
      <c r="A51" s="18" t="s">
        <v>181</v>
      </c>
      <c r="B51" s="3" t="s">
        <v>172</v>
      </c>
      <c r="C51" s="3" t="s">
        <v>121</v>
      </c>
      <c r="E51" s="5" t="b">
        <f>IFERROR(OR(IncrementalChanges2020[[#This Row],[Future No Enduring Need]:[Other Exclusion]]),FALSE)</f>
        <v>1</v>
      </c>
      <c r="G51" t="b">
        <v>1</v>
      </c>
      <c r="H51" s="5">
        <f>SUM(IncrementalChanges2020[[#This Row],[2020]:[1909]])</f>
        <v>-9</v>
      </c>
      <c r="I51" s="6">
        <v>0</v>
      </c>
      <c r="J51" s="6">
        <v>0</v>
      </c>
      <c r="K51" s="6">
        <v>0</v>
      </c>
      <c r="L51" s="6">
        <v>0</v>
      </c>
      <c r="M51" s="6">
        <v>0</v>
      </c>
      <c r="N51" s="6">
        <v>0</v>
      </c>
      <c r="O51" s="4">
        <v>0</v>
      </c>
      <c r="P51" s="4">
        <v>0</v>
      </c>
      <c r="Q51" s="4">
        <v>0</v>
      </c>
      <c r="R51" s="4">
        <v>0</v>
      </c>
      <c r="S51" s="4">
        <v>-1</v>
      </c>
      <c r="T51" s="4">
        <v>0</v>
      </c>
      <c r="U51" s="4">
        <v>-1</v>
      </c>
      <c r="V51" s="4">
        <v>0</v>
      </c>
      <c r="W51" s="4">
        <v>-2</v>
      </c>
      <c r="X51" s="4">
        <v>-1</v>
      </c>
      <c r="Y51" s="4">
        <v>0</v>
      </c>
      <c r="Z51" s="4">
        <v>-4</v>
      </c>
      <c r="AA51" s="4">
        <v>0</v>
      </c>
      <c r="AB51" s="4">
        <v>0</v>
      </c>
      <c r="AC51" s="4">
        <v>0</v>
      </c>
      <c r="AD51" s="4">
        <v>0</v>
      </c>
      <c r="AE51" s="4">
        <v>0</v>
      </c>
      <c r="AF51" s="4">
        <v>0</v>
      </c>
      <c r="AG51" s="4">
        <v>0</v>
      </c>
      <c r="AH51" s="4">
        <v>0</v>
      </c>
      <c r="AI51" s="4">
        <v>0</v>
      </c>
      <c r="AJ51" s="4">
        <v>0</v>
      </c>
      <c r="AK51" s="4">
        <v>0</v>
      </c>
      <c r="AL51" s="4">
        <v>0</v>
      </c>
      <c r="AM51" s="4">
        <v>0</v>
      </c>
      <c r="AN51" s="4">
        <v>0</v>
      </c>
      <c r="AO51" s="4">
        <v>0</v>
      </c>
      <c r="AP51" s="4">
        <v>0</v>
      </c>
      <c r="AQ51" s="4">
        <v>0</v>
      </c>
      <c r="AR51" s="4">
        <v>0</v>
      </c>
      <c r="AS51" s="4">
        <v>0</v>
      </c>
      <c r="AT51" s="4">
        <v>0</v>
      </c>
      <c r="AU51" s="4">
        <v>0</v>
      </c>
      <c r="AV51" s="4">
        <v>0</v>
      </c>
      <c r="AW51" s="4">
        <v>0</v>
      </c>
      <c r="AX51" s="4">
        <v>0</v>
      </c>
      <c r="AY51" s="4">
        <v>0</v>
      </c>
      <c r="AZ51" s="4">
        <v>0</v>
      </c>
      <c r="BA51" s="4">
        <v>0</v>
      </c>
      <c r="BB51" s="4">
        <v>0</v>
      </c>
      <c r="BC51" s="4">
        <v>0</v>
      </c>
      <c r="BD51" s="4">
        <v>0</v>
      </c>
      <c r="BE51" s="4">
        <v>0</v>
      </c>
      <c r="BF51" s="4">
        <v>0</v>
      </c>
      <c r="BG51" s="4">
        <v>0</v>
      </c>
      <c r="BH51" s="4">
        <v>0</v>
      </c>
      <c r="BI51" s="4">
        <v>0</v>
      </c>
      <c r="BJ51" s="4">
        <v>0</v>
      </c>
      <c r="BK51" s="4">
        <v>0</v>
      </c>
      <c r="BL51" s="4">
        <v>0</v>
      </c>
      <c r="BM51" s="4">
        <v>0</v>
      </c>
      <c r="BN51" s="4">
        <v>0</v>
      </c>
      <c r="BO51" s="4">
        <v>0</v>
      </c>
      <c r="BP51" s="4">
        <v>0</v>
      </c>
      <c r="BQ51" s="4">
        <v>0</v>
      </c>
      <c r="BR51" s="4">
        <v>0</v>
      </c>
      <c r="BS51" s="4">
        <v>0</v>
      </c>
      <c r="BT51" s="4">
        <v>0</v>
      </c>
      <c r="BU51" s="4">
        <v>0</v>
      </c>
      <c r="BV51" s="4">
        <v>0</v>
      </c>
      <c r="BW51" s="4">
        <v>0</v>
      </c>
      <c r="BX51" s="4">
        <v>0</v>
      </c>
      <c r="BY51" s="4">
        <v>0</v>
      </c>
      <c r="BZ51" s="4">
        <v>0</v>
      </c>
      <c r="CA51" s="4">
        <v>0</v>
      </c>
      <c r="CB51" s="4">
        <v>0</v>
      </c>
      <c r="CC51" s="4">
        <v>0</v>
      </c>
      <c r="CD51" s="4">
        <v>0</v>
      </c>
      <c r="CE51" s="4">
        <v>0</v>
      </c>
      <c r="CF51" s="4">
        <v>0</v>
      </c>
      <c r="CG51" s="4">
        <v>0</v>
      </c>
      <c r="CH51" s="4">
        <v>0</v>
      </c>
      <c r="CI51" s="4">
        <v>0</v>
      </c>
      <c r="CJ51" s="4">
        <v>0</v>
      </c>
      <c r="CK51" s="4"/>
      <c r="CL51" s="4"/>
      <c r="CM51" s="4"/>
      <c r="CN51" s="4"/>
      <c r="CO51" s="4"/>
      <c r="CP51" s="4"/>
      <c r="CQ51" s="4"/>
      <c r="CR51" s="4"/>
      <c r="CS51" s="4"/>
      <c r="CT51" s="4"/>
      <c r="CU51" s="4"/>
      <c r="CV51" s="4"/>
      <c r="CW51" s="4"/>
      <c r="CX51" s="4"/>
      <c r="CY51" s="4"/>
      <c r="CZ51" s="4"/>
    </row>
    <row r="52" spans="1:104" x14ac:dyDescent="0.25">
      <c r="A52" s="18" t="s">
        <v>181</v>
      </c>
      <c r="B52" s="3" t="s">
        <v>172</v>
      </c>
      <c r="C52" s="3" t="s">
        <v>124</v>
      </c>
      <c r="E52" s="5" t="b">
        <f>IFERROR(OR(IncrementalChanges2020[[#This Row],[Future No Enduring Need]:[Other Exclusion]]),FALSE)</f>
        <v>1</v>
      </c>
      <c r="G52" t="b">
        <v>1</v>
      </c>
      <c r="H52" s="5">
        <f>SUM(IncrementalChanges2020[[#This Row],[2020]:[1909]])</f>
        <v>-19</v>
      </c>
      <c r="I52" s="6">
        <v>0</v>
      </c>
      <c r="J52" s="6">
        <v>0</v>
      </c>
      <c r="K52" s="6">
        <v>0</v>
      </c>
      <c r="L52" s="6">
        <v>0</v>
      </c>
      <c r="M52" s="6">
        <v>0</v>
      </c>
      <c r="N52" s="6">
        <v>0</v>
      </c>
      <c r="O52" s="4">
        <v>0</v>
      </c>
      <c r="P52" s="4">
        <v>0</v>
      </c>
      <c r="Q52" s="4">
        <v>0</v>
      </c>
      <c r="R52" s="4">
        <v>0</v>
      </c>
      <c r="S52" s="4">
        <v>-4</v>
      </c>
      <c r="T52" s="4">
        <v>0</v>
      </c>
      <c r="U52" s="4">
        <v>-2</v>
      </c>
      <c r="V52" s="4">
        <v>-11</v>
      </c>
      <c r="W52" s="4">
        <v>0</v>
      </c>
      <c r="X52" s="4">
        <v>0</v>
      </c>
      <c r="Y52" s="4">
        <v>-2</v>
      </c>
      <c r="Z52" s="4">
        <v>0</v>
      </c>
      <c r="AA52" s="4">
        <v>0</v>
      </c>
      <c r="AB52" s="4">
        <v>0</v>
      </c>
      <c r="AC52" s="4">
        <v>0</v>
      </c>
      <c r="AD52" s="4">
        <v>0</v>
      </c>
      <c r="AE52" s="4">
        <v>0</v>
      </c>
      <c r="AF52" s="4">
        <v>0</v>
      </c>
      <c r="AG52" s="4">
        <v>0</v>
      </c>
      <c r="AH52" s="4">
        <v>0</v>
      </c>
      <c r="AI52" s="4">
        <v>0</v>
      </c>
      <c r="AJ52" s="4">
        <v>0</v>
      </c>
      <c r="AK52" s="4">
        <v>0</v>
      </c>
      <c r="AL52" s="4">
        <v>0</v>
      </c>
      <c r="AM52" s="4">
        <v>0</v>
      </c>
      <c r="AN52" s="4">
        <v>0</v>
      </c>
      <c r="AO52" s="4">
        <v>0</v>
      </c>
      <c r="AP52" s="4">
        <v>0</v>
      </c>
      <c r="AQ52" s="4">
        <v>0</v>
      </c>
      <c r="AR52" s="4">
        <v>0</v>
      </c>
      <c r="AS52" s="4">
        <v>0</v>
      </c>
      <c r="AT52" s="4">
        <v>0</v>
      </c>
      <c r="AU52" s="4">
        <v>0</v>
      </c>
      <c r="AV52" s="4">
        <v>0</v>
      </c>
      <c r="AW52" s="4">
        <v>0</v>
      </c>
      <c r="AX52" s="4">
        <v>0</v>
      </c>
      <c r="AY52" s="4">
        <v>0</v>
      </c>
      <c r="AZ52" s="4">
        <v>0</v>
      </c>
      <c r="BA52" s="4">
        <v>0</v>
      </c>
      <c r="BB52" s="4">
        <v>0</v>
      </c>
      <c r="BC52" s="4">
        <v>0</v>
      </c>
      <c r="BD52" s="4">
        <v>0</v>
      </c>
      <c r="BE52" s="4">
        <v>0</v>
      </c>
      <c r="BF52" s="4">
        <v>0</v>
      </c>
      <c r="BG52" s="4">
        <v>0</v>
      </c>
      <c r="BH52" s="4">
        <v>0</v>
      </c>
      <c r="BI52" s="4">
        <v>0</v>
      </c>
      <c r="BJ52" s="4">
        <v>0</v>
      </c>
      <c r="BK52" s="4">
        <v>0</v>
      </c>
      <c r="BL52" s="4">
        <v>0</v>
      </c>
      <c r="BM52" s="4">
        <v>0</v>
      </c>
      <c r="BN52" s="4">
        <v>0</v>
      </c>
      <c r="BO52" s="4">
        <v>0</v>
      </c>
      <c r="BP52" s="4">
        <v>0</v>
      </c>
      <c r="BQ52" s="4">
        <v>0</v>
      </c>
      <c r="BR52" s="4">
        <v>0</v>
      </c>
      <c r="BS52" s="4">
        <v>0</v>
      </c>
      <c r="BT52" s="4">
        <v>0</v>
      </c>
      <c r="BU52" s="4">
        <v>0</v>
      </c>
      <c r="BV52" s="4">
        <v>0</v>
      </c>
      <c r="BW52" s="4">
        <v>0</v>
      </c>
      <c r="BX52" s="4">
        <v>0</v>
      </c>
      <c r="BY52" s="4">
        <v>0</v>
      </c>
      <c r="BZ52" s="4">
        <v>0</v>
      </c>
      <c r="CA52" s="4">
        <v>0</v>
      </c>
      <c r="CB52" s="4">
        <v>0</v>
      </c>
      <c r="CC52" s="4">
        <v>0</v>
      </c>
      <c r="CD52" s="4">
        <v>0</v>
      </c>
      <c r="CE52" s="4">
        <v>0</v>
      </c>
      <c r="CF52" s="4">
        <v>0</v>
      </c>
      <c r="CG52" s="4">
        <v>0</v>
      </c>
      <c r="CH52" s="4">
        <v>0</v>
      </c>
      <c r="CI52" s="4">
        <v>0</v>
      </c>
      <c r="CJ52" s="4">
        <v>0</v>
      </c>
      <c r="CK52" s="4"/>
      <c r="CL52" s="4"/>
      <c r="CM52" s="4"/>
      <c r="CN52" s="4"/>
      <c r="CO52" s="4"/>
      <c r="CP52" s="4"/>
      <c r="CQ52" s="4"/>
      <c r="CR52" s="4"/>
      <c r="CS52" s="4"/>
      <c r="CT52" s="4"/>
      <c r="CU52" s="4"/>
      <c r="CV52" s="4"/>
      <c r="CW52" s="4"/>
      <c r="CX52" s="4"/>
      <c r="CY52" s="4"/>
      <c r="CZ52" s="4"/>
    </row>
    <row r="53" spans="1:104" x14ac:dyDescent="0.25">
      <c r="A53" s="18" t="s">
        <v>181</v>
      </c>
      <c r="B53" s="3" t="s">
        <v>172</v>
      </c>
      <c r="C53" s="3" t="s">
        <v>125</v>
      </c>
      <c r="E53" s="5" t="b">
        <f>IFERROR(OR(IncrementalChanges2020[[#This Row],[Future No Enduring Need]:[Other Exclusion]]),FALSE)</f>
        <v>1</v>
      </c>
      <c r="G53" t="b">
        <v>1</v>
      </c>
      <c r="H53" s="5">
        <f>SUM(IncrementalChanges2020[[#This Row],[2020]:[1909]])</f>
        <v>-2</v>
      </c>
      <c r="I53" s="6">
        <v>0</v>
      </c>
      <c r="J53" s="6">
        <v>0</v>
      </c>
      <c r="K53" s="6">
        <v>0</v>
      </c>
      <c r="L53" s="6">
        <v>0</v>
      </c>
      <c r="M53" s="6">
        <v>0</v>
      </c>
      <c r="N53" s="6">
        <v>0</v>
      </c>
      <c r="O53" s="4">
        <v>0</v>
      </c>
      <c r="P53" s="4">
        <v>0</v>
      </c>
      <c r="Q53" s="4">
        <v>0</v>
      </c>
      <c r="R53" s="4">
        <v>0</v>
      </c>
      <c r="S53" s="4">
        <v>0</v>
      </c>
      <c r="T53" s="4">
        <v>-2</v>
      </c>
      <c r="U53" s="4">
        <v>0</v>
      </c>
      <c r="V53" s="4">
        <v>0</v>
      </c>
      <c r="W53" s="4">
        <v>0</v>
      </c>
      <c r="X53" s="4">
        <v>0</v>
      </c>
      <c r="Y53" s="4">
        <v>0</v>
      </c>
      <c r="Z53" s="4">
        <v>0</v>
      </c>
      <c r="AA53" s="4">
        <v>0</v>
      </c>
      <c r="AB53" s="4">
        <v>0</v>
      </c>
      <c r="AC53" s="4">
        <v>0</v>
      </c>
      <c r="AD53" s="4">
        <v>0</v>
      </c>
      <c r="AE53" s="4">
        <v>0</v>
      </c>
      <c r="AF53" s="4">
        <v>0</v>
      </c>
      <c r="AG53" s="4">
        <v>0</v>
      </c>
      <c r="AH53" s="4">
        <v>0</v>
      </c>
      <c r="AI53" s="4">
        <v>0</v>
      </c>
      <c r="AJ53" s="4">
        <v>0</v>
      </c>
      <c r="AK53" s="4">
        <v>0</v>
      </c>
      <c r="AL53" s="4">
        <v>0</v>
      </c>
      <c r="AM53" s="4">
        <v>0</v>
      </c>
      <c r="AN53" s="4">
        <v>0</v>
      </c>
      <c r="AO53" s="4">
        <v>0</v>
      </c>
      <c r="AP53" s="4">
        <v>0</v>
      </c>
      <c r="AQ53" s="4">
        <v>0</v>
      </c>
      <c r="AR53" s="4">
        <v>0</v>
      </c>
      <c r="AS53" s="4">
        <v>0</v>
      </c>
      <c r="AT53" s="4">
        <v>0</v>
      </c>
      <c r="AU53" s="4">
        <v>0</v>
      </c>
      <c r="AV53" s="4">
        <v>0</v>
      </c>
      <c r="AW53" s="4">
        <v>0</v>
      </c>
      <c r="AX53" s="4">
        <v>0</v>
      </c>
      <c r="AY53" s="4">
        <v>0</v>
      </c>
      <c r="AZ53" s="4">
        <v>0</v>
      </c>
      <c r="BA53" s="4">
        <v>0</v>
      </c>
      <c r="BB53" s="4">
        <v>0</v>
      </c>
      <c r="BC53" s="4">
        <v>0</v>
      </c>
      <c r="BD53" s="4">
        <v>0</v>
      </c>
      <c r="BE53" s="4">
        <v>0</v>
      </c>
      <c r="BF53" s="4">
        <v>0</v>
      </c>
      <c r="BG53" s="4">
        <v>0</v>
      </c>
      <c r="BH53" s="4">
        <v>0</v>
      </c>
      <c r="BI53" s="4">
        <v>0</v>
      </c>
      <c r="BJ53" s="4">
        <v>0</v>
      </c>
      <c r="BK53" s="4">
        <v>0</v>
      </c>
      <c r="BL53" s="4">
        <v>0</v>
      </c>
      <c r="BM53" s="4">
        <v>0</v>
      </c>
      <c r="BN53" s="4">
        <v>0</v>
      </c>
      <c r="BO53" s="4">
        <v>0</v>
      </c>
      <c r="BP53" s="4">
        <v>0</v>
      </c>
      <c r="BQ53" s="4">
        <v>0</v>
      </c>
      <c r="BR53" s="4">
        <v>0</v>
      </c>
      <c r="BS53" s="4">
        <v>0</v>
      </c>
      <c r="BT53" s="4">
        <v>0</v>
      </c>
      <c r="BU53" s="4">
        <v>0</v>
      </c>
      <c r="BV53" s="4">
        <v>0</v>
      </c>
      <c r="BW53" s="4">
        <v>0</v>
      </c>
      <c r="BX53" s="4">
        <v>0</v>
      </c>
      <c r="BY53" s="4">
        <v>0</v>
      </c>
      <c r="BZ53" s="4">
        <v>0</v>
      </c>
      <c r="CA53" s="4">
        <v>0</v>
      </c>
      <c r="CB53" s="4">
        <v>0</v>
      </c>
      <c r="CC53" s="4">
        <v>0</v>
      </c>
      <c r="CD53" s="4">
        <v>0</v>
      </c>
      <c r="CE53" s="4">
        <v>0</v>
      </c>
      <c r="CF53" s="4">
        <v>0</v>
      </c>
      <c r="CG53" s="4">
        <v>0</v>
      </c>
      <c r="CH53" s="4">
        <v>0</v>
      </c>
      <c r="CI53" s="4">
        <v>0</v>
      </c>
      <c r="CJ53" s="4">
        <v>0</v>
      </c>
      <c r="CK53" s="4"/>
      <c r="CL53" s="4"/>
      <c r="CM53" s="4"/>
      <c r="CN53" s="4"/>
      <c r="CO53" s="4"/>
      <c r="CP53" s="4"/>
      <c r="CQ53" s="4"/>
      <c r="CR53" s="4"/>
      <c r="CS53" s="4"/>
      <c r="CT53" s="4"/>
      <c r="CU53" s="4"/>
      <c r="CV53" s="4"/>
      <c r="CW53" s="4"/>
      <c r="CX53" s="4"/>
      <c r="CY53" s="4"/>
      <c r="CZ53" s="4"/>
    </row>
    <row r="54" spans="1:104" ht="30" x14ac:dyDescent="0.25">
      <c r="A54" t="s">
        <v>145</v>
      </c>
      <c r="B54" s="3" t="s">
        <v>151</v>
      </c>
      <c r="C54" s="3" t="s">
        <v>120</v>
      </c>
      <c r="D54" t="s">
        <v>126</v>
      </c>
      <c r="E54" s="5" t="b">
        <f>IFERROR(OR(IncrementalChanges2020[[#This Row],[Future No Enduring Need]:[Other Exclusion]]),FALSE)</f>
        <v>1</v>
      </c>
      <c r="G54" t="b">
        <v>1</v>
      </c>
      <c r="H54" s="5">
        <f>SUM(IncrementalChanges2020[[#This Row],[2020]:[1909]])</f>
        <v>-2</v>
      </c>
      <c r="I54" s="6"/>
      <c r="J54" s="6"/>
      <c r="K54" s="6"/>
      <c r="L54" s="6"/>
      <c r="M54" s="6"/>
      <c r="N54" s="6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>
        <v>-2</v>
      </c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</row>
    <row r="55" spans="1:104" ht="30" x14ac:dyDescent="0.25">
      <c r="A55" t="s">
        <v>145</v>
      </c>
      <c r="B55" s="3" t="s">
        <v>151</v>
      </c>
      <c r="C55" s="3" t="s">
        <v>121</v>
      </c>
      <c r="D55" t="s">
        <v>126</v>
      </c>
      <c r="E55" s="5" t="b">
        <f>IFERROR(OR(IncrementalChanges2020[[#This Row],[Future No Enduring Need]:[Other Exclusion]]),FALSE)</f>
        <v>1</v>
      </c>
      <c r="G55" t="b">
        <v>1</v>
      </c>
      <c r="H55" s="5">
        <f>SUM(IncrementalChanges2020[[#This Row],[2020]:[1909]])</f>
        <v>0</v>
      </c>
      <c r="I55" s="6"/>
      <c r="J55" s="6"/>
      <c r="K55" s="6"/>
      <c r="L55" s="6"/>
      <c r="M55" s="6"/>
      <c r="N55" s="6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>
        <v>0</v>
      </c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/>
      <c r="BQ55" s="4"/>
      <c r="BR55" s="4"/>
      <c r="BS55" s="4"/>
      <c r="BT55" s="4"/>
      <c r="BU55" s="4"/>
      <c r="BV55" s="4"/>
      <c r="BW55" s="4"/>
      <c r="BX55" s="4"/>
      <c r="BY55" s="4"/>
      <c r="BZ55" s="4"/>
      <c r="CA55" s="4"/>
      <c r="CB55" s="4"/>
      <c r="CC55" s="4"/>
      <c r="CD55" s="4"/>
      <c r="CE55" s="4"/>
      <c r="CF55" s="4"/>
      <c r="CG55" s="4"/>
      <c r="CH55" s="4"/>
      <c r="CI55" s="4"/>
      <c r="CJ55" s="4"/>
      <c r="CK55" s="4"/>
      <c r="CL55" s="4"/>
      <c r="CM55" s="4"/>
      <c r="CN55" s="4"/>
      <c r="CO55" s="4"/>
      <c r="CP55" s="4"/>
      <c r="CQ55" s="4"/>
      <c r="CR55" s="4"/>
      <c r="CS55" s="4"/>
      <c r="CT55" s="4"/>
      <c r="CU55" s="4"/>
      <c r="CV55" s="4"/>
      <c r="CW55" s="4"/>
      <c r="CX55" s="4"/>
      <c r="CY55" s="4"/>
      <c r="CZ55" s="4"/>
    </row>
    <row r="56" spans="1:104" ht="30" x14ac:dyDescent="0.25">
      <c r="A56" t="s">
        <v>145</v>
      </c>
      <c r="B56" s="3" t="s">
        <v>151</v>
      </c>
      <c r="C56" s="3" t="s">
        <v>124</v>
      </c>
      <c r="D56" t="s">
        <v>126</v>
      </c>
      <c r="E56" s="5" t="b">
        <f>IFERROR(OR(IncrementalChanges2020[[#This Row],[Future No Enduring Need]:[Other Exclusion]]),FALSE)</f>
        <v>1</v>
      </c>
      <c r="G56" t="b">
        <v>1</v>
      </c>
      <c r="H56" s="5">
        <f>SUM(IncrementalChanges2020[[#This Row],[2020]:[1909]])</f>
        <v>0</v>
      </c>
      <c r="I56" s="6"/>
      <c r="J56" s="6"/>
      <c r="K56" s="6"/>
      <c r="L56" s="6"/>
      <c r="M56" s="6"/>
      <c r="N56" s="6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>
        <v>0</v>
      </c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4"/>
      <c r="BQ56" s="4"/>
      <c r="BR56" s="4"/>
      <c r="BS56" s="4"/>
      <c r="BT56" s="4"/>
      <c r="BU56" s="4"/>
      <c r="BV56" s="4"/>
      <c r="BW56" s="4"/>
      <c r="BX56" s="4"/>
      <c r="BY56" s="4"/>
      <c r="BZ56" s="4"/>
      <c r="CA56" s="4"/>
      <c r="CB56" s="4"/>
      <c r="CC56" s="4"/>
      <c r="CD56" s="4"/>
      <c r="CE56" s="4"/>
      <c r="CF56" s="4"/>
      <c r="CG56" s="4"/>
      <c r="CH56" s="4"/>
      <c r="CI56" s="4"/>
      <c r="CJ56" s="4"/>
      <c r="CK56" s="4"/>
      <c r="CL56" s="4"/>
      <c r="CM56" s="4"/>
      <c r="CN56" s="4"/>
      <c r="CO56" s="4"/>
      <c r="CP56" s="4"/>
      <c r="CQ56" s="4"/>
      <c r="CR56" s="4"/>
      <c r="CS56" s="4"/>
      <c r="CT56" s="4"/>
      <c r="CU56" s="4"/>
      <c r="CV56" s="4"/>
      <c r="CW56" s="4"/>
      <c r="CX56" s="4"/>
      <c r="CY56" s="4"/>
      <c r="CZ56" s="4"/>
    </row>
    <row r="57" spans="1:104" ht="30" x14ac:dyDescent="0.25">
      <c r="A57" t="s">
        <v>145</v>
      </c>
      <c r="B57" s="3" t="s">
        <v>151</v>
      </c>
      <c r="C57" s="3" t="s">
        <v>120</v>
      </c>
      <c r="D57" t="s">
        <v>126</v>
      </c>
      <c r="E57" s="5" t="b">
        <f>IFERROR(OR(IncrementalChanges2020[[#This Row],[Future No Enduring Need]:[Other Exclusion]]),FALSE)</f>
        <v>1</v>
      </c>
      <c r="G57" t="b">
        <v>1</v>
      </c>
      <c r="H57" s="5">
        <f>SUM(IncrementalChanges2020[[#This Row],[2020]:[1909]])</f>
        <v>2</v>
      </c>
      <c r="I57" s="6">
        <v>0</v>
      </c>
      <c r="J57" s="6">
        <v>0</v>
      </c>
      <c r="K57" s="6">
        <v>0</v>
      </c>
      <c r="L57" s="6">
        <v>0</v>
      </c>
      <c r="M57" s="6">
        <v>0</v>
      </c>
      <c r="N57" s="6">
        <v>0</v>
      </c>
      <c r="O57" s="4">
        <v>0</v>
      </c>
      <c r="P57" s="4">
        <v>1</v>
      </c>
      <c r="Q57" s="4">
        <v>0</v>
      </c>
      <c r="R57" s="4">
        <v>0</v>
      </c>
      <c r="S57" s="4">
        <v>0</v>
      </c>
      <c r="T57" s="4">
        <v>1</v>
      </c>
      <c r="U57" s="4">
        <v>0</v>
      </c>
      <c r="V57" s="4">
        <v>0</v>
      </c>
      <c r="W57" s="4">
        <v>0</v>
      </c>
      <c r="X57" s="4">
        <v>0</v>
      </c>
      <c r="Y57" s="4">
        <v>0</v>
      </c>
      <c r="Z57" s="4">
        <v>0</v>
      </c>
      <c r="AA57" s="4">
        <v>0</v>
      </c>
      <c r="AB57" s="4">
        <v>0</v>
      </c>
      <c r="AC57" s="4">
        <v>0</v>
      </c>
      <c r="AD57" s="4">
        <v>0</v>
      </c>
      <c r="AE57" s="4">
        <v>0</v>
      </c>
      <c r="AF57" s="4">
        <v>0</v>
      </c>
      <c r="AG57" s="4">
        <v>0</v>
      </c>
      <c r="AH57" s="4"/>
      <c r="AI57" s="4">
        <v>0</v>
      </c>
      <c r="AJ57" s="4">
        <v>0</v>
      </c>
      <c r="AK57" s="4">
        <v>0</v>
      </c>
      <c r="AL57" s="4">
        <v>0</v>
      </c>
      <c r="AM57" s="4">
        <v>0</v>
      </c>
      <c r="AN57" s="4">
        <v>0</v>
      </c>
      <c r="AO57" s="4">
        <v>0</v>
      </c>
      <c r="AP57" s="4">
        <v>0</v>
      </c>
      <c r="AQ57" s="4">
        <v>0</v>
      </c>
      <c r="AR57" s="4">
        <v>0</v>
      </c>
      <c r="AS57" s="4">
        <v>0</v>
      </c>
      <c r="AT57" s="4">
        <v>0</v>
      </c>
      <c r="AU57" s="4">
        <v>0</v>
      </c>
      <c r="AV57" s="4">
        <v>0</v>
      </c>
      <c r="AW57" s="4">
        <v>0</v>
      </c>
      <c r="AX57" s="4">
        <v>0</v>
      </c>
      <c r="AY57" s="4">
        <v>0</v>
      </c>
      <c r="AZ57" s="4">
        <v>0</v>
      </c>
      <c r="BA57" s="4">
        <v>0</v>
      </c>
      <c r="BB57" s="4">
        <v>0</v>
      </c>
      <c r="BC57" s="4">
        <v>0</v>
      </c>
      <c r="BD57" s="4">
        <v>0</v>
      </c>
      <c r="BE57" s="4">
        <v>0</v>
      </c>
      <c r="BF57" s="4">
        <v>0</v>
      </c>
      <c r="BG57" s="4">
        <v>0</v>
      </c>
      <c r="BH57" s="4">
        <v>0</v>
      </c>
      <c r="BI57" s="4"/>
      <c r="BJ57" s="4"/>
      <c r="BK57" s="4"/>
      <c r="BL57" s="4"/>
      <c r="BM57" s="4"/>
      <c r="BN57" s="4"/>
      <c r="BO57" s="4"/>
      <c r="BP57" s="4"/>
      <c r="BQ57" s="4"/>
      <c r="BR57" s="4"/>
      <c r="BS57" s="4"/>
      <c r="BT57" s="4"/>
      <c r="BU57" s="4"/>
      <c r="BV57" s="4"/>
      <c r="BW57" s="4"/>
      <c r="BX57" s="4"/>
      <c r="BY57" s="4"/>
      <c r="BZ57" s="4"/>
      <c r="CA57" s="4"/>
      <c r="CB57" s="4"/>
      <c r="CC57" s="4"/>
      <c r="CD57" s="4"/>
      <c r="CE57" s="4"/>
      <c r="CF57" s="4"/>
      <c r="CG57" s="4"/>
      <c r="CH57" s="4"/>
      <c r="CI57" s="4"/>
      <c r="CJ57" s="4"/>
      <c r="CK57" s="4"/>
      <c r="CL57" s="4"/>
      <c r="CM57" s="4"/>
      <c r="CN57" s="4"/>
      <c r="CO57" s="4"/>
      <c r="CP57" s="4"/>
      <c r="CQ57" s="4"/>
      <c r="CR57" s="4"/>
      <c r="CS57" s="4"/>
      <c r="CT57" s="4"/>
      <c r="CU57" s="4"/>
      <c r="CV57" s="4"/>
      <c r="CW57" s="4"/>
      <c r="CX57" s="4"/>
      <c r="CY57" s="4"/>
      <c r="CZ57" s="4"/>
    </row>
    <row r="58" spans="1:104" ht="30" x14ac:dyDescent="0.25">
      <c r="A58" t="s">
        <v>145</v>
      </c>
      <c r="B58" s="3" t="s">
        <v>151</v>
      </c>
      <c r="C58" s="3" t="s">
        <v>121</v>
      </c>
      <c r="D58" t="s">
        <v>126</v>
      </c>
      <c r="E58" s="5" t="b">
        <f>IFERROR(OR(IncrementalChanges2020[[#This Row],[Future No Enduring Need]:[Other Exclusion]]),FALSE)</f>
        <v>1</v>
      </c>
      <c r="G58" t="b">
        <v>1</v>
      </c>
      <c r="H58" s="5">
        <f>SUM(IncrementalChanges2020[[#This Row],[2020]:[1909]])</f>
        <v>0</v>
      </c>
      <c r="I58" s="6">
        <v>0</v>
      </c>
      <c r="J58" s="6">
        <v>0</v>
      </c>
      <c r="K58" s="6">
        <v>0</v>
      </c>
      <c r="L58" s="6">
        <v>0</v>
      </c>
      <c r="M58" s="6">
        <v>0</v>
      </c>
      <c r="N58" s="6">
        <v>0</v>
      </c>
      <c r="O58" s="4">
        <v>0</v>
      </c>
      <c r="P58" s="4">
        <v>0</v>
      </c>
      <c r="Q58" s="4">
        <v>0</v>
      </c>
      <c r="R58" s="4">
        <v>0</v>
      </c>
      <c r="S58" s="4">
        <v>0</v>
      </c>
      <c r="T58" s="4">
        <v>0</v>
      </c>
      <c r="U58" s="4">
        <v>0</v>
      </c>
      <c r="V58" s="4">
        <v>0</v>
      </c>
      <c r="W58" s="4">
        <v>0</v>
      </c>
      <c r="X58" s="4">
        <v>0</v>
      </c>
      <c r="Y58" s="4">
        <v>0</v>
      </c>
      <c r="Z58" s="4">
        <v>0</v>
      </c>
      <c r="AA58" s="4">
        <v>0</v>
      </c>
      <c r="AB58" s="4">
        <v>0</v>
      </c>
      <c r="AC58" s="4">
        <v>0</v>
      </c>
      <c r="AD58" s="4">
        <v>0</v>
      </c>
      <c r="AE58" s="4">
        <v>0</v>
      </c>
      <c r="AF58" s="4">
        <v>0</v>
      </c>
      <c r="AG58" s="4">
        <v>0</v>
      </c>
      <c r="AH58" s="4">
        <v>0</v>
      </c>
      <c r="AI58" s="4">
        <v>0</v>
      </c>
      <c r="AJ58" s="4">
        <v>0</v>
      </c>
      <c r="AK58" s="4">
        <v>0</v>
      </c>
      <c r="AL58" s="4">
        <v>0</v>
      </c>
      <c r="AM58" s="4">
        <v>0</v>
      </c>
      <c r="AN58" s="4">
        <v>0</v>
      </c>
      <c r="AO58" s="4">
        <v>0</v>
      </c>
      <c r="AP58" s="4">
        <v>0</v>
      </c>
      <c r="AQ58" s="4">
        <v>0</v>
      </c>
      <c r="AR58" s="4">
        <v>0</v>
      </c>
      <c r="AS58" s="4">
        <v>0</v>
      </c>
      <c r="AT58" s="4">
        <v>0</v>
      </c>
      <c r="AU58" s="4">
        <v>0</v>
      </c>
      <c r="AV58" s="4">
        <v>0</v>
      </c>
      <c r="AW58" s="4">
        <v>0</v>
      </c>
      <c r="AX58" s="4">
        <v>0</v>
      </c>
      <c r="AY58" s="4">
        <v>0</v>
      </c>
      <c r="AZ58" s="4">
        <v>0</v>
      </c>
      <c r="BA58" s="4">
        <v>0</v>
      </c>
      <c r="BB58" s="4">
        <v>0</v>
      </c>
      <c r="BC58" s="4">
        <v>0</v>
      </c>
      <c r="BD58" s="4">
        <v>0</v>
      </c>
      <c r="BE58" s="4">
        <v>0</v>
      </c>
      <c r="BF58" s="4">
        <v>0</v>
      </c>
      <c r="BG58" s="4">
        <v>0</v>
      </c>
      <c r="BH58" s="4">
        <v>0</v>
      </c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</row>
    <row r="59" spans="1:104" ht="30" x14ac:dyDescent="0.25">
      <c r="A59" t="s">
        <v>145</v>
      </c>
      <c r="B59" s="3" t="s">
        <v>151</v>
      </c>
      <c r="C59" s="3" t="s">
        <v>124</v>
      </c>
      <c r="D59" t="s">
        <v>126</v>
      </c>
      <c r="E59" s="5" t="b">
        <f>IFERROR(OR(IncrementalChanges2020[[#This Row],[Future No Enduring Need]:[Other Exclusion]]),FALSE)</f>
        <v>1</v>
      </c>
      <c r="G59" t="b">
        <v>1</v>
      </c>
      <c r="H59" s="5">
        <f>SUM(IncrementalChanges2020[[#This Row],[2020]:[1909]])</f>
        <v>0</v>
      </c>
      <c r="I59" s="6">
        <v>0</v>
      </c>
      <c r="J59" s="6">
        <v>0</v>
      </c>
      <c r="K59" s="6">
        <v>0</v>
      </c>
      <c r="L59" s="6">
        <v>0</v>
      </c>
      <c r="M59" s="6">
        <v>0</v>
      </c>
      <c r="N59" s="6">
        <v>0</v>
      </c>
      <c r="O59" s="4">
        <v>0</v>
      </c>
      <c r="P59" s="4">
        <v>0</v>
      </c>
      <c r="Q59" s="4">
        <v>0</v>
      </c>
      <c r="R59" s="4">
        <v>0</v>
      </c>
      <c r="S59" s="4">
        <v>0</v>
      </c>
      <c r="T59" s="4">
        <v>0</v>
      </c>
      <c r="U59" s="4">
        <v>0</v>
      </c>
      <c r="V59" s="4">
        <v>0</v>
      </c>
      <c r="W59" s="4">
        <v>0</v>
      </c>
      <c r="X59" s="4">
        <v>0</v>
      </c>
      <c r="Y59" s="4">
        <v>0</v>
      </c>
      <c r="Z59" s="4">
        <v>0</v>
      </c>
      <c r="AA59" s="4">
        <v>0</v>
      </c>
      <c r="AB59" s="4">
        <v>0</v>
      </c>
      <c r="AC59" s="4">
        <v>0</v>
      </c>
      <c r="AD59" s="4">
        <v>0</v>
      </c>
      <c r="AE59" s="4">
        <v>0</v>
      </c>
      <c r="AF59" s="4">
        <v>0</v>
      </c>
      <c r="AG59" s="4">
        <v>0</v>
      </c>
      <c r="AH59" s="4">
        <v>0</v>
      </c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4"/>
      <c r="BQ59" s="4"/>
      <c r="BR59" s="4"/>
      <c r="BS59" s="4"/>
      <c r="BT59" s="4"/>
      <c r="BU59" s="4"/>
      <c r="BV59" s="4"/>
      <c r="BW59" s="4"/>
      <c r="BX59" s="4"/>
      <c r="BY59" s="4"/>
      <c r="BZ59" s="4"/>
      <c r="CA59" s="4"/>
      <c r="CB59" s="4"/>
      <c r="CC59" s="4"/>
      <c r="CD59" s="4"/>
      <c r="CE59" s="4"/>
      <c r="CF59" s="4"/>
      <c r="CG59" s="4"/>
      <c r="CH59" s="4"/>
      <c r="CI59" s="4"/>
      <c r="CJ59" s="4"/>
      <c r="CK59" s="4"/>
      <c r="CL59" s="4"/>
      <c r="CM59" s="4"/>
      <c r="CN59" s="4"/>
      <c r="CO59" s="4"/>
      <c r="CP59" s="4"/>
      <c r="CQ59" s="4"/>
      <c r="CR59" s="4"/>
      <c r="CS59" s="4"/>
      <c r="CT59" s="4"/>
      <c r="CU59" s="4"/>
      <c r="CV59" s="4"/>
      <c r="CW59" s="4"/>
      <c r="CX59" s="4"/>
      <c r="CY59" s="4"/>
      <c r="CZ59" s="4"/>
    </row>
    <row r="60" spans="1:104" x14ac:dyDescent="0.25">
      <c r="A60" s="18">
        <v>110818</v>
      </c>
      <c r="B60" s="3" t="s">
        <v>189</v>
      </c>
      <c r="C60" s="3" t="s">
        <v>121</v>
      </c>
      <c r="E60" s="5" t="b">
        <f>IFERROR(OR(IncrementalChanges2020[[#This Row],[Future No Enduring Need]:[Other Exclusion]]),FALSE)</f>
        <v>1</v>
      </c>
      <c r="G60" t="b">
        <v>1</v>
      </c>
      <c r="H60" s="5">
        <f>SUM(IncrementalChanges2020[[#This Row],[2020]:[1909]])</f>
        <v>0</v>
      </c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>
        <v>1</v>
      </c>
      <c r="W60" s="21"/>
      <c r="X60" s="21">
        <v>-1</v>
      </c>
      <c r="Y60" s="21"/>
      <c r="Z60" s="21"/>
      <c r="AA60" s="21"/>
      <c r="AB60" s="21"/>
      <c r="AC60" s="21"/>
      <c r="AD60" s="21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4"/>
      <c r="BQ60" s="4"/>
      <c r="BR60" s="4"/>
      <c r="BS60" s="4"/>
      <c r="BT60" s="4"/>
      <c r="BU60" s="4"/>
      <c r="BV60" s="4"/>
      <c r="BW60" s="4"/>
      <c r="BX60" s="4"/>
      <c r="BY60" s="4"/>
      <c r="BZ60" s="4"/>
      <c r="CA60" s="4"/>
      <c r="CB60" s="4"/>
      <c r="CC60" s="4"/>
      <c r="CD60" s="4"/>
      <c r="CE60" s="4"/>
      <c r="CF60" s="4"/>
      <c r="CG60" s="4"/>
      <c r="CH60" s="4"/>
      <c r="CI60" s="4"/>
      <c r="CJ60" s="4"/>
      <c r="CK60" s="4"/>
      <c r="CL60" s="4"/>
      <c r="CM60" s="4"/>
      <c r="CN60" s="4"/>
      <c r="CO60" s="4"/>
      <c r="CP60" s="4"/>
      <c r="CQ60" s="4"/>
      <c r="CR60" s="4"/>
      <c r="CS60" s="4"/>
      <c r="CT60" s="4"/>
      <c r="CU60" s="4"/>
      <c r="CV60" s="4"/>
      <c r="CW60" s="4"/>
      <c r="CX60" s="4"/>
      <c r="CY60" s="4"/>
      <c r="CZ60" s="4"/>
    </row>
    <row r="61" spans="1:104" x14ac:dyDescent="0.25">
      <c r="A61" s="18">
        <v>104147</v>
      </c>
      <c r="B61" s="3" t="s">
        <v>190</v>
      </c>
      <c r="C61" s="3" t="s">
        <v>120</v>
      </c>
      <c r="E61" s="5" t="b">
        <f>IFERROR(OR(IncrementalChanges2020[[#This Row],[Future No Enduring Need]:[Other Exclusion]]),FALSE)</f>
        <v>1</v>
      </c>
      <c r="G61" t="b">
        <v>1</v>
      </c>
      <c r="H61" s="5">
        <f>SUM(IncrementalChanges2020[[#This Row],[2020]:[1909]])</f>
        <v>0</v>
      </c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>
        <v>1</v>
      </c>
      <c r="T61" s="22"/>
      <c r="U61" s="22"/>
      <c r="V61" s="22"/>
      <c r="W61" s="22"/>
      <c r="X61" s="22"/>
      <c r="Y61" s="22"/>
      <c r="Z61" s="22"/>
      <c r="AA61" s="22"/>
      <c r="AB61" s="22"/>
      <c r="AC61" s="22">
        <v>-1</v>
      </c>
      <c r="AD61" s="22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4"/>
      <c r="BQ61" s="4"/>
      <c r="BR61" s="4"/>
      <c r="BS61" s="4"/>
      <c r="BT61" s="4"/>
      <c r="BU61" s="4"/>
      <c r="BV61" s="4"/>
      <c r="BW61" s="4"/>
      <c r="BX61" s="4"/>
      <c r="BY61" s="4"/>
      <c r="BZ61" s="4"/>
      <c r="CA61" s="4"/>
      <c r="CB61" s="4"/>
      <c r="CC61" s="4"/>
      <c r="CD61" s="4"/>
      <c r="CE61" s="4"/>
      <c r="CF61" s="4"/>
      <c r="CG61" s="4"/>
      <c r="CH61" s="4"/>
      <c r="CI61" s="4"/>
      <c r="CJ61" s="4"/>
      <c r="CK61" s="4"/>
      <c r="CL61" s="4"/>
      <c r="CM61" s="4"/>
      <c r="CN61" s="4"/>
      <c r="CO61" s="4"/>
      <c r="CP61" s="4"/>
      <c r="CQ61" s="4"/>
      <c r="CR61" s="4"/>
      <c r="CS61" s="4"/>
      <c r="CT61" s="4"/>
      <c r="CU61" s="4"/>
      <c r="CV61" s="4"/>
      <c r="CW61" s="4"/>
      <c r="CX61" s="4"/>
      <c r="CY61" s="4"/>
      <c r="CZ61" s="4"/>
    </row>
    <row r="62" spans="1:104" x14ac:dyDescent="0.25">
      <c r="A62" s="18">
        <v>104148</v>
      </c>
      <c r="B62" s="3" t="s">
        <v>191</v>
      </c>
      <c r="C62" s="3" t="s">
        <v>120</v>
      </c>
      <c r="E62" s="5" t="b">
        <f>IFERROR(OR(IncrementalChanges2020[[#This Row],[Future No Enduring Need]:[Other Exclusion]]),FALSE)</f>
        <v>1</v>
      </c>
      <c r="G62" t="b">
        <v>1</v>
      </c>
      <c r="H62" s="5">
        <f>SUM(IncrementalChanges2020[[#This Row],[2020]:[1909]])</f>
        <v>0</v>
      </c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>
        <v>1</v>
      </c>
      <c r="T62" s="21"/>
      <c r="U62" s="21"/>
      <c r="V62" s="21"/>
      <c r="W62" s="21"/>
      <c r="X62" s="21"/>
      <c r="Y62" s="21"/>
      <c r="Z62" s="21"/>
      <c r="AA62" s="21"/>
      <c r="AB62" s="21"/>
      <c r="AC62" s="21">
        <v>-1</v>
      </c>
      <c r="AD62" s="21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"/>
      <c r="BU62" s="4"/>
      <c r="BV62" s="4"/>
      <c r="BW62" s="4"/>
      <c r="BX62" s="4"/>
      <c r="BY62" s="4"/>
      <c r="BZ62" s="4"/>
      <c r="CA62" s="4"/>
      <c r="CB62" s="4"/>
      <c r="CC62" s="4"/>
      <c r="CD62" s="4"/>
      <c r="CE62" s="4"/>
      <c r="CF62" s="4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2:DA26"/>
  <sheetViews>
    <sheetView zoomScale="90" zoomScaleNormal="90" workbookViewId="0"/>
  </sheetViews>
  <sheetFormatPr defaultRowHeight="15" outlineLevelCol="1" x14ac:dyDescent="0.25"/>
  <cols>
    <col min="1" max="1" width="8.85546875" customWidth="1" outlineLevel="1"/>
    <col min="2" max="2" width="8.85546875"/>
    <col min="4" max="4" width="36.5703125" bestFit="1" customWidth="1"/>
    <col min="5" max="5" width="7.140625" bestFit="1" customWidth="1"/>
    <col min="6" max="6" width="6" bestFit="1" customWidth="1"/>
    <col min="7" max="7" width="6.85546875" customWidth="1"/>
    <col min="8" max="14" width="8.28515625" customWidth="1"/>
    <col min="15" max="15" width="8.140625" bestFit="1" customWidth="1"/>
    <col min="16" max="16" width="7.28515625" bestFit="1" customWidth="1"/>
    <col min="17" max="20" width="5.140625" bestFit="1" customWidth="1"/>
    <col min="21" max="21" width="7.28515625" bestFit="1" customWidth="1"/>
    <col min="22" max="29" width="5.140625" bestFit="1" customWidth="1"/>
    <col min="30" max="30" width="5.5703125" bestFit="1" customWidth="1"/>
    <col min="31" max="31" width="5.140625" bestFit="1" customWidth="1"/>
    <col min="32" max="32" width="5.5703125" bestFit="1" customWidth="1"/>
    <col min="33" max="53" width="5.140625" bestFit="1" customWidth="1"/>
    <col min="54" max="54" width="5.5703125" bestFit="1" customWidth="1"/>
    <col min="55" max="105" width="5.140625" bestFit="1" customWidth="1"/>
  </cols>
  <sheetData>
    <row r="2" spans="1:105" s="2" customFormat="1" ht="20.25" thickBot="1" x14ac:dyDescent="0.35">
      <c r="B2" s="2" t="s">
        <v>192</v>
      </c>
    </row>
    <row r="3" spans="1:105" s="10" customFormat="1" ht="15.75" thickTop="1" x14ac:dyDescent="0.25">
      <c r="I3" s="10">
        <v>2020</v>
      </c>
      <c r="J3" s="10">
        <v>2019</v>
      </c>
      <c r="K3" s="10">
        <v>2018</v>
      </c>
      <c r="L3" s="10">
        <v>2017</v>
      </c>
      <c r="M3" s="10">
        <v>2016</v>
      </c>
      <c r="N3" s="10">
        <v>2015</v>
      </c>
      <c r="O3" s="10">
        <v>2014</v>
      </c>
      <c r="P3" s="10">
        <v>2013</v>
      </c>
      <c r="Q3" s="10">
        <v>2012</v>
      </c>
      <c r="R3" s="10">
        <v>2011</v>
      </c>
      <c r="S3" s="10">
        <v>2010</v>
      </c>
      <c r="T3" s="10">
        <v>2009</v>
      </c>
      <c r="U3" s="10">
        <v>2008</v>
      </c>
      <c r="V3" s="10">
        <v>2007</v>
      </c>
      <c r="W3" s="10">
        <v>2006</v>
      </c>
      <c r="X3" s="10">
        <v>2005</v>
      </c>
      <c r="Y3" s="10">
        <v>2004</v>
      </c>
      <c r="Z3" s="10">
        <v>2003</v>
      </c>
      <c r="AA3" s="10">
        <v>2002</v>
      </c>
      <c r="AB3" s="10">
        <v>2001</v>
      </c>
      <c r="AC3" s="10">
        <v>2000</v>
      </c>
      <c r="AD3" s="10">
        <v>1999</v>
      </c>
      <c r="AE3" s="10">
        <v>1998</v>
      </c>
      <c r="AF3" s="10">
        <v>1997</v>
      </c>
      <c r="AG3" s="10">
        <v>1996</v>
      </c>
      <c r="AH3" s="10">
        <v>1995</v>
      </c>
      <c r="AI3" s="10">
        <v>1994</v>
      </c>
      <c r="AJ3" s="10">
        <v>1993</v>
      </c>
      <c r="AK3" s="10">
        <v>1992</v>
      </c>
      <c r="AL3" s="10">
        <v>1991</v>
      </c>
      <c r="AM3" s="10">
        <v>1990</v>
      </c>
      <c r="AN3" s="10">
        <v>1989</v>
      </c>
      <c r="AO3" s="10">
        <v>1988</v>
      </c>
      <c r="AP3" s="10">
        <v>1987</v>
      </c>
      <c r="AQ3" s="10">
        <v>1986</v>
      </c>
      <c r="AR3" s="10">
        <v>1985</v>
      </c>
      <c r="AS3" s="10">
        <v>1984</v>
      </c>
      <c r="AT3" s="10">
        <v>1983</v>
      </c>
      <c r="AU3" s="10">
        <v>1982</v>
      </c>
      <c r="AV3" s="10">
        <v>1981</v>
      </c>
      <c r="AW3" s="10">
        <v>1980</v>
      </c>
      <c r="AX3" s="10">
        <v>1979</v>
      </c>
      <c r="AY3" s="10">
        <v>1978</v>
      </c>
      <c r="AZ3" s="10">
        <v>1977</v>
      </c>
      <c r="BA3" s="10">
        <v>1976</v>
      </c>
      <c r="BB3" s="10">
        <v>1975</v>
      </c>
      <c r="BC3" s="10">
        <v>1974</v>
      </c>
      <c r="BD3" s="10">
        <v>1973</v>
      </c>
      <c r="BE3" s="10">
        <v>1972</v>
      </c>
      <c r="BF3" s="10">
        <v>1971</v>
      </c>
      <c r="BG3" s="10">
        <v>1970</v>
      </c>
      <c r="BH3" s="10">
        <v>1969</v>
      </c>
      <c r="BI3" s="10">
        <v>1968</v>
      </c>
      <c r="BJ3" s="10">
        <v>1967</v>
      </c>
      <c r="BK3" s="10">
        <v>1966</v>
      </c>
      <c r="BL3" s="10">
        <v>1965</v>
      </c>
      <c r="BM3" s="10">
        <v>1964</v>
      </c>
      <c r="BN3" s="10">
        <v>1963</v>
      </c>
      <c r="BO3" s="10">
        <v>1962</v>
      </c>
      <c r="BP3" s="10">
        <v>1961</v>
      </c>
      <c r="BQ3" s="10">
        <v>1960</v>
      </c>
      <c r="BR3" s="10">
        <v>1959</v>
      </c>
      <c r="BS3" s="10">
        <v>1958</v>
      </c>
      <c r="BT3" s="10">
        <v>1957</v>
      </c>
      <c r="BU3" s="10">
        <v>1956</v>
      </c>
      <c r="BV3" s="10">
        <v>1955</v>
      </c>
      <c r="BW3" s="10">
        <v>1954</v>
      </c>
      <c r="BX3" s="10">
        <v>1953</v>
      </c>
      <c r="BY3" s="10">
        <v>1952</v>
      </c>
      <c r="BZ3" s="10">
        <v>1951</v>
      </c>
      <c r="CA3" s="10">
        <v>1950</v>
      </c>
      <c r="CB3" s="10">
        <v>1949</v>
      </c>
      <c r="CC3" s="10">
        <v>1948</v>
      </c>
      <c r="CD3" s="10">
        <v>1947</v>
      </c>
      <c r="CE3" s="10">
        <v>1946</v>
      </c>
      <c r="CF3" s="10">
        <v>1945</v>
      </c>
      <c r="CG3" s="10">
        <v>1944</v>
      </c>
      <c r="CH3" s="10">
        <v>1943</v>
      </c>
      <c r="CI3" s="10">
        <v>1942</v>
      </c>
      <c r="CJ3" s="10">
        <v>1941</v>
      </c>
      <c r="CK3" s="10">
        <v>1940</v>
      </c>
      <c r="CL3" s="10">
        <v>1939</v>
      </c>
      <c r="CM3" s="10">
        <v>1938</v>
      </c>
      <c r="CN3" s="10">
        <v>1937</v>
      </c>
      <c r="CO3" s="10">
        <v>1936</v>
      </c>
      <c r="CP3" s="10">
        <v>1935</v>
      </c>
      <c r="CQ3" s="10">
        <v>1934</v>
      </c>
      <c r="CR3" s="10">
        <v>1933</v>
      </c>
      <c r="CS3" s="10">
        <v>1932</v>
      </c>
      <c r="CT3" s="10">
        <v>1931</v>
      </c>
      <c r="CU3" s="10">
        <v>1930</v>
      </c>
      <c r="CV3" s="10">
        <v>1929</v>
      </c>
      <c r="CW3" s="10">
        <v>1928</v>
      </c>
      <c r="CX3" s="10">
        <v>1927</v>
      </c>
      <c r="CY3" s="10">
        <v>1926</v>
      </c>
      <c r="CZ3" s="10">
        <v>1925</v>
      </c>
      <c r="DA3" s="10">
        <v>1924</v>
      </c>
    </row>
    <row r="4" spans="1:105" x14ac:dyDescent="0.25">
      <c r="D4" t="s">
        <v>1</v>
      </c>
      <c r="H4" s="1">
        <f>SUM(I4:DA4)</f>
        <v>1261</v>
      </c>
      <c r="I4" s="25">
        <v>22</v>
      </c>
      <c r="J4" s="25">
        <v>67</v>
      </c>
      <c r="K4" s="25">
        <v>18</v>
      </c>
      <c r="L4" s="25">
        <v>57</v>
      </c>
      <c r="M4" s="25">
        <v>8</v>
      </c>
      <c r="N4" s="25">
        <v>31</v>
      </c>
      <c r="O4" s="25">
        <v>120</v>
      </c>
      <c r="P4" s="23">
        <v>48</v>
      </c>
      <c r="Q4" s="23">
        <v>160</v>
      </c>
      <c r="R4" s="23">
        <v>38</v>
      </c>
      <c r="S4" s="23">
        <v>113</v>
      </c>
      <c r="T4" s="23">
        <v>74</v>
      </c>
      <c r="U4" s="23">
        <v>46</v>
      </c>
      <c r="V4" s="23">
        <v>63</v>
      </c>
      <c r="W4" s="23">
        <v>87</v>
      </c>
      <c r="X4" s="23">
        <v>41</v>
      </c>
      <c r="Y4" s="23">
        <v>6</v>
      </c>
      <c r="Z4" s="23">
        <v>64</v>
      </c>
      <c r="AA4" s="23">
        <v>5</v>
      </c>
      <c r="AB4" s="23">
        <v>9</v>
      </c>
      <c r="AC4" s="23">
        <v>15</v>
      </c>
      <c r="AD4" s="23">
        <v>15</v>
      </c>
      <c r="AE4" s="23">
        <v>15</v>
      </c>
      <c r="AF4" s="23">
        <v>106</v>
      </c>
      <c r="AG4" s="23">
        <v>13</v>
      </c>
      <c r="AH4" s="23">
        <v>0</v>
      </c>
      <c r="AI4" s="23">
        <v>4</v>
      </c>
      <c r="AJ4" s="23">
        <v>0</v>
      </c>
      <c r="AK4" s="23">
        <v>0</v>
      </c>
      <c r="AL4" s="23">
        <v>0</v>
      </c>
      <c r="AM4" s="23">
        <v>0</v>
      </c>
      <c r="AN4" s="23">
        <v>0</v>
      </c>
      <c r="AO4" s="23">
        <v>0</v>
      </c>
      <c r="AP4" s="23">
        <v>9</v>
      </c>
      <c r="AQ4" s="23">
        <v>2</v>
      </c>
      <c r="AR4" s="23">
        <v>0</v>
      </c>
      <c r="AS4" s="23">
        <v>0</v>
      </c>
      <c r="AT4" s="23">
        <v>1</v>
      </c>
      <c r="AU4" s="23">
        <v>2</v>
      </c>
      <c r="AV4" s="23">
        <v>0</v>
      </c>
      <c r="AW4" s="23">
        <v>2</v>
      </c>
      <c r="AX4" s="23">
        <v>0</v>
      </c>
      <c r="AY4" s="23">
        <v>0</v>
      </c>
      <c r="AZ4" s="23">
        <v>0</v>
      </c>
      <c r="BA4" s="23">
        <v>0</v>
      </c>
      <c r="BB4" s="23">
        <v>0</v>
      </c>
      <c r="BC4" s="23">
        <v>0</v>
      </c>
      <c r="BD4" s="23">
        <v>0</v>
      </c>
      <c r="BE4" s="23">
        <v>0</v>
      </c>
      <c r="BF4" s="23">
        <v>0</v>
      </c>
      <c r="BG4" s="23">
        <v>0</v>
      </c>
      <c r="BH4" s="23">
        <v>0</v>
      </c>
      <c r="BI4" s="23">
        <v>0</v>
      </c>
      <c r="BJ4" s="23">
        <v>0</v>
      </c>
      <c r="BK4" s="23">
        <v>0</v>
      </c>
      <c r="BL4" s="23">
        <v>0</v>
      </c>
      <c r="BM4" s="23">
        <v>0</v>
      </c>
      <c r="BN4" s="23">
        <v>0</v>
      </c>
      <c r="BO4" s="23">
        <v>0</v>
      </c>
      <c r="BP4" s="23">
        <v>0</v>
      </c>
      <c r="BQ4" s="23">
        <v>0</v>
      </c>
      <c r="BR4" s="23">
        <v>0</v>
      </c>
      <c r="BS4" s="23">
        <v>0</v>
      </c>
      <c r="BT4" s="23">
        <v>0</v>
      </c>
      <c r="BU4" s="23">
        <v>0</v>
      </c>
      <c r="BV4" s="23">
        <v>0</v>
      </c>
      <c r="BW4" s="23">
        <v>0</v>
      </c>
      <c r="BX4" s="23">
        <v>0</v>
      </c>
      <c r="BY4" s="23">
        <v>0</v>
      </c>
      <c r="BZ4" s="23">
        <v>0</v>
      </c>
      <c r="CA4" s="23">
        <v>0</v>
      </c>
      <c r="CB4" s="23">
        <v>0</v>
      </c>
      <c r="CC4" s="23">
        <v>0</v>
      </c>
      <c r="CD4" s="23">
        <v>0</v>
      </c>
      <c r="CE4" s="23">
        <v>0</v>
      </c>
      <c r="CF4" s="23">
        <v>0</v>
      </c>
      <c r="CG4" s="23">
        <v>0</v>
      </c>
      <c r="CH4" s="23">
        <v>0</v>
      </c>
      <c r="CI4" s="23">
        <v>0</v>
      </c>
      <c r="CJ4" s="23">
        <v>0</v>
      </c>
      <c r="CK4" s="23">
        <v>0</v>
      </c>
      <c r="CL4" s="23">
        <v>0</v>
      </c>
      <c r="CM4" s="23">
        <v>0</v>
      </c>
      <c r="CN4" s="23">
        <v>0</v>
      </c>
      <c r="CO4" s="23">
        <v>0</v>
      </c>
      <c r="CP4" s="23">
        <v>0</v>
      </c>
      <c r="CQ4" s="23">
        <v>0</v>
      </c>
      <c r="CR4" s="23">
        <v>0</v>
      </c>
      <c r="CS4" s="23">
        <v>0</v>
      </c>
      <c r="CT4" s="23">
        <v>0</v>
      </c>
      <c r="CU4" s="23">
        <v>0</v>
      </c>
      <c r="CV4" s="23">
        <v>0</v>
      </c>
      <c r="CW4" s="23">
        <v>0</v>
      </c>
      <c r="CX4" s="23">
        <v>0</v>
      </c>
      <c r="CY4" s="23">
        <v>0</v>
      </c>
      <c r="CZ4" s="23">
        <v>0</v>
      </c>
      <c r="DA4" s="23">
        <v>0</v>
      </c>
    </row>
    <row r="5" spans="1:105" x14ac:dyDescent="0.25">
      <c r="D5" t="s">
        <v>149</v>
      </c>
      <c r="H5" s="1">
        <f>SUM(I5:DA5)</f>
        <v>131</v>
      </c>
      <c r="I5" s="25">
        <v>2</v>
      </c>
      <c r="J5" s="25">
        <v>9</v>
      </c>
      <c r="K5" s="25">
        <v>7</v>
      </c>
      <c r="L5" s="25">
        <v>4</v>
      </c>
      <c r="M5" s="25">
        <v>2</v>
      </c>
      <c r="N5" s="25">
        <v>3</v>
      </c>
      <c r="O5" s="25">
        <v>8</v>
      </c>
      <c r="P5" s="23">
        <v>10</v>
      </c>
      <c r="Q5" s="23">
        <v>9</v>
      </c>
      <c r="R5" s="23">
        <v>4</v>
      </c>
      <c r="S5" s="23">
        <v>7</v>
      </c>
      <c r="T5" s="23">
        <v>8</v>
      </c>
      <c r="U5" s="23">
        <v>1</v>
      </c>
      <c r="V5" s="23">
        <v>4</v>
      </c>
      <c r="W5" s="23">
        <v>6</v>
      </c>
      <c r="X5" s="23">
        <v>6</v>
      </c>
      <c r="Y5" s="23">
        <v>0</v>
      </c>
      <c r="Z5" s="23">
        <v>10</v>
      </c>
      <c r="AA5" s="23">
        <v>2</v>
      </c>
      <c r="AB5" s="23">
        <v>1</v>
      </c>
      <c r="AC5" s="23">
        <v>2</v>
      </c>
      <c r="AD5" s="23">
        <v>4</v>
      </c>
      <c r="AE5" s="23">
        <v>1</v>
      </c>
      <c r="AF5" s="23">
        <v>3</v>
      </c>
      <c r="AG5" s="23">
        <v>5</v>
      </c>
      <c r="AH5" s="23">
        <v>0</v>
      </c>
      <c r="AI5" s="23">
        <v>0</v>
      </c>
      <c r="AJ5" s="23">
        <v>0</v>
      </c>
      <c r="AK5" s="23">
        <v>2</v>
      </c>
      <c r="AL5" s="23">
        <v>0</v>
      </c>
      <c r="AM5" s="23">
        <v>0</v>
      </c>
      <c r="AN5" s="23">
        <v>0</v>
      </c>
      <c r="AO5" s="23">
        <v>0</v>
      </c>
      <c r="AP5" s="23">
        <v>0</v>
      </c>
      <c r="AQ5" s="23">
        <v>6</v>
      </c>
      <c r="AR5" s="23">
        <v>0</v>
      </c>
      <c r="AS5" s="23">
        <v>2</v>
      </c>
      <c r="AT5" s="23">
        <v>0</v>
      </c>
      <c r="AU5" s="23">
        <v>0</v>
      </c>
      <c r="AV5" s="23">
        <v>0</v>
      </c>
      <c r="AW5" s="23">
        <v>0</v>
      </c>
      <c r="AX5" s="23">
        <v>3</v>
      </c>
      <c r="AY5" s="23">
        <v>0</v>
      </c>
      <c r="AZ5" s="23">
        <v>0</v>
      </c>
      <c r="BA5" s="23">
        <v>0</v>
      </c>
      <c r="BB5" s="23">
        <v>0</v>
      </c>
      <c r="BC5" s="23">
        <v>0</v>
      </c>
      <c r="BD5" s="23">
        <v>0</v>
      </c>
      <c r="BE5" s="23">
        <v>0</v>
      </c>
      <c r="BF5" s="23">
        <v>0</v>
      </c>
      <c r="BG5" s="23">
        <v>0</v>
      </c>
      <c r="BH5" s="23">
        <v>0</v>
      </c>
      <c r="BI5" s="23">
        <v>0</v>
      </c>
      <c r="BJ5" s="23">
        <v>0</v>
      </c>
      <c r="BK5" s="23">
        <v>0</v>
      </c>
      <c r="BL5" s="23">
        <v>0</v>
      </c>
      <c r="BM5" s="23">
        <v>0</v>
      </c>
      <c r="BN5" s="23">
        <v>0</v>
      </c>
      <c r="BO5" s="23">
        <v>0</v>
      </c>
      <c r="BP5" s="23">
        <v>0</v>
      </c>
      <c r="BQ5" s="23">
        <v>0</v>
      </c>
      <c r="BR5" s="23">
        <v>0</v>
      </c>
      <c r="BS5" s="23">
        <v>0</v>
      </c>
      <c r="BT5" s="23">
        <v>0</v>
      </c>
      <c r="BU5" s="23">
        <v>0</v>
      </c>
      <c r="BV5" s="23">
        <v>0</v>
      </c>
      <c r="BW5" s="23">
        <v>0</v>
      </c>
      <c r="BX5" s="23">
        <v>0</v>
      </c>
      <c r="BY5" s="23">
        <v>0</v>
      </c>
      <c r="BZ5" s="23">
        <v>0</v>
      </c>
      <c r="CA5" s="23">
        <v>0</v>
      </c>
      <c r="CB5" s="23">
        <v>0</v>
      </c>
      <c r="CC5" s="23">
        <v>0</v>
      </c>
      <c r="CD5" s="23">
        <v>0</v>
      </c>
      <c r="CE5" s="23">
        <v>0</v>
      </c>
      <c r="CF5" s="23">
        <v>0</v>
      </c>
      <c r="CG5" s="23">
        <v>0</v>
      </c>
      <c r="CH5" s="23">
        <v>0</v>
      </c>
      <c r="CI5" s="23">
        <v>0</v>
      </c>
      <c r="CJ5" s="23">
        <v>0</v>
      </c>
      <c r="CK5" s="23">
        <v>0</v>
      </c>
      <c r="CL5" s="23">
        <v>0</v>
      </c>
      <c r="CM5" s="23">
        <v>0</v>
      </c>
      <c r="CN5" s="23">
        <v>0</v>
      </c>
      <c r="CO5" s="23">
        <v>0</v>
      </c>
      <c r="CP5" s="23">
        <v>0</v>
      </c>
      <c r="CQ5" s="23">
        <v>0</v>
      </c>
      <c r="CR5" s="23">
        <v>0</v>
      </c>
      <c r="CS5" s="23">
        <v>0</v>
      </c>
      <c r="CT5" s="23">
        <v>0</v>
      </c>
      <c r="CU5" s="23">
        <v>0</v>
      </c>
      <c r="CV5" s="23">
        <v>0</v>
      </c>
      <c r="CW5" s="23">
        <v>0</v>
      </c>
      <c r="CX5" s="23">
        <v>0</v>
      </c>
      <c r="CY5" s="23">
        <v>0</v>
      </c>
      <c r="CZ5" s="23">
        <v>0</v>
      </c>
      <c r="DA5" s="23">
        <v>0</v>
      </c>
    </row>
    <row r="6" spans="1:105" x14ac:dyDescent="0.25">
      <c r="D6" t="s">
        <v>3</v>
      </c>
      <c r="H6" s="1">
        <f>SUM(I6:DA6)</f>
        <v>272</v>
      </c>
      <c r="I6" s="25">
        <v>3</v>
      </c>
      <c r="J6" s="25">
        <v>9</v>
      </c>
      <c r="K6" s="25">
        <v>6</v>
      </c>
      <c r="L6" s="25">
        <v>6</v>
      </c>
      <c r="M6" s="25">
        <v>4</v>
      </c>
      <c r="N6" s="25">
        <v>0</v>
      </c>
      <c r="O6" s="25">
        <v>20</v>
      </c>
      <c r="P6" s="23">
        <v>5</v>
      </c>
      <c r="Q6" s="23">
        <v>14</v>
      </c>
      <c r="R6" s="23">
        <v>9</v>
      </c>
      <c r="S6" s="23">
        <v>46</v>
      </c>
      <c r="T6" s="23">
        <v>4</v>
      </c>
      <c r="U6" s="23">
        <v>4</v>
      </c>
      <c r="V6" s="23">
        <v>21</v>
      </c>
      <c r="W6" s="23">
        <v>13</v>
      </c>
      <c r="X6" s="23">
        <v>6</v>
      </c>
      <c r="Y6" s="23">
        <v>14</v>
      </c>
      <c r="Z6" s="23">
        <v>15</v>
      </c>
      <c r="AA6" s="23">
        <v>0</v>
      </c>
      <c r="AB6" s="23">
        <v>1</v>
      </c>
      <c r="AC6" s="23">
        <v>21</v>
      </c>
      <c r="AD6" s="23">
        <v>1</v>
      </c>
      <c r="AE6" s="23">
        <v>20</v>
      </c>
      <c r="AF6" s="23">
        <v>0</v>
      </c>
      <c r="AG6" s="23">
        <v>10</v>
      </c>
      <c r="AH6" s="23">
        <v>0</v>
      </c>
      <c r="AI6" s="23">
        <v>5</v>
      </c>
      <c r="AJ6" s="23">
        <v>0</v>
      </c>
      <c r="AK6" s="23">
        <v>6</v>
      </c>
      <c r="AL6" s="23">
        <v>0</v>
      </c>
      <c r="AM6" s="23">
        <v>0</v>
      </c>
      <c r="AN6" s="23">
        <v>0</v>
      </c>
      <c r="AO6" s="23">
        <v>0</v>
      </c>
      <c r="AP6" s="23">
        <v>0</v>
      </c>
      <c r="AQ6" s="23">
        <v>9</v>
      </c>
      <c r="AR6" s="23">
        <v>0</v>
      </c>
      <c r="AS6" s="23">
        <v>0</v>
      </c>
      <c r="AT6" s="23">
        <v>0</v>
      </c>
      <c r="AU6" s="23">
        <v>0</v>
      </c>
      <c r="AV6" s="23">
        <v>0</v>
      </c>
      <c r="AW6" s="23">
        <v>0</v>
      </c>
      <c r="AX6" s="23">
        <v>0</v>
      </c>
      <c r="AY6" s="23">
        <v>0</v>
      </c>
      <c r="AZ6" s="23">
        <v>0</v>
      </c>
      <c r="BA6" s="23">
        <v>0</v>
      </c>
      <c r="BB6" s="23">
        <v>0</v>
      </c>
      <c r="BC6" s="23">
        <v>0</v>
      </c>
      <c r="BD6" s="23">
        <v>0</v>
      </c>
      <c r="BE6" s="23">
        <v>0</v>
      </c>
      <c r="BF6" s="23">
        <v>0</v>
      </c>
      <c r="BG6" s="23">
        <v>0</v>
      </c>
      <c r="BH6" s="23">
        <v>0</v>
      </c>
      <c r="BI6" s="23">
        <v>0</v>
      </c>
      <c r="BJ6" s="23">
        <v>0</v>
      </c>
      <c r="BK6" s="23">
        <v>0</v>
      </c>
      <c r="BL6" s="23">
        <v>0</v>
      </c>
      <c r="BM6" s="23">
        <v>0</v>
      </c>
      <c r="BN6" s="23">
        <v>0</v>
      </c>
      <c r="BO6" s="23">
        <v>0</v>
      </c>
      <c r="BP6" s="23">
        <v>0</v>
      </c>
      <c r="BQ6" s="23">
        <v>0</v>
      </c>
      <c r="BR6" s="23">
        <v>0</v>
      </c>
      <c r="BS6" s="23">
        <v>0</v>
      </c>
      <c r="BT6" s="23">
        <v>0</v>
      </c>
      <c r="BU6" s="23">
        <v>0</v>
      </c>
      <c r="BV6" s="23">
        <v>0</v>
      </c>
      <c r="BW6" s="23">
        <v>0</v>
      </c>
      <c r="BX6" s="23">
        <v>0</v>
      </c>
      <c r="BY6" s="23">
        <v>0</v>
      </c>
      <c r="BZ6" s="23">
        <v>0</v>
      </c>
      <c r="CA6" s="23">
        <v>0</v>
      </c>
      <c r="CB6" s="23">
        <v>0</v>
      </c>
      <c r="CC6" s="23">
        <v>0</v>
      </c>
      <c r="CD6" s="23">
        <v>0</v>
      </c>
      <c r="CE6" s="23">
        <v>0</v>
      </c>
      <c r="CF6" s="23">
        <v>0</v>
      </c>
      <c r="CG6" s="23">
        <v>0</v>
      </c>
      <c r="CH6" s="23">
        <v>0</v>
      </c>
      <c r="CI6" s="23">
        <v>0</v>
      </c>
      <c r="CJ6" s="23">
        <v>0</v>
      </c>
      <c r="CK6" s="23">
        <v>0</v>
      </c>
      <c r="CL6" s="23">
        <v>0</v>
      </c>
      <c r="CM6" s="23">
        <v>0</v>
      </c>
      <c r="CN6" s="23">
        <v>0</v>
      </c>
      <c r="CO6" s="23">
        <v>0</v>
      </c>
      <c r="CP6" s="23">
        <v>0</v>
      </c>
      <c r="CQ6" s="23">
        <v>0</v>
      </c>
      <c r="CR6" s="23">
        <v>0</v>
      </c>
      <c r="CS6" s="23">
        <v>0</v>
      </c>
      <c r="CT6" s="23">
        <v>0</v>
      </c>
      <c r="CU6" s="23">
        <v>0</v>
      </c>
      <c r="CV6" s="23">
        <v>0</v>
      </c>
      <c r="CW6" s="23">
        <v>0</v>
      </c>
      <c r="CX6" s="23">
        <v>0</v>
      </c>
      <c r="CY6" s="23">
        <v>0</v>
      </c>
      <c r="CZ6" s="23">
        <v>0</v>
      </c>
      <c r="DA6" s="23">
        <v>0</v>
      </c>
    </row>
    <row r="7" spans="1:105" x14ac:dyDescent="0.25">
      <c r="D7" t="s">
        <v>4</v>
      </c>
      <c r="H7" s="1">
        <f>SUM(I7:DA7)</f>
        <v>18</v>
      </c>
      <c r="I7" s="25">
        <v>0</v>
      </c>
      <c r="J7" s="25">
        <v>0</v>
      </c>
      <c r="K7" s="25">
        <v>0</v>
      </c>
      <c r="L7" s="25">
        <v>0</v>
      </c>
      <c r="M7" s="25">
        <v>1</v>
      </c>
      <c r="N7" s="25">
        <v>0</v>
      </c>
      <c r="O7" s="25">
        <v>0</v>
      </c>
      <c r="P7" s="23">
        <v>1</v>
      </c>
      <c r="Q7" s="23">
        <v>0</v>
      </c>
      <c r="R7" s="23">
        <v>0</v>
      </c>
      <c r="S7" s="23">
        <v>0</v>
      </c>
      <c r="T7" s="23">
        <v>2</v>
      </c>
      <c r="U7" s="23">
        <v>5</v>
      </c>
      <c r="V7" s="23">
        <v>6</v>
      </c>
      <c r="W7" s="23">
        <v>1</v>
      </c>
      <c r="X7" s="23">
        <v>0</v>
      </c>
      <c r="Y7" s="23">
        <v>0</v>
      </c>
      <c r="Z7" s="23">
        <v>0</v>
      </c>
      <c r="AA7" s="23">
        <v>0</v>
      </c>
      <c r="AB7" s="23">
        <v>1</v>
      </c>
      <c r="AC7" s="23">
        <v>0</v>
      </c>
      <c r="AD7" s="23">
        <v>0</v>
      </c>
      <c r="AE7" s="23">
        <v>0</v>
      </c>
      <c r="AF7" s="23">
        <v>1</v>
      </c>
      <c r="AG7" s="23">
        <v>0</v>
      </c>
      <c r="AH7" s="23">
        <v>0</v>
      </c>
      <c r="AI7" s="23">
        <v>0</v>
      </c>
      <c r="AJ7" s="23">
        <v>0</v>
      </c>
      <c r="AK7" s="23">
        <v>0</v>
      </c>
      <c r="AL7" s="23">
        <v>0</v>
      </c>
      <c r="AM7" s="23">
        <v>0</v>
      </c>
      <c r="AN7" s="23">
        <v>0</v>
      </c>
      <c r="AO7" s="23">
        <v>0</v>
      </c>
      <c r="AP7" s="23">
        <v>0</v>
      </c>
      <c r="AQ7" s="23">
        <v>0</v>
      </c>
      <c r="AR7" s="23">
        <v>0</v>
      </c>
      <c r="AS7" s="23">
        <v>0</v>
      </c>
      <c r="AT7" s="23">
        <v>0</v>
      </c>
      <c r="AU7" s="23">
        <v>0</v>
      </c>
      <c r="AV7" s="23">
        <v>0</v>
      </c>
      <c r="AW7" s="23">
        <v>0</v>
      </c>
      <c r="AX7" s="23">
        <v>0</v>
      </c>
      <c r="AY7" s="23">
        <v>0</v>
      </c>
      <c r="AZ7" s="23">
        <v>0</v>
      </c>
      <c r="BA7" s="23">
        <v>0</v>
      </c>
      <c r="BB7" s="23">
        <v>0</v>
      </c>
      <c r="BC7" s="23">
        <v>0</v>
      </c>
      <c r="BD7" s="23">
        <v>0</v>
      </c>
      <c r="BE7" s="23">
        <v>0</v>
      </c>
      <c r="BF7" s="23">
        <v>0</v>
      </c>
      <c r="BG7" s="23">
        <v>0</v>
      </c>
      <c r="BH7" s="23">
        <v>0</v>
      </c>
      <c r="BI7" s="23">
        <v>0</v>
      </c>
      <c r="BJ7" s="23">
        <v>0</v>
      </c>
      <c r="BK7" s="23">
        <v>0</v>
      </c>
      <c r="BL7" s="23">
        <v>0</v>
      </c>
      <c r="BM7" s="23">
        <v>0</v>
      </c>
      <c r="BN7" s="23">
        <v>0</v>
      </c>
      <c r="BO7" s="23">
        <v>0</v>
      </c>
      <c r="BP7" s="23">
        <v>0</v>
      </c>
      <c r="BQ7" s="23">
        <v>0</v>
      </c>
      <c r="BR7" s="23">
        <v>0</v>
      </c>
      <c r="BS7" s="23">
        <v>0</v>
      </c>
      <c r="BT7" s="23">
        <v>0</v>
      </c>
      <c r="BU7" s="23">
        <v>0</v>
      </c>
      <c r="BV7" s="23">
        <v>0</v>
      </c>
      <c r="BW7" s="23">
        <v>0</v>
      </c>
      <c r="BX7" s="23">
        <v>0</v>
      </c>
      <c r="BY7" s="23"/>
      <c r="BZ7" s="23"/>
      <c r="CA7" s="23"/>
      <c r="CB7" s="23"/>
      <c r="CC7" s="23"/>
      <c r="CD7" s="23"/>
      <c r="CE7" s="23"/>
      <c r="CF7" s="23"/>
      <c r="CG7" s="23"/>
      <c r="CH7" s="23"/>
      <c r="CI7" s="23"/>
      <c r="CJ7" s="23"/>
      <c r="CK7" s="23"/>
      <c r="CL7" s="23"/>
      <c r="CM7" s="23"/>
      <c r="CN7" s="23"/>
      <c r="CO7" s="23"/>
      <c r="CP7" s="23"/>
      <c r="CQ7" s="23"/>
      <c r="CR7" s="23"/>
      <c r="CS7" s="23"/>
      <c r="CT7" s="23"/>
      <c r="CU7" s="23"/>
      <c r="CV7" s="23"/>
      <c r="CW7" s="23"/>
      <c r="CX7" s="23"/>
      <c r="CY7" s="23"/>
      <c r="CZ7" s="23"/>
      <c r="DA7" s="23"/>
    </row>
    <row r="8" spans="1:105" x14ac:dyDescent="0.25">
      <c r="H8" s="1"/>
      <c r="I8" s="1"/>
      <c r="J8" s="1"/>
      <c r="K8" s="1"/>
      <c r="L8" s="1"/>
      <c r="M8" s="1"/>
      <c r="N8" s="1"/>
    </row>
    <row r="9" spans="1:105" x14ac:dyDescent="0.25">
      <c r="H9" s="1"/>
      <c r="I9" s="1"/>
      <c r="J9" s="1"/>
      <c r="K9" s="1"/>
      <c r="L9" s="1"/>
      <c r="M9" s="1"/>
      <c r="N9" s="1"/>
    </row>
    <row r="10" spans="1:105" s="2" customFormat="1" ht="20.25" thickBot="1" x14ac:dyDescent="0.35">
      <c r="B10" s="2" t="s">
        <v>160</v>
      </c>
    </row>
    <row r="11" spans="1:105" ht="15.75" thickTop="1" x14ac:dyDescent="0.25">
      <c r="A11" t="s">
        <v>120</v>
      </c>
      <c r="D11" t="s">
        <v>1</v>
      </c>
      <c r="H11" s="1">
        <f>SUM(I11:DA11)</f>
        <v>-448</v>
      </c>
      <c r="I11">
        <f>SUMIFS(IncrementalChanges2020[2020],IncrementalChanges2020[[EnableExclusion]:[EnableExclusion]],TRUE,IncrementalChanges2020[[Type]:[Type]],$A11)</f>
        <v>-2</v>
      </c>
      <c r="J11">
        <f>SUMIFS(IncrementalChanges2020[2019],IncrementalChanges2020[[EnableExclusion]:[EnableExclusion]],TRUE,IncrementalChanges2020[[Type]:[Type]],$A11)</f>
        <v>0</v>
      </c>
      <c r="K11">
        <f>SUMIFS(IncrementalChanges2020[2018],IncrementalChanges2020[[EnableExclusion]:[EnableExclusion]],TRUE,IncrementalChanges2020[[Type]:[Type]],$A11)</f>
        <v>2</v>
      </c>
      <c r="L11">
        <f>SUMIFS(IncrementalChanges2020[2017],IncrementalChanges2020[[EnableExclusion]:[EnableExclusion]],TRUE,IncrementalChanges2020[[Type]:[Type]],$A11)</f>
        <v>0</v>
      </c>
      <c r="M11">
        <f>SUMIFS(IncrementalChanges2020[2016],IncrementalChanges2020[[EnableExclusion]:[EnableExclusion]],TRUE,IncrementalChanges2020[[Type]:[Type]],$A11)</f>
        <v>0</v>
      </c>
      <c r="N11">
        <f>SUMIFS(IncrementalChanges2020[2015],IncrementalChanges2020[[EnableExclusion]:[EnableExclusion]],TRUE,IncrementalChanges2020[[Type]:[Type]],$A11)</f>
        <v>0</v>
      </c>
      <c r="O11">
        <f>SUMIFS(IncrementalChanges2020[2014],IncrementalChanges2020[[EnableExclusion]:[EnableExclusion]],TRUE,IncrementalChanges2020[[Type]:[Type]],$A11)</f>
        <v>-1</v>
      </c>
      <c r="P11">
        <f>SUMIFS(IncrementalChanges2020[2013],IncrementalChanges2020[[EnableExclusion]:[EnableExclusion]],TRUE,IncrementalChanges2020[[Type]:[Type]],$A11)</f>
        <v>0</v>
      </c>
      <c r="Q11">
        <f>SUMIFS(IncrementalChanges2020[2012],IncrementalChanges2020[[EnableExclusion]:[EnableExclusion]],TRUE,IncrementalChanges2020[[Type]:[Type]],$A11)</f>
        <v>-6</v>
      </c>
      <c r="R11">
        <f>SUMIFS(IncrementalChanges2020[2011],IncrementalChanges2020[[EnableExclusion]:[EnableExclusion]],TRUE,IncrementalChanges2020[[Type]:[Type]],$A11)</f>
        <v>-3</v>
      </c>
      <c r="S11">
        <f>SUMIFS(IncrementalChanges2020[2010],IncrementalChanges2020[[EnableExclusion]:[EnableExclusion]],TRUE,IncrementalChanges2020[[Type]:[Type]],$A11)</f>
        <v>-33</v>
      </c>
      <c r="T11">
        <f>SUMIFS(IncrementalChanges2020[2009],IncrementalChanges2020[[EnableExclusion]:[EnableExclusion]],TRUE,IncrementalChanges2020[[Type]:[Type]],$A11)</f>
        <v>-7</v>
      </c>
      <c r="U11">
        <f>SUMIFS(IncrementalChanges2020[2008],IncrementalChanges2020[[EnableExclusion]:[EnableExclusion]],TRUE,IncrementalChanges2020[[Type]:[Type]],$A11)</f>
        <v>-30</v>
      </c>
      <c r="V11">
        <f>SUMIFS(IncrementalChanges2020[2007],IncrementalChanges2020[[EnableExclusion]:[EnableExclusion]],TRUE,IncrementalChanges2020[[Type]:[Type]],$A11)</f>
        <v>-27</v>
      </c>
      <c r="W11">
        <f>SUMIFS(IncrementalChanges2020[2006],IncrementalChanges2020[[EnableExclusion]:[EnableExclusion]],TRUE,IncrementalChanges2020[[Type]:[Type]],$A11)</f>
        <v>-72</v>
      </c>
      <c r="X11">
        <f>SUMIFS(IncrementalChanges2020[2005],IncrementalChanges2020[[EnableExclusion]:[EnableExclusion]],TRUE,IncrementalChanges2020[[Type]:[Type]],$A11)</f>
        <v>-17</v>
      </c>
      <c r="Y11">
        <f>SUMIFS(IncrementalChanges2020[2004],IncrementalChanges2020[[EnableExclusion]:[EnableExclusion]],TRUE,IncrementalChanges2020[[Type]:[Type]],$A11)</f>
        <v>-4</v>
      </c>
      <c r="Z11">
        <f>SUMIFS(IncrementalChanges2020[2003],IncrementalChanges2020[[EnableExclusion]:[EnableExclusion]],TRUE,IncrementalChanges2020[[Type]:[Type]],$A11)</f>
        <v>-53</v>
      </c>
      <c r="AA11">
        <f>SUMIFS(IncrementalChanges2020[2002],IncrementalChanges2020[[EnableExclusion]:[EnableExclusion]],TRUE,IncrementalChanges2020[[Type]:[Type]],$A11)</f>
        <v>-4</v>
      </c>
      <c r="AB11">
        <f>SUMIFS(IncrementalChanges2020[2001],IncrementalChanges2020[[EnableExclusion]:[EnableExclusion]],TRUE,IncrementalChanges2020[[Type]:[Type]],$A11)</f>
        <v>-9</v>
      </c>
      <c r="AC11">
        <f>SUMIFS(IncrementalChanges2020[2000],IncrementalChanges2020[[EnableExclusion]:[EnableExclusion]],TRUE,IncrementalChanges2020[[Type]:[Type]],$A11)</f>
        <v>-14</v>
      </c>
      <c r="AD11">
        <f>SUMIFS(IncrementalChanges2020[1999],IncrementalChanges2020[[EnableExclusion]:[EnableExclusion]],TRUE,IncrementalChanges2020[[Type]:[Type]],$A11)</f>
        <v>-15</v>
      </c>
      <c r="AE11">
        <f>SUMIFS(IncrementalChanges2020[1998],IncrementalChanges2020[[EnableExclusion]:[EnableExclusion]],TRUE,IncrementalChanges2020[[Type]:[Type]],$A11)</f>
        <v>-15</v>
      </c>
      <c r="AF11">
        <f>SUMIFS(IncrementalChanges2020[1997],IncrementalChanges2020[[EnableExclusion]:[EnableExclusion]],TRUE,IncrementalChanges2020[[Type]:[Type]],$A11)</f>
        <v>-106</v>
      </c>
      <c r="AG11">
        <f>SUMIFS(IncrementalChanges2020[1996],IncrementalChanges2020[[EnableExclusion]:[EnableExclusion]],TRUE,IncrementalChanges2020[[Type]:[Type]],$A11)</f>
        <v>-13</v>
      </c>
      <c r="AH11">
        <f>SUMIFS(IncrementalChanges2020[1995],IncrementalChanges2020[[EnableExclusion]:[EnableExclusion]],TRUE,IncrementalChanges2020[[Type]:[Type]],$A11)</f>
        <v>0</v>
      </c>
      <c r="AI11">
        <f>SUMIFS(IncrementalChanges2020[1994],IncrementalChanges2020[[EnableExclusion]:[EnableExclusion]],TRUE,IncrementalChanges2020[[Type]:[Type]],$A11)</f>
        <v>-4</v>
      </c>
      <c r="AJ11">
        <f>SUMIFS(IncrementalChanges2020[1993],IncrementalChanges2020[[EnableExclusion]:[EnableExclusion]],TRUE,IncrementalChanges2020[[Type]:[Type]],$A11)</f>
        <v>0</v>
      </c>
      <c r="AK11">
        <f>SUMIFS(IncrementalChanges2020[1992],IncrementalChanges2020[[EnableExclusion]:[EnableExclusion]],TRUE,IncrementalChanges2020[[Type]:[Type]],$A11)</f>
        <v>0</v>
      </c>
      <c r="AL11">
        <f>SUMIFS(IncrementalChanges2020[1991],IncrementalChanges2020[[EnableExclusion]:[EnableExclusion]],TRUE,IncrementalChanges2020[[Type]:[Type]],$A11)</f>
        <v>0</v>
      </c>
      <c r="AM11">
        <f>SUMIFS(IncrementalChanges2020[1990],IncrementalChanges2020[[EnableExclusion]:[EnableExclusion]],TRUE,IncrementalChanges2020[[Type]:[Type]],$A11)</f>
        <v>0</v>
      </c>
      <c r="AN11">
        <f>SUMIFS(IncrementalChanges2020[1989],IncrementalChanges2020[[EnableExclusion]:[EnableExclusion]],TRUE,IncrementalChanges2020[[Type]:[Type]],$A11)</f>
        <v>0</v>
      </c>
      <c r="AO11">
        <f>SUMIFS(IncrementalChanges2020[1988],IncrementalChanges2020[[EnableExclusion]:[EnableExclusion]],TRUE,IncrementalChanges2020[[Type]:[Type]],$A11)</f>
        <v>0</v>
      </c>
      <c r="AP11">
        <f>SUMIFS(IncrementalChanges2020[1987],IncrementalChanges2020[[EnableExclusion]:[EnableExclusion]],TRUE,IncrementalChanges2020[[Type]:[Type]],$A11)</f>
        <v>-8</v>
      </c>
      <c r="AQ11">
        <f>SUMIFS(IncrementalChanges2020[1986],IncrementalChanges2020[[EnableExclusion]:[EnableExclusion]],TRUE,IncrementalChanges2020[[Type]:[Type]],$A11)</f>
        <v>-2</v>
      </c>
      <c r="AR11">
        <f>SUMIFS(IncrementalChanges2020[1985],IncrementalChanges2020[[EnableExclusion]:[EnableExclusion]],TRUE,IncrementalChanges2020[[Type]:[Type]],$A11)</f>
        <v>0</v>
      </c>
      <c r="AS11">
        <f>SUMIFS(IncrementalChanges2020[1984],IncrementalChanges2020[[EnableExclusion]:[EnableExclusion]],TRUE,IncrementalChanges2020[[Type]:[Type]],$A11)</f>
        <v>0</v>
      </c>
      <c r="AT11">
        <f>SUMIFS(IncrementalChanges2020[1983],IncrementalChanges2020[[EnableExclusion]:[EnableExclusion]],TRUE,IncrementalChanges2020[[Type]:[Type]],$A11)</f>
        <v>-1</v>
      </c>
      <c r="AU11">
        <f>SUMIFS(IncrementalChanges2020[1982],IncrementalChanges2020[[EnableExclusion]:[EnableExclusion]],TRUE,IncrementalChanges2020[[Type]:[Type]],$A11)</f>
        <v>-2</v>
      </c>
      <c r="AV11">
        <f>SUMIFS(IncrementalChanges2020[1981],IncrementalChanges2020[[EnableExclusion]:[EnableExclusion]],TRUE,IncrementalChanges2020[[Type]:[Type]],$A11)</f>
        <v>0</v>
      </c>
      <c r="AW11">
        <f>SUMIFS(IncrementalChanges2020[1980],IncrementalChanges2020[[EnableExclusion]:[EnableExclusion]],TRUE,IncrementalChanges2020[[Type]:[Type]],$A11)</f>
        <v>-2</v>
      </c>
      <c r="AX11">
        <f>SUMIFS(IncrementalChanges2020[1979],IncrementalChanges2020[[EnableExclusion]:[EnableExclusion]],TRUE,IncrementalChanges2020[[Type]:[Type]],$A11)</f>
        <v>0</v>
      </c>
      <c r="AY11">
        <f>SUMIFS(IncrementalChanges2020[1978],IncrementalChanges2020[[EnableExclusion]:[EnableExclusion]],TRUE,IncrementalChanges2020[[Type]:[Type]],$A11)</f>
        <v>0</v>
      </c>
      <c r="AZ11">
        <f>SUMIFS(IncrementalChanges2020[1977],IncrementalChanges2020[[EnableExclusion]:[EnableExclusion]],TRUE,IncrementalChanges2020[[Type]:[Type]],$A11)</f>
        <v>0</v>
      </c>
      <c r="BA11">
        <f>SUMIFS(IncrementalChanges2020[1976],IncrementalChanges2020[[EnableExclusion]:[EnableExclusion]],TRUE,IncrementalChanges2020[[Type]:[Type]],$A11)</f>
        <v>0</v>
      </c>
      <c r="BB11">
        <f>SUMIFS(IncrementalChanges2020[1975],IncrementalChanges2020[[EnableExclusion]:[EnableExclusion]],TRUE,IncrementalChanges2020[[Type]:[Type]],$A11)</f>
        <v>0</v>
      </c>
      <c r="BC11">
        <f>SUMIFS(IncrementalChanges2020[1974],IncrementalChanges2020[[EnableExclusion]:[EnableExclusion]],TRUE,IncrementalChanges2020[[Type]:[Type]],$A11)</f>
        <v>0</v>
      </c>
      <c r="BD11">
        <f>SUMIFS(IncrementalChanges2020[1973],IncrementalChanges2020[[EnableExclusion]:[EnableExclusion]],TRUE,IncrementalChanges2020[[Type]:[Type]],$A11)</f>
        <v>0</v>
      </c>
      <c r="BE11">
        <f>SUMIFS(IncrementalChanges2020[1972],IncrementalChanges2020[[EnableExclusion]:[EnableExclusion]],TRUE,IncrementalChanges2020[[Type]:[Type]],$A11)</f>
        <v>0</v>
      </c>
      <c r="BF11">
        <f>SUMIFS(IncrementalChanges2020[1971],IncrementalChanges2020[[EnableExclusion]:[EnableExclusion]],TRUE,IncrementalChanges2020[[Type]:[Type]],$A11)</f>
        <v>0</v>
      </c>
      <c r="BG11">
        <f>SUMIFS(IncrementalChanges2020[1970],IncrementalChanges2020[[EnableExclusion]:[EnableExclusion]],TRUE,IncrementalChanges2020[[Type]:[Type]],$A11)</f>
        <v>0</v>
      </c>
      <c r="BH11">
        <f>SUMIFS(IncrementalChanges2020[1969],IncrementalChanges2020[[EnableExclusion]:[EnableExclusion]],TRUE,IncrementalChanges2020[[Type]:[Type]],$A11)</f>
        <v>0</v>
      </c>
      <c r="BI11">
        <f>SUMIFS(IncrementalChanges2020[1968],IncrementalChanges2020[[EnableExclusion]:[EnableExclusion]],TRUE,IncrementalChanges2020[[Type]:[Type]],$A11)</f>
        <v>0</v>
      </c>
      <c r="BJ11">
        <f>SUMIFS(IncrementalChanges2020[1967],IncrementalChanges2020[[EnableExclusion]:[EnableExclusion]],TRUE,IncrementalChanges2020[[Type]:[Type]],$A11)</f>
        <v>0</v>
      </c>
      <c r="BK11">
        <f>SUMIFS(IncrementalChanges2020[1966],IncrementalChanges2020[[EnableExclusion]:[EnableExclusion]],TRUE,IncrementalChanges2020[[Type]:[Type]],$A11)</f>
        <v>0</v>
      </c>
      <c r="BL11">
        <f>SUMIFS(IncrementalChanges2020[1965],IncrementalChanges2020[[EnableExclusion]:[EnableExclusion]],TRUE,IncrementalChanges2020[[Type]:[Type]],$A11)</f>
        <v>0</v>
      </c>
      <c r="BM11">
        <f>SUMIFS(IncrementalChanges2020[1964],IncrementalChanges2020[[EnableExclusion]:[EnableExclusion]],TRUE,IncrementalChanges2020[[Type]:[Type]],$A11)</f>
        <v>0</v>
      </c>
      <c r="BN11">
        <f>SUMIFS(IncrementalChanges2020[1963],IncrementalChanges2020[[EnableExclusion]:[EnableExclusion]],TRUE,IncrementalChanges2020[[Type]:[Type]],$A11)</f>
        <v>0</v>
      </c>
      <c r="BO11">
        <f>SUMIFS(IncrementalChanges2020[1962],IncrementalChanges2020[[EnableExclusion]:[EnableExclusion]],TRUE,IncrementalChanges2020[[Type]:[Type]],$A11)</f>
        <v>0</v>
      </c>
      <c r="BP11">
        <f>SUMIFS(IncrementalChanges2020[1961],IncrementalChanges2020[[EnableExclusion]:[EnableExclusion]],TRUE,IncrementalChanges2020[[Type]:[Type]],$A11)</f>
        <v>0</v>
      </c>
      <c r="BQ11">
        <f>SUMIFS(IncrementalChanges2020[1960],IncrementalChanges2020[[EnableExclusion]:[EnableExclusion]],TRUE,IncrementalChanges2020[[Type]:[Type]],$A11)</f>
        <v>0</v>
      </c>
      <c r="BR11">
        <f>SUMIFS(IncrementalChanges2020[1959],IncrementalChanges2020[[EnableExclusion]:[EnableExclusion]],TRUE,IncrementalChanges2020[[Type]:[Type]],$A11)</f>
        <v>0</v>
      </c>
      <c r="BS11">
        <f>SUMIFS(IncrementalChanges2020[1958],IncrementalChanges2020[[EnableExclusion]:[EnableExclusion]],TRUE,IncrementalChanges2020[[Type]:[Type]],$A11)</f>
        <v>0</v>
      </c>
      <c r="BT11">
        <f>SUMIFS(IncrementalChanges2020[1957],IncrementalChanges2020[[EnableExclusion]:[EnableExclusion]],TRUE,IncrementalChanges2020[[Type]:[Type]],$A11)</f>
        <v>0</v>
      </c>
      <c r="BU11">
        <f>SUMIFS(IncrementalChanges2020[1956],IncrementalChanges2020[[EnableExclusion]:[EnableExclusion]],TRUE,IncrementalChanges2020[[Type]:[Type]],$A11)</f>
        <v>0</v>
      </c>
      <c r="BV11">
        <f>SUMIFS(IncrementalChanges2020[1955],IncrementalChanges2020[[EnableExclusion]:[EnableExclusion]],TRUE,IncrementalChanges2020[[Type]:[Type]],$A11)</f>
        <v>0</v>
      </c>
      <c r="BW11">
        <f>SUMIFS(IncrementalChanges2020[1954],IncrementalChanges2020[[EnableExclusion]:[EnableExclusion]],TRUE,IncrementalChanges2020[[Type]:[Type]],$A11)</f>
        <v>0</v>
      </c>
      <c r="BX11">
        <f>SUMIFS(IncrementalChanges2020[1953],IncrementalChanges2020[[EnableExclusion]:[EnableExclusion]],TRUE,IncrementalChanges2020[[Type]:[Type]],$A11)</f>
        <v>0</v>
      </c>
      <c r="BY11">
        <f>SUMIFS(IncrementalChanges2020[1952],IncrementalChanges2020[[EnableExclusion]:[EnableExclusion]],TRUE,IncrementalChanges2020[[Type]:[Type]],$A11)</f>
        <v>0</v>
      </c>
      <c r="BZ11">
        <f>SUMIFS(IncrementalChanges2020[1951],IncrementalChanges2020[[EnableExclusion]:[EnableExclusion]],TRUE,IncrementalChanges2020[[Type]:[Type]],$A11)</f>
        <v>0</v>
      </c>
      <c r="CA11">
        <f>SUMIFS(IncrementalChanges2020[1950],IncrementalChanges2020[[EnableExclusion]:[EnableExclusion]],TRUE,IncrementalChanges2020[[Type]:[Type]],$A11)</f>
        <v>0</v>
      </c>
      <c r="CB11">
        <f>SUMIFS(IncrementalChanges2020[1949],IncrementalChanges2020[[EnableExclusion]:[EnableExclusion]],TRUE,IncrementalChanges2020[[Type]:[Type]],$A11)</f>
        <v>0</v>
      </c>
      <c r="CC11">
        <f>SUMIFS(IncrementalChanges2020[1948],IncrementalChanges2020[[EnableExclusion]:[EnableExclusion]],TRUE,IncrementalChanges2020[[Type]:[Type]],$A11)</f>
        <v>0</v>
      </c>
      <c r="CD11">
        <f>SUMIFS(IncrementalChanges2020[1947],IncrementalChanges2020[[EnableExclusion]:[EnableExclusion]],TRUE,IncrementalChanges2020[[Type]:[Type]],$A11)</f>
        <v>0</v>
      </c>
      <c r="CE11">
        <f>SUMIFS(IncrementalChanges2020[1946],IncrementalChanges2020[[EnableExclusion]:[EnableExclusion]],TRUE,IncrementalChanges2020[[Type]:[Type]],$A11)</f>
        <v>0</v>
      </c>
      <c r="CF11">
        <f>SUMIFS(IncrementalChanges2020[1945],IncrementalChanges2020[[EnableExclusion]:[EnableExclusion]],TRUE,IncrementalChanges2020[[Type]:[Type]],$A11)</f>
        <v>0</v>
      </c>
      <c r="CG11">
        <f>SUMIFS(IncrementalChanges2020[1944],IncrementalChanges2020[[EnableExclusion]:[EnableExclusion]],TRUE,IncrementalChanges2020[[Type]:[Type]],$A11)</f>
        <v>0</v>
      </c>
      <c r="CH11">
        <f>SUMIFS(IncrementalChanges2020[1943],IncrementalChanges2020[[EnableExclusion]:[EnableExclusion]],TRUE,IncrementalChanges2020[[Type]:[Type]],$A11)</f>
        <v>0</v>
      </c>
      <c r="CI11">
        <f>SUMIFS(IncrementalChanges2020[1942],IncrementalChanges2020[[EnableExclusion]:[EnableExclusion]],TRUE,IncrementalChanges2020[[Type]:[Type]],$A11)</f>
        <v>0</v>
      </c>
      <c r="CJ11">
        <f>SUMIFS(IncrementalChanges2020[1941],IncrementalChanges2020[[EnableExclusion]:[EnableExclusion]],TRUE,IncrementalChanges2020[[Type]:[Type]],$A11)</f>
        <v>0</v>
      </c>
      <c r="CK11">
        <f>SUMIFS(IncrementalChanges2020[1940],IncrementalChanges2020[[EnableExclusion]:[EnableExclusion]],TRUE,IncrementalChanges2020[[Type]:[Type]],$A11)</f>
        <v>0</v>
      </c>
      <c r="CL11">
        <f>SUMIFS(IncrementalChanges2020[1939],IncrementalChanges2020[[EnableExclusion]:[EnableExclusion]],TRUE,IncrementalChanges2020[[Type]:[Type]],$A11)</f>
        <v>0</v>
      </c>
      <c r="CM11">
        <f>SUMIFS(IncrementalChanges2020[1938],IncrementalChanges2020[[EnableExclusion]:[EnableExclusion]],TRUE,IncrementalChanges2020[[Type]:[Type]],$A11)</f>
        <v>0</v>
      </c>
      <c r="CN11">
        <f>SUMIFS(IncrementalChanges2020[1937],IncrementalChanges2020[[EnableExclusion]:[EnableExclusion]],TRUE,IncrementalChanges2020[[Type]:[Type]],$A11)</f>
        <v>0</v>
      </c>
      <c r="CO11">
        <f>SUMIFS(IncrementalChanges2020[1936],IncrementalChanges2020[[EnableExclusion]:[EnableExclusion]],TRUE,IncrementalChanges2020[[Type]:[Type]],$A11)</f>
        <v>0</v>
      </c>
      <c r="CP11">
        <f>SUMIFS(IncrementalChanges2020[1935],IncrementalChanges2020[[EnableExclusion]:[EnableExclusion]],TRUE,IncrementalChanges2020[[Type]:[Type]],$A11)</f>
        <v>0</v>
      </c>
      <c r="CQ11">
        <f>SUMIFS(IncrementalChanges2020[1934],IncrementalChanges2020[[EnableExclusion]:[EnableExclusion]],TRUE,IncrementalChanges2020[[Type]:[Type]],$A11)</f>
        <v>0</v>
      </c>
      <c r="CR11">
        <f>SUMIFS(IncrementalChanges2020[1933],IncrementalChanges2020[[EnableExclusion]:[EnableExclusion]],TRUE,IncrementalChanges2020[[Type]:[Type]],$A11)</f>
        <v>0</v>
      </c>
      <c r="CS11">
        <f>SUMIFS(IncrementalChanges2020[1932],IncrementalChanges2020[[EnableExclusion]:[EnableExclusion]],TRUE,IncrementalChanges2020[[Type]:[Type]],$A11)</f>
        <v>0</v>
      </c>
      <c r="CT11">
        <f>SUMIFS(IncrementalChanges2020[1931],IncrementalChanges2020[[EnableExclusion]:[EnableExclusion]],TRUE,IncrementalChanges2020[[Type]:[Type]],$A11)</f>
        <v>0</v>
      </c>
      <c r="CU11">
        <f>SUMIFS(IncrementalChanges2020[1930],IncrementalChanges2020[[EnableExclusion]:[EnableExclusion]],TRUE,IncrementalChanges2020[[Type]:[Type]],$A11)</f>
        <v>0</v>
      </c>
      <c r="CV11">
        <f>SUMIFS(IncrementalChanges2020[1929],IncrementalChanges2020[[EnableExclusion]:[EnableExclusion]],TRUE,IncrementalChanges2020[[Type]:[Type]],$A11)</f>
        <v>0</v>
      </c>
      <c r="CW11">
        <f>SUMIFS(IncrementalChanges2020[1928],IncrementalChanges2020[[EnableExclusion]:[EnableExclusion]],TRUE,IncrementalChanges2020[[Type]:[Type]],$A11)</f>
        <v>0</v>
      </c>
      <c r="CX11">
        <f>SUMIFS(IncrementalChanges2020[1927],IncrementalChanges2020[[EnableExclusion]:[EnableExclusion]],TRUE,IncrementalChanges2020[[Type]:[Type]],$A11)</f>
        <v>0</v>
      </c>
      <c r="CY11">
        <f>SUMIFS(IncrementalChanges2020[1926],IncrementalChanges2020[[EnableExclusion]:[EnableExclusion]],TRUE,IncrementalChanges2020[[Type]:[Type]],$A11)</f>
        <v>0</v>
      </c>
      <c r="CZ11">
        <f>SUMIFS(IncrementalChanges2020[1925],IncrementalChanges2020[[EnableExclusion]:[EnableExclusion]],TRUE,IncrementalChanges2020[[Type]:[Type]],$A11)</f>
        <v>0</v>
      </c>
      <c r="DA11">
        <f>SUMIFS(IncrementalChanges2020[1924],IncrementalChanges2020[[EnableExclusion]:[EnableExclusion]],TRUE,IncrementalChanges2020[[Type]:[Type]],$A11)</f>
        <v>0</v>
      </c>
    </row>
    <row r="12" spans="1:105" x14ac:dyDescent="0.25">
      <c r="A12" t="s">
        <v>121</v>
      </c>
      <c r="D12" t="s">
        <v>149</v>
      </c>
      <c r="H12" s="1">
        <f>SUM(I12:DA12)</f>
        <v>-57</v>
      </c>
      <c r="I12">
        <f>SUMIFS(IncrementalChanges2020[2020],IncrementalChanges2020[[EnableExclusion]:[EnableExclusion]],TRUE,IncrementalChanges2020[[Type]:[Type]],$A12)</f>
        <v>-1</v>
      </c>
      <c r="J12">
        <f>SUMIFS(IncrementalChanges2020[2019],IncrementalChanges2020[[EnableExclusion]:[EnableExclusion]],TRUE,IncrementalChanges2020[[Type]:[Type]],$A12)</f>
        <v>-1</v>
      </c>
      <c r="K12">
        <f>SUMIFS(IncrementalChanges2020[2018],IncrementalChanges2020[[EnableExclusion]:[EnableExclusion]],TRUE,IncrementalChanges2020[[Type]:[Type]],$A12)</f>
        <v>0</v>
      </c>
      <c r="L12">
        <f>SUMIFS(IncrementalChanges2020[2017],IncrementalChanges2020[[EnableExclusion]:[EnableExclusion]],TRUE,IncrementalChanges2020[[Type]:[Type]],$A12)</f>
        <v>-1</v>
      </c>
      <c r="M12">
        <f>SUMIFS(IncrementalChanges2020[2016],IncrementalChanges2020[[EnableExclusion]:[EnableExclusion]],TRUE,IncrementalChanges2020[[Type]:[Type]],$A12)</f>
        <v>0</v>
      </c>
      <c r="N12">
        <f>SUMIFS(IncrementalChanges2020[2015],IncrementalChanges2020[[EnableExclusion]:[EnableExclusion]],TRUE,IncrementalChanges2020[[Type]:[Type]],$A12)</f>
        <v>0</v>
      </c>
      <c r="O12">
        <f>SUMIFS(IncrementalChanges2020[2014],IncrementalChanges2020[[EnableExclusion]:[EnableExclusion]],TRUE,IncrementalChanges2020[[Type]:[Type]],$A12)</f>
        <v>0</v>
      </c>
      <c r="P12">
        <f>SUMIFS(IncrementalChanges2020[2013],IncrementalChanges2020[[EnableExclusion]:[EnableExclusion]],TRUE,IncrementalChanges2020[[Type]:[Type]],$A12)</f>
        <v>-3</v>
      </c>
      <c r="Q12">
        <f>SUMIFS(IncrementalChanges2020[2012],IncrementalChanges2020[[EnableExclusion]:[EnableExclusion]],TRUE,IncrementalChanges2020[[Type]:[Type]],$A12)</f>
        <v>-2</v>
      </c>
      <c r="R12">
        <f>SUMIFS(IncrementalChanges2020[2011],IncrementalChanges2020[[EnableExclusion]:[EnableExclusion]],TRUE,IncrementalChanges2020[[Type]:[Type]],$A12)</f>
        <v>-1</v>
      </c>
      <c r="S12">
        <f>SUMIFS(IncrementalChanges2020[2010],IncrementalChanges2020[[EnableExclusion]:[EnableExclusion]],TRUE,IncrementalChanges2020[[Type]:[Type]],$A12)</f>
        <v>-2</v>
      </c>
      <c r="T12">
        <f>SUMIFS(IncrementalChanges2020[2009],IncrementalChanges2020[[EnableExclusion]:[EnableExclusion]],TRUE,IncrementalChanges2020[[Type]:[Type]],$A12)</f>
        <v>0</v>
      </c>
      <c r="U12">
        <f>SUMIFS(IncrementalChanges2020[2008],IncrementalChanges2020[[EnableExclusion]:[EnableExclusion]],TRUE,IncrementalChanges2020[[Type]:[Type]],$A12)</f>
        <v>-1</v>
      </c>
      <c r="V12">
        <f>SUMIFS(IncrementalChanges2020[2007],IncrementalChanges2020[[EnableExclusion]:[EnableExclusion]],TRUE,IncrementalChanges2020[[Type]:[Type]],$A12)</f>
        <v>0</v>
      </c>
      <c r="W12">
        <f>SUMIFS(IncrementalChanges2020[2006],IncrementalChanges2020[[EnableExclusion]:[EnableExclusion]],TRUE,IncrementalChanges2020[[Type]:[Type]],$A12)</f>
        <v>-5</v>
      </c>
      <c r="X12">
        <f>SUMIFS(IncrementalChanges2020[2005],IncrementalChanges2020[[EnableExclusion]:[EnableExclusion]],TRUE,IncrementalChanges2020[[Type]:[Type]],$A12)</f>
        <v>-3</v>
      </c>
      <c r="Y12">
        <f>SUMIFS(IncrementalChanges2020[2004],IncrementalChanges2020[[EnableExclusion]:[EnableExclusion]],TRUE,IncrementalChanges2020[[Type]:[Type]],$A12)</f>
        <v>0</v>
      </c>
      <c r="Z12">
        <f>SUMIFS(IncrementalChanges2020[2003],IncrementalChanges2020[[EnableExclusion]:[EnableExclusion]],TRUE,IncrementalChanges2020[[Type]:[Type]],$A12)</f>
        <v>-7</v>
      </c>
      <c r="AA12">
        <f>SUMIFS(IncrementalChanges2020[2002],IncrementalChanges2020[[EnableExclusion]:[EnableExclusion]],TRUE,IncrementalChanges2020[[Type]:[Type]],$A12)</f>
        <v>-2</v>
      </c>
      <c r="AB12">
        <f>SUMIFS(IncrementalChanges2020[2001],IncrementalChanges2020[[EnableExclusion]:[EnableExclusion]],TRUE,IncrementalChanges2020[[Type]:[Type]],$A12)</f>
        <v>-1</v>
      </c>
      <c r="AC12">
        <f>SUMIFS(IncrementalChanges2020[2000],IncrementalChanges2020[[EnableExclusion]:[EnableExclusion]],TRUE,IncrementalChanges2020[[Type]:[Type]],$A12)</f>
        <v>-1</v>
      </c>
      <c r="AD12">
        <f>SUMIFS(IncrementalChanges2020[1999],IncrementalChanges2020[[EnableExclusion]:[EnableExclusion]],TRUE,IncrementalChanges2020[[Type]:[Type]],$A12)</f>
        <v>-4</v>
      </c>
      <c r="AE12">
        <f>SUMIFS(IncrementalChanges2020[1998],IncrementalChanges2020[[EnableExclusion]:[EnableExclusion]],TRUE,IncrementalChanges2020[[Type]:[Type]],$A12)</f>
        <v>-1</v>
      </c>
      <c r="AF12">
        <f>SUMIFS(IncrementalChanges2020[1997],IncrementalChanges2020[[EnableExclusion]:[EnableExclusion]],TRUE,IncrementalChanges2020[[Type]:[Type]],$A12)</f>
        <v>-3</v>
      </c>
      <c r="AG12">
        <f>SUMIFS(IncrementalChanges2020[1996],IncrementalChanges2020[[EnableExclusion]:[EnableExclusion]],TRUE,IncrementalChanges2020[[Type]:[Type]],$A12)</f>
        <v>-5</v>
      </c>
      <c r="AH12">
        <f>SUMIFS(IncrementalChanges2020[1995],IncrementalChanges2020[[EnableExclusion]:[EnableExclusion]],TRUE,IncrementalChanges2020[[Type]:[Type]],$A12)</f>
        <v>0</v>
      </c>
      <c r="AI12">
        <f>SUMIFS(IncrementalChanges2020[1994],IncrementalChanges2020[[EnableExclusion]:[EnableExclusion]],TRUE,IncrementalChanges2020[[Type]:[Type]],$A12)</f>
        <v>0</v>
      </c>
      <c r="AJ12">
        <f>SUMIFS(IncrementalChanges2020[1993],IncrementalChanges2020[[EnableExclusion]:[EnableExclusion]],TRUE,IncrementalChanges2020[[Type]:[Type]],$A12)</f>
        <v>0</v>
      </c>
      <c r="AK12">
        <f>SUMIFS(IncrementalChanges2020[1992],IncrementalChanges2020[[EnableExclusion]:[EnableExclusion]],TRUE,IncrementalChanges2020[[Type]:[Type]],$A12)</f>
        <v>-2</v>
      </c>
      <c r="AL12">
        <f>SUMIFS(IncrementalChanges2020[1991],IncrementalChanges2020[[EnableExclusion]:[EnableExclusion]],TRUE,IncrementalChanges2020[[Type]:[Type]],$A12)</f>
        <v>0</v>
      </c>
      <c r="AM12">
        <f>SUMIFS(IncrementalChanges2020[1990],IncrementalChanges2020[[EnableExclusion]:[EnableExclusion]],TRUE,IncrementalChanges2020[[Type]:[Type]],$A12)</f>
        <v>0</v>
      </c>
      <c r="AN12">
        <f>SUMIFS(IncrementalChanges2020[1989],IncrementalChanges2020[[EnableExclusion]:[EnableExclusion]],TRUE,IncrementalChanges2020[[Type]:[Type]],$A12)</f>
        <v>0</v>
      </c>
      <c r="AO12">
        <f>SUMIFS(IncrementalChanges2020[1988],IncrementalChanges2020[[EnableExclusion]:[EnableExclusion]],TRUE,IncrementalChanges2020[[Type]:[Type]],$A12)</f>
        <v>0</v>
      </c>
      <c r="AP12">
        <f>SUMIFS(IncrementalChanges2020[1987],IncrementalChanges2020[[EnableExclusion]:[EnableExclusion]],TRUE,IncrementalChanges2020[[Type]:[Type]],$A12)</f>
        <v>0</v>
      </c>
      <c r="AQ12">
        <f>SUMIFS(IncrementalChanges2020[1986],IncrementalChanges2020[[EnableExclusion]:[EnableExclusion]],TRUE,IncrementalChanges2020[[Type]:[Type]],$A12)</f>
        <v>-6</v>
      </c>
      <c r="AR12">
        <f>SUMIFS(IncrementalChanges2020[1985],IncrementalChanges2020[[EnableExclusion]:[EnableExclusion]],TRUE,IncrementalChanges2020[[Type]:[Type]],$A12)</f>
        <v>0</v>
      </c>
      <c r="AS12">
        <f>SUMIFS(IncrementalChanges2020[1984],IncrementalChanges2020[[EnableExclusion]:[EnableExclusion]],TRUE,IncrementalChanges2020[[Type]:[Type]],$A12)</f>
        <v>-2</v>
      </c>
      <c r="AT12">
        <f>SUMIFS(IncrementalChanges2020[1983],IncrementalChanges2020[[EnableExclusion]:[EnableExclusion]],TRUE,IncrementalChanges2020[[Type]:[Type]],$A12)</f>
        <v>0</v>
      </c>
      <c r="AU12">
        <f>SUMIFS(IncrementalChanges2020[1982],IncrementalChanges2020[[EnableExclusion]:[EnableExclusion]],TRUE,IncrementalChanges2020[[Type]:[Type]],$A12)</f>
        <v>0</v>
      </c>
      <c r="AV12">
        <f>SUMIFS(IncrementalChanges2020[1981],IncrementalChanges2020[[EnableExclusion]:[EnableExclusion]],TRUE,IncrementalChanges2020[[Type]:[Type]],$A12)</f>
        <v>0</v>
      </c>
      <c r="AW12">
        <f>SUMIFS(IncrementalChanges2020[1980],IncrementalChanges2020[[EnableExclusion]:[EnableExclusion]],TRUE,IncrementalChanges2020[[Type]:[Type]],$A12)</f>
        <v>0</v>
      </c>
      <c r="AX12">
        <f>SUMIFS(IncrementalChanges2020[1979],IncrementalChanges2020[[EnableExclusion]:[EnableExclusion]],TRUE,IncrementalChanges2020[[Type]:[Type]],$A12)</f>
        <v>-3</v>
      </c>
      <c r="AY12">
        <f>SUMIFS(IncrementalChanges2020[1978],IncrementalChanges2020[[EnableExclusion]:[EnableExclusion]],TRUE,IncrementalChanges2020[[Type]:[Type]],$A12)</f>
        <v>0</v>
      </c>
      <c r="AZ12">
        <f>SUMIFS(IncrementalChanges2020[1977],IncrementalChanges2020[[EnableExclusion]:[EnableExclusion]],TRUE,IncrementalChanges2020[[Type]:[Type]],$A12)</f>
        <v>0</v>
      </c>
      <c r="BA12">
        <f>SUMIFS(IncrementalChanges2020[1976],IncrementalChanges2020[[EnableExclusion]:[EnableExclusion]],TRUE,IncrementalChanges2020[[Type]:[Type]],$A12)</f>
        <v>0</v>
      </c>
      <c r="BB12">
        <f>SUMIFS(IncrementalChanges2020[1975],IncrementalChanges2020[[EnableExclusion]:[EnableExclusion]],TRUE,IncrementalChanges2020[[Type]:[Type]],$A12)</f>
        <v>0</v>
      </c>
      <c r="BC12">
        <f>SUMIFS(IncrementalChanges2020[1974],IncrementalChanges2020[[EnableExclusion]:[EnableExclusion]],TRUE,IncrementalChanges2020[[Type]:[Type]],$A12)</f>
        <v>0</v>
      </c>
      <c r="BD12">
        <f>SUMIFS(IncrementalChanges2020[1973],IncrementalChanges2020[[EnableExclusion]:[EnableExclusion]],TRUE,IncrementalChanges2020[[Type]:[Type]],$A12)</f>
        <v>0</v>
      </c>
      <c r="BE12">
        <f>SUMIFS(IncrementalChanges2020[1972],IncrementalChanges2020[[EnableExclusion]:[EnableExclusion]],TRUE,IncrementalChanges2020[[Type]:[Type]],$A12)</f>
        <v>0</v>
      </c>
      <c r="BF12">
        <f>SUMIFS(IncrementalChanges2020[1971],IncrementalChanges2020[[EnableExclusion]:[EnableExclusion]],TRUE,IncrementalChanges2020[[Type]:[Type]],$A12)</f>
        <v>0</v>
      </c>
      <c r="BG12">
        <f>SUMIFS(IncrementalChanges2020[1970],IncrementalChanges2020[[EnableExclusion]:[EnableExclusion]],TRUE,IncrementalChanges2020[[Type]:[Type]],$A12)</f>
        <v>0</v>
      </c>
      <c r="BH12">
        <f>SUMIFS(IncrementalChanges2020[1969],IncrementalChanges2020[[EnableExclusion]:[EnableExclusion]],TRUE,IncrementalChanges2020[[Type]:[Type]],$A12)</f>
        <v>0</v>
      </c>
      <c r="BI12">
        <f>SUMIFS(IncrementalChanges2020[1968],IncrementalChanges2020[[EnableExclusion]:[EnableExclusion]],TRUE,IncrementalChanges2020[[Type]:[Type]],$A12)</f>
        <v>0</v>
      </c>
      <c r="BJ12">
        <f>SUMIFS(IncrementalChanges2020[1967],IncrementalChanges2020[[EnableExclusion]:[EnableExclusion]],TRUE,IncrementalChanges2020[[Type]:[Type]],$A12)</f>
        <v>0</v>
      </c>
      <c r="BK12">
        <f>SUMIFS(IncrementalChanges2020[1966],IncrementalChanges2020[[EnableExclusion]:[EnableExclusion]],TRUE,IncrementalChanges2020[[Type]:[Type]],$A12)</f>
        <v>0</v>
      </c>
      <c r="BL12">
        <f>SUMIFS(IncrementalChanges2020[1965],IncrementalChanges2020[[EnableExclusion]:[EnableExclusion]],TRUE,IncrementalChanges2020[[Type]:[Type]],$A12)</f>
        <v>0</v>
      </c>
      <c r="BM12">
        <f>SUMIFS(IncrementalChanges2020[1964],IncrementalChanges2020[[EnableExclusion]:[EnableExclusion]],TRUE,IncrementalChanges2020[[Type]:[Type]],$A12)</f>
        <v>0</v>
      </c>
      <c r="BN12">
        <f>SUMIFS(IncrementalChanges2020[1963],IncrementalChanges2020[[EnableExclusion]:[EnableExclusion]],TRUE,IncrementalChanges2020[[Type]:[Type]],$A12)</f>
        <v>0</v>
      </c>
      <c r="BO12">
        <f>SUMIFS(IncrementalChanges2020[1962],IncrementalChanges2020[[EnableExclusion]:[EnableExclusion]],TRUE,IncrementalChanges2020[[Type]:[Type]],$A12)</f>
        <v>0</v>
      </c>
      <c r="BP12">
        <f>SUMIFS(IncrementalChanges2020[1961],IncrementalChanges2020[[EnableExclusion]:[EnableExclusion]],TRUE,IncrementalChanges2020[[Type]:[Type]],$A12)</f>
        <v>0</v>
      </c>
      <c r="BQ12">
        <f>SUMIFS(IncrementalChanges2020[1960],IncrementalChanges2020[[EnableExclusion]:[EnableExclusion]],TRUE,IncrementalChanges2020[[Type]:[Type]],$A12)</f>
        <v>0</v>
      </c>
      <c r="BR12">
        <f>SUMIFS(IncrementalChanges2020[1959],IncrementalChanges2020[[EnableExclusion]:[EnableExclusion]],TRUE,IncrementalChanges2020[[Type]:[Type]],$A12)</f>
        <v>0</v>
      </c>
      <c r="BS12">
        <f>SUMIFS(IncrementalChanges2020[1958],IncrementalChanges2020[[EnableExclusion]:[EnableExclusion]],TRUE,IncrementalChanges2020[[Type]:[Type]],$A12)</f>
        <v>0</v>
      </c>
      <c r="BT12">
        <f>SUMIFS(IncrementalChanges2020[1957],IncrementalChanges2020[[EnableExclusion]:[EnableExclusion]],TRUE,IncrementalChanges2020[[Type]:[Type]],$A12)</f>
        <v>0</v>
      </c>
      <c r="BU12">
        <f>SUMIFS(IncrementalChanges2020[1956],IncrementalChanges2020[[EnableExclusion]:[EnableExclusion]],TRUE,IncrementalChanges2020[[Type]:[Type]],$A12)</f>
        <v>0</v>
      </c>
      <c r="BV12">
        <f>SUMIFS(IncrementalChanges2020[1955],IncrementalChanges2020[[EnableExclusion]:[EnableExclusion]],TRUE,IncrementalChanges2020[[Type]:[Type]],$A12)</f>
        <v>0</v>
      </c>
      <c r="BW12">
        <f>SUMIFS(IncrementalChanges2020[1954],IncrementalChanges2020[[EnableExclusion]:[EnableExclusion]],TRUE,IncrementalChanges2020[[Type]:[Type]],$A12)</f>
        <v>0</v>
      </c>
      <c r="BX12">
        <f>SUMIFS(IncrementalChanges2020[1953],IncrementalChanges2020[[EnableExclusion]:[EnableExclusion]],TRUE,IncrementalChanges2020[[Type]:[Type]],$A12)</f>
        <v>0</v>
      </c>
      <c r="BY12">
        <f>SUMIFS(IncrementalChanges2020[1952],IncrementalChanges2020[[EnableExclusion]:[EnableExclusion]],TRUE,IncrementalChanges2020[[Type]:[Type]],$A12)</f>
        <v>0</v>
      </c>
      <c r="BZ12">
        <f>SUMIFS(IncrementalChanges2020[1951],IncrementalChanges2020[[EnableExclusion]:[EnableExclusion]],TRUE,IncrementalChanges2020[[Type]:[Type]],$A12)</f>
        <v>0</v>
      </c>
      <c r="CA12">
        <f>SUMIFS(IncrementalChanges2020[1950],IncrementalChanges2020[[EnableExclusion]:[EnableExclusion]],TRUE,IncrementalChanges2020[[Type]:[Type]],$A12)</f>
        <v>0</v>
      </c>
      <c r="CB12">
        <f>SUMIFS(IncrementalChanges2020[1949],IncrementalChanges2020[[EnableExclusion]:[EnableExclusion]],TRUE,IncrementalChanges2020[[Type]:[Type]],$A12)</f>
        <v>0</v>
      </c>
      <c r="CC12">
        <f>SUMIFS(IncrementalChanges2020[1948],IncrementalChanges2020[[EnableExclusion]:[EnableExclusion]],TRUE,IncrementalChanges2020[[Type]:[Type]],$A12)</f>
        <v>0</v>
      </c>
      <c r="CD12">
        <f>SUMIFS(IncrementalChanges2020[1947],IncrementalChanges2020[[EnableExclusion]:[EnableExclusion]],TRUE,IncrementalChanges2020[[Type]:[Type]],$A12)</f>
        <v>0</v>
      </c>
      <c r="CE12">
        <f>SUMIFS(IncrementalChanges2020[1946],IncrementalChanges2020[[EnableExclusion]:[EnableExclusion]],TRUE,IncrementalChanges2020[[Type]:[Type]],$A12)</f>
        <v>0</v>
      </c>
      <c r="CF12">
        <f>SUMIFS(IncrementalChanges2020[1945],IncrementalChanges2020[[EnableExclusion]:[EnableExclusion]],TRUE,IncrementalChanges2020[[Type]:[Type]],$A12)</f>
        <v>0</v>
      </c>
      <c r="CG12">
        <f>SUMIFS(IncrementalChanges2020[1944],IncrementalChanges2020[[EnableExclusion]:[EnableExclusion]],TRUE,IncrementalChanges2020[[Type]:[Type]],$A12)</f>
        <v>0</v>
      </c>
      <c r="CH12">
        <f>SUMIFS(IncrementalChanges2020[1943],IncrementalChanges2020[[EnableExclusion]:[EnableExclusion]],TRUE,IncrementalChanges2020[[Type]:[Type]],$A12)</f>
        <v>0</v>
      </c>
      <c r="CI12">
        <f>SUMIFS(IncrementalChanges2020[1942],IncrementalChanges2020[[EnableExclusion]:[EnableExclusion]],TRUE,IncrementalChanges2020[[Type]:[Type]],$A12)</f>
        <v>0</v>
      </c>
      <c r="CJ12">
        <f>SUMIFS(IncrementalChanges2020[1941],IncrementalChanges2020[[EnableExclusion]:[EnableExclusion]],TRUE,IncrementalChanges2020[[Type]:[Type]],$A12)</f>
        <v>0</v>
      </c>
      <c r="CK12">
        <f>SUMIFS(IncrementalChanges2020[1940],IncrementalChanges2020[[EnableExclusion]:[EnableExclusion]],TRUE,IncrementalChanges2020[[Type]:[Type]],$A12)</f>
        <v>0</v>
      </c>
      <c r="CL12">
        <f>SUMIFS(IncrementalChanges2020[1939],IncrementalChanges2020[[EnableExclusion]:[EnableExclusion]],TRUE,IncrementalChanges2020[[Type]:[Type]],$A12)</f>
        <v>0</v>
      </c>
      <c r="CM12">
        <f>SUMIFS(IncrementalChanges2020[1938],IncrementalChanges2020[[EnableExclusion]:[EnableExclusion]],TRUE,IncrementalChanges2020[[Type]:[Type]],$A12)</f>
        <v>0</v>
      </c>
      <c r="CN12">
        <f>SUMIFS(IncrementalChanges2020[1937],IncrementalChanges2020[[EnableExclusion]:[EnableExclusion]],TRUE,IncrementalChanges2020[[Type]:[Type]],$A12)</f>
        <v>0</v>
      </c>
      <c r="CO12">
        <f>SUMIFS(IncrementalChanges2020[1936],IncrementalChanges2020[[EnableExclusion]:[EnableExclusion]],TRUE,IncrementalChanges2020[[Type]:[Type]],$A12)</f>
        <v>0</v>
      </c>
      <c r="CP12">
        <f>SUMIFS(IncrementalChanges2020[1935],IncrementalChanges2020[[EnableExclusion]:[EnableExclusion]],TRUE,IncrementalChanges2020[[Type]:[Type]],$A12)</f>
        <v>0</v>
      </c>
      <c r="CQ12">
        <f>SUMIFS(IncrementalChanges2020[1934],IncrementalChanges2020[[EnableExclusion]:[EnableExclusion]],TRUE,IncrementalChanges2020[[Type]:[Type]],$A12)</f>
        <v>0</v>
      </c>
      <c r="CR12">
        <f>SUMIFS(IncrementalChanges2020[1933],IncrementalChanges2020[[EnableExclusion]:[EnableExclusion]],TRUE,IncrementalChanges2020[[Type]:[Type]],$A12)</f>
        <v>0</v>
      </c>
      <c r="CS12">
        <f>SUMIFS(IncrementalChanges2020[1932],IncrementalChanges2020[[EnableExclusion]:[EnableExclusion]],TRUE,IncrementalChanges2020[[Type]:[Type]],$A12)</f>
        <v>0</v>
      </c>
      <c r="CT12">
        <f>SUMIFS(IncrementalChanges2020[1931],IncrementalChanges2020[[EnableExclusion]:[EnableExclusion]],TRUE,IncrementalChanges2020[[Type]:[Type]],$A12)</f>
        <v>0</v>
      </c>
      <c r="CU12">
        <f>SUMIFS(IncrementalChanges2020[1930],IncrementalChanges2020[[EnableExclusion]:[EnableExclusion]],TRUE,IncrementalChanges2020[[Type]:[Type]],$A12)</f>
        <v>0</v>
      </c>
      <c r="CV12">
        <f>SUMIFS(IncrementalChanges2020[1929],IncrementalChanges2020[[EnableExclusion]:[EnableExclusion]],TRUE,IncrementalChanges2020[[Type]:[Type]],$A12)</f>
        <v>0</v>
      </c>
      <c r="CW12">
        <f>SUMIFS(IncrementalChanges2020[1928],IncrementalChanges2020[[EnableExclusion]:[EnableExclusion]],TRUE,IncrementalChanges2020[[Type]:[Type]],$A12)</f>
        <v>0</v>
      </c>
      <c r="CX12">
        <f>SUMIFS(IncrementalChanges2020[1927],IncrementalChanges2020[[EnableExclusion]:[EnableExclusion]],TRUE,IncrementalChanges2020[[Type]:[Type]],$A12)</f>
        <v>0</v>
      </c>
      <c r="CY12">
        <f>SUMIFS(IncrementalChanges2020[1926],IncrementalChanges2020[[EnableExclusion]:[EnableExclusion]],TRUE,IncrementalChanges2020[[Type]:[Type]],$A12)</f>
        <v>0</v>
      </c>
      <c r="CZ12">
        <f>SUMIFS(IncrementalChanges2020[1925],IncrementalChanges2020[[EnableExclusion]:[EnableExclusion]],TRUE,IncrementalChanges2020[[Type]:[Type]],$A12)</f>
        <v>0</v>
      </c>
      <c r="DA12">
        <f>SUMIFS(IncrementalChanges2020[1924],IncrementalChanges2020[[EnableExclusion]:[EnableExclusion]],TRUE,IncrementalChanges2020[[Type]:[Type]],$A12)</f>
        <v>0</v>
      </c>
    </row>
    <row r="13" spans="1:105" x14ac:dyDescent="0.25">
      <c r="A13" t="s">
        <v>124</v>
      </c>
      <c r="D13" t="s">
        <v>0</v>
      </c>
      <c r="H13" s="1">
        <f>SUM(I13:DA13)</f>
        <v>-49</v>
      </c>
      <c r="I13">
        <f>SUMIFS(IncrementalChanges2020[2020],IncrementalChanges2020[[EnableExclusion]:[EnableExclusion]],TRUE,IncrementalChanges2020[[Type]:[Type]],$A13)</f>
        <v>0</v>
      </c>
      <c r="J13">
        <f>SUMIFS(IncrementalChanges2020[2019],IncrementalChanges2020[[EnableExclusion]:[EnableExclusion]],TRUE,IncrementalChanges2020[[Type]:[Type]],$A13)</f>
        <v>0</v>
      </c>
      <c r="K13">
        <f>SUMIFS(IncrementalChanges2020[2018],IncrementalChanges2020[[EnableExclusion]:[EnableExclusion]],TRUE,IncrementalChanges2020[[Type]:[Type]],$A13)</f>
        <v>0</v>
      </c>
      <c r="L13">
        <f>SUMIFS(IncrementalChanges2020[2017],IncrementalChanges2020[[EnableExclusion]:[EnableExclusion]],TRUE,IncrementalChanges2020[[Type]:[Type]],$A13)</f>
        <v>0</v>
      </c>
      <c r="M13">
        <f>SUMIFS(IncrementalChanges2020[2016],IncrementalChanges2020[[EnableExclusion]:[EnableExclusion]],TRUE,IncrementalChanges2020[[Type]:[Type]],$A13)</f>
        <v>0</v>
      </c>
      <c r="N13">
        <f>SUMIFS(IncrementalChanges2020[2015],IncrementalChanges2020[[EnableExclusion]:[EnableExclusion]],TRUE,IncrementalChanges2020[[Type]:[Type]],$A13)</f>
        <v>0</v>
      </c>
      <c r="O13">
        <f>SUMIFS(IncrementalChanges2020[2014],IncrementalChanges2020[[EnableExclusion]:[EnableExclusion]],TRUE,IncrementalChanges2020[[Type]:[Type]],$A13)</f>
        <v>0</v>
      </c>
      <c r="P13">
        <f>SUMIFS(IncrementalChanges2020[2013],IncrementalChanges2020[[EnableExclusion]:[EnableExclusion]],TRUE,IncrementalChanges2020[[Type]:[Type]],$A13)</f>
        <v>0</v>
      </c>
      <c r="Q13">
        <f>SUMIFS(IncrementalChanges2020[2012],IncrementalChanges2020[[EnableExclusion]:[EnableExclusion]],TRUE,IncrementalChanges2020[[Type]:[Type]],$A13)</f>
        <v>0</v>
      </c>
      <c r="R13">
        <f>SUMIFS(IncrementalChanges2020[2011],IncrementalChanges2020[[EnableExclusion]:[EnableExclusion]],TRUE,IncrementalChanges2020[[Type]:[Type]],$A13)</f>
        <v>0</v>
      </c>
      <c r="S13">
        <f>SUMIFS(IncrementalChanges2020[2010],IncrementalChanges2020[[EnableExclusion]:[EnableExclusion]],TRUE,IncrementalChanges2020[[Type]:[Type]],$A13)</f>
        <v>-5</v>
      </c>
      <c r="T13">
        <f>SUMIFS(IncrementalChanges2020[2009],IncrementalChanges2020[[EnableExclusion]:[EnableExclusion]],TRUE,IncrementalChanges2020[[Type]:[Type]],$A13)</f>
        <v>0</v>
      </c>
      <c r="U13">
        <f>SUMIFS(IncrementalChanges2020[2008],IncrementalChanges2020[[EnableExclusion]:[EnableExclusion]],TRUE,IncrementalChanges2020[[Type]:[Type]],$A13)</f>
        <v>-4</v>
      </c>
      <c r="V13">
        <f>SUMIFS(IncrementalChanges2020[2007],IncrementalChanges2020[[EnableExclusion]:[EnableExclusion]],TRUE,IncrementalChanges2020[[Type]:[Type]],$A13)</f>
        <v>-11</v>
      </c>
      <c r="W13">
        <f>SUMIFS(IncrementalChanges2020[2006],IncrementalChanges2020[[EnableExclusion]:[EnableExclusion]],TRUE,IncrementalChanges2020[[Type]:[Type]],$A13)</f>
        <v>-2</v>
      </c>
      <c r="X13">
        <f>SUMIFS(IncrementalChanges2020[2005],IncrementalChanges2020[[EnableExclusion]:[EnableExclusion]],TRUE,IncrementalChanges2020[[Type]:[Type]],$A13)</f>
        <v>0</v>
      </c>
      <c r="Y13">
        <f>SUMIFS(IncrementalChanges2020[2004],IncrementalChanges2020[[EnableExclusion]:[EnableExclusion]],TRUE,IncrementalChanges2020[[Type]:[Type]],$A13)</f>
        <v>-3</v>
      </c>
      <c r="Z13">
        <f>SUMIFS(IncrementalChanges2020[2003],IncrementalChanges2020[[EnableExclusion]:[EnableExclusion]],TRUE,IncrementalChanges2020[[Type]:[Type]],$A13)</f>
        <v>-4</v>
      </c>
      <c r="AA13">
        <f>SUMIFS(IncrementalChanges2020[2002],IncrementalChanges2020[[EnableExclusion]:[EnableExclusion]],TRUE,IncrementalChanges2020[[Type]:[Type]],$A13)</f>
        <v>0</v>
      </c>
      <c r="AB13">
        <f>SUMIFS(IncrementalChanges2020[2001],IncrementalChanges2020[[EnableExclusion]:[EnableExclusion]],TRUE,IncrementalChanges2020[[Type]:[Type]],$A13)</f>
        <v>0</v>
      </c>
      <c r="AC13">
        <f>SUMIFS(IncrementalChanges2020[2000],IncrementalChanges2020[[EnableExclusion]:[EnableExclusion]],TRUE,IncrementalChanges2020[[Type]:[Type]],$A13)</f>
        <v>-2</v>
      </c>
      <c r="AD13">
        <f>SUMIFS(IncrementalChanges2020[1999],IncrementalChanges2020[[EnableExclusion]:[EnableExclusion]],TRUE,IncrementalChanges2020[[Type]:[Type]],$A13)</f>
        <v>-1</v>
      </c>
      <c r="AE13">
        <f>SUMIFS(IncrementalChanges2020[1998],IncrementalChanges2020[[EnableExclusion]:[EnableExclusion]],TRUE,IncrementalChanges2020[[Type]:[Type]],$A13)</f>
        <v>-9</v>
      </c>
      <c r="AF13">
        <f>SUMIFS(IncrementalChanges2020[1997],IncrementalChanges2020[[EnableExclusion]:[EnableExclusion]],TRUE,IncrementalChanges2020[[Type]:[Type]],$A13)</f>
        <v>0</v>
      </c>
      <c r="AG13">
        <f>SUMIFS(IncrementalChanges2020[1996],IncrementalChanges2020[[EnableExclusion]:[EnableExclusion]],TRUE,IncrementalChanges2020[[Type]:[Type]],$A13)</f>
        <v>0</v>
      </c>
      <c r="AH13">
        <f>SUMIFS(IncrementalChanges2020[1995],IncrementalChanges2020[[EnableExclusion]:[EnableExclusion]],TRUE,IncrementalChanges2020[[Type]:[Type]],$A13)</f>
        <v>0</v>
      </c>
      <c r="AI13">
        <f>SUMIFS(IncrementalChanges2020[1994],IncrementalChanges2020[[EnableExclusion]:[EnableExclusion]],TRUE,IncrementalChanges2020[[Type]:[Type]],$A13)</f>
        <v>0</v>
      </c>
      <c r="AJ13">
        <f>SUMIFS(IncrementalChanges2020[1993],IncrementalChanges2020[[EnableExclusion]:[EnableExclusion]],TRUE,IncrementalChanges2020[[Type]:[Type]],$A13)</f>
        <v>0</v>
      </c>
      <c r="AK13">
        <f>SUMIFS(IncrementalChanges2020[1992],IncrementalChanges2020[[EnableExclusion]:[EnableExclusion]],TRUE,IncrementalChanges2020[[Type]:[Type]],$A13)</f>
        <v>-4</v>
      </c>
      <c r="AL13">
        <f>SUMIFS(IncrementalChanges2020[1991],IncrementalChanges2020[[EnableExclusion]:[EnableExclusion]],TRUE,IncrementalChanges2020[[Type]:[Type]],$A13)</f>
        <v>0</v>
      </c>
      <c r="AM13">
        <f>SUMIFS(IncrementalChanges2020[1990],IncrementalChanges2020[[EnableExclusion]:[EnableExclusion]],TRUE,IncrementalChanges2020[[Type]:[Type]],$A13)</f>
        <v>0</v>
      </c>
      <c r="AN13">
        <f>SUMIFS(IncrementalChanges2020[1989],IncrementalChanges2020[[EnableExclusion]:[EnableExclusion]],TRUE,IncrementalChanges2020[[Type]:[Type]],$A13)</f>
        <v>0</v>
      </c>
      <c r="AO13">
        <f>SUMIFS(IncrementalChanges2020[1988],IncrementalChanges2020[[EnableExclusion]:[EnableExclusion]],TRUE,IncrementalChanges2020[[Type]:[Type]],$A13)</f>
        <v>0</v>
      </c>
      <c r="AP13">
        <f>SUMIFS(IncrementalChanges2020[1987],IncrementalChanges2020[[EnableExclusion]:[EnableExclusion]],TRUE,IncrementalChanges2020[[Type]:[Type]],$A13)</f>
        <v>0</v>
      </c>
      <c r="AQ13">
        <f>SUMIFS(IncrementalChanges2020[1986],IncrementalChanges2020[[EnableExclusion]:[EnableExclusion]],TRUE,IncrementalChanges2020[[Type]:[Type]],$A13)</f>
        <v>-4</v>
      </c>
      <c r="AR13">
        <f>SUMIFS(IncrementalChanges2020[1985],IncrementalChanges2020[[EnableExclusion]:[EnableExclusion]],TRUE,IncrementalChanges2020[[Type]:[Type]],$A13)</f>
        <v>0</v>
      </c>
      <c r="AS13">
        <f>SUMIFS(IncrementalChanges2020[1984],IncrementalChanges2020[[EnableExclusion]:[EnableExclusion]],TRUE,IncrementalChanges2020[[Type]:[Type]],$A13)</f>
        <v>0</v>
      </c>
      <c r="AT13">
        <f>SUMIFS(IncrementalChanges2020[1983],IncrementalChanges2020[[EnableExclusion]:[EnableExclusion]],TRUE,IncrementalChanges2020[[Type]:[Type]],$A13)</f>
        <v>0</v>
      </c>
      <c r="AU13">
        <f>SUMIFS(IncrementalChanges2020[1982],IncrementalChanges2020[[EnableExclusion]:[EnableExclusion]],TRUE,IncrementalChanges2020[[Type]:[Type]],$A13)</f>
        <v>0</v>
      </c>
      <c r="AV13">
        <f>SUMIFS(IncrementalChanges2020[1981],IncrementalChanges2020[[EnableExclusion]:[EnableExclusion]],TRUE,IncrementalChanges2020[[Type]:[Type]],$A13)</f>
        <v>0</v>
      </c>
      <c r="AW13">
        <f>SUMIFS(IncrementalChanges2020[1980],IncrementalChanges2020[[EnableExclusion]:[EnableExclusion]],TRUE,IncrementalChanges2020[[Type]:[Type]],$A13)</f>
        <v>0</v>
      </c>
      <c r="AX13">
        <f>SUMIFS(IncrementalChanges2020[1979],IncrementalChanges2020[[EnableExclusion]:[EnableExclusion]],TRUE,IncrementalChanges2020[[Type]:[Type]],$A13)</f>
        <v>0</v>
      </c>
      <c r="AY13">
        <f>SUMIFS(IncrementalChanges2020[1978],IncrementalChanges2020[[EnableExclusion]:[EnableExclusion]],TRUE,IncrementalChanges2020[[Type]:[Type]],$A13)</f>
        <v>0</v>
      </c>
      <c r="AZ13">
        <f>SUMIFS(IncrementalChanges2020[1977],IncrementalChanges2020[[EnableExclusion]:[EnableExclusion]],TRUE,IncrementalChanges2020[[Type]:[Type]],$A13)</f>
        <v>0</v>
      </c>
      <c r="BA13">
        <f>SUMIFS(IncrementalChanges2020[1976],IncrementalChanges2020[[EnableExclusion]:[EnableExclusion]],TRUE,IncrementalChanges2020[[Type]:[Type]],$A13)</f>
        <v>0</v>
      </c>
      <c r="BB13">
        <f>SUMIFS(IncrementalChanges2020[1975],IncrementalChanges2020[[EnableExclusion]:[EnableExclusion]],TRUE,IncrementalChanges2020[[Type]:[Type]],$A13)</f>
        <v>0</v>
      </c>
      <c r="BC13">
        <f>SUMIFS(IncrementalChanges2020[1974],IncrementalChanges2020[[EnableExclusion]:[EnableExclusion]],TRUE,IncrementalChanges2020[[Type]:[Type]],$A13)</f>
        <v>0</v>
      </c>
      <c r="BD13">
        <f>SUMIFS(IncrementalChanges2020[1973],IncrementalChanges2020[[EnableExclusion]:[EnableExclusion]],TRUE,IncrementalChanges2020[[Type]:[Type]],$A13)</f>
        <v>0</v>
      </c>
      <c r="BE13">
        <f>SUMIFS(IncrementalChanges2020[1972],IncrementalChanges2020[[EnableExclusion]:[EnableExclusion]],TRUE,IncrementalChanges2020[[Type]:[Type]],$A13)</f>
        <v>0</v>
      </c>
      <c r="BF13">
        <f>SUMIFS(IncrementalChanges2020[1971],IncrementalChanges2020[[EnableExclusion]:[EnableExclusion]],TRUE,IncrementalChanges2020[[Type]:[Type]],$A13)</f>
        <v>0</v>
      </c>
      <c r="BG13">
        <f>SUMIFS(IncrementalChanges2020[1970],IncrementalChanges2020[[EnableExclusion]:[EnableExclusion]],TRUE,IncrementalChanges2020[[Type]:[Type]],$A13)</f>
        <v>0</v>
      </c>
      <c r="BH13">
        <f>SUMIFS(IncrementalChanges2020[1969],IncrementalChanges2020[[EnableExclusion]:[EnableExclusion]],TRUE,IncrementalChanges2020[[Type]:[Type]],$A13)</f>
        <v>0</v>
      </c>
      <c r="BI13">
        <f>SUMIFS(IncrementalChanges2020[1968],IncrementalChanges2020[[EnableExclusion]:[EnableExclusion]],TRUE,IncrementalChanges2020[[Type]:[Type]],$A13)</f>
        <v>0</v>
      </c>
      <c r="BJ13">
        <f>SUMIFS(IncrementalChanges2020[1967],IncrementalChanges2020[[EnableExclusion]:[EnableExclusion]],TRUE,IncrementalChanges2020[[Type]:[Type]],$A13)</f>
        <v>0</v>
      </c>
      <c r="BK13">
        <f>SUMIFS(IncrementalChanges2020[1966],IncrementalChanges2020[[EnableExclusion]:[EnableExclusion]],TRUE,IncrementalChanges2020[[Type]:[Type]],$A13)</f>
        <v>0</v>
      </c>
      <c r="BL13">
        <f>SUMIFS(IncrementalChanges2020[1965],IncrementalChanges2020[[EnableExclusion]:[EnableExclusion]],TRUE,IncrementalChanges2020[[Type]:[Type]],$A13)</f>
        <v>0</v>
      </c>
      <c r="BM13">
        <f>SUMIFS(IncrementalChanges2020[1964],IncrementalChanges2020[[EnableExclusion]:[EnableExclusion]],TRUE,IncrementalChanges2020[[Type]:[Type]],$A13)</f>
        <v>0</v>
      </c>
      <c r="BN13">
        <f>SUMIFS(IncrementalChanges2020[1963],IncrementalChanges2020[[EnableExclusion]:[EnableExclusion]],TRUE,IncrementalChanges2020[[Type]:[Type]],$A13)</f>
        <v>0</v>
      </c>
      <c r="BO13">
        <f>SUMIFS(IncrementalChanges2020[1962],IncrementalChanges2020[[EnableExclusion]:[EnableExclusion]],TRUE,IncrementalChanges2020[[Type]:[Type]],$A13)</f>
        <v>0</v>
      </c>
      <c r="BP13">
        <f>SUMIFS(IncrementalChanges2020[1961],IncrementalChanges2020[[EnableExclusion]:[EnableExclusion]],TRUE,IncrementalChanges2020[[Type]:[Type]],$A13)</f>
        <v>0</v>
      </c>
      <c r="BQ13">
        <f>SUMIFS(IncrementalChanges2020[1960],IncrementalChanges2020[[EnableExclusion]:[EnableExclusion]],TRUE,IncrementalChanges2020[[Type]:[Type]],$A13)</f>
        <v>0</v>
      </c>
      <c r="BR13">
        <f>SUMIFS(IncrementalChanges2020[1959],IncrementalChanges2020[[EnableExclusion]:[EnableExclusion]],TRUE,IncrementalChanges2020[[Type]:[Type]],$A13)</f>
        <v>0</v>
      </c>
      <c r="BS13">
        <f>SUMIFS(IncrementalChanges2020[1958],IncrementalChanges2020[[EnableExclusion]:[EnableExclusion]],TRUE,IncrementalChanges2020[[Type]:[Type]],$A13)</f>
        <v>0</v>
      </c>
      <c r="BT13">
        <f>SUMIFS(IncrementalChanges2020[1957],IncrementalChanges2020[[EnableExclusion]:[EnableExclusion]],TRUE,IncrementalChanges2020[[Type]:[Type]],$A13)</f>
        <v>0</v>
      </c>
      <c r="BU13">
        <f>SUMIFS(IncrementalChanges2020[1956],IncrementalChanges2020[[EnableExclusion]:[EnableExclusion]],TRUE,IncrementalChanges2020[[Type]:[Type]],$A13)</f>
        <v>0</v>
      </c>
      <c r="BV13">
        <f>SUMIFS(IncrementalChanges2020[1955],IncrementalChanges2020[[EnableExclusion]:[EnableExclusion]],TRUE,IncrementalChanges2020[[Type]:[Type]],$A13)</f>
        <v>0</v>
      </c>
      <c r="BW13">
        <f>SUMIFS(IncrementalChanges2020[1954],IncrementalChanges2020[[EnableExclusion]:[EnableExclusion]],TRUE,IncrementalChanges2020[[Type]:[Type]],$A13)</f>
        <v>0</v>
      </c>
      <c r="BX13">
        <f>SUMIFS(IncrementalChanges2020[1953],IncrementalChanges2020[[EnableExclusion]:[EnableExclusion]],TRUE,IncrementalChanges2020[[Type]:[Type]],$A13)</f>
        <v>0</v>
      </c>
      <c r="BY13">
        <f>SUMIFS(IncrementalChanges2020[1952],IncrementalChanges2020[[EnableExclusion]:[EnableExclusion]],TRUE,IncrementalChanges2020[[Type]:[Type]],$A13)</f>
        <v>0</v>
      </c>
      <c r="BZ13">
        <f>SUMIFS(IncrementalChanges2020[1951],IncrementalChanges2020[[EnableExclusion]:[EnableExclusion]],TRUE,IncrementalChanges2020[[Type]:[Type]],$A13)</f>
        <v>0</v>
      </c>
      <c r="CA13">
        <f>SUMIFS(IncrementalChanges2020[1950],IncrementalChanges2020[[EnableExclusion]:[EnableExclusion]],TRUE,IncrementalChanges2020[[Type]:[Type]],$A13)</f>
        <v>0</v>
      </c>
      <c r="CB13">
        <f>SUMIFS(IncrementalChanges2020[1949],IncrementalChanges2020[[EnableExclusion]:[EnableExclusion]],TRUE,IncrementalChanges2020[[Type]:[Type]],$A13)</f>
        <v>0</v>
      </c>
      <c r="CC13">
        <f>SUMIFS(IncrementalChanges2020[1948],IncrementalChanges2020[[EnableExclusion]:[EnableExclusion]],TRUE,IncrementalChanges2020[[Type]:[Type]],$A13)</f>
        <v>0</v>
      </c>
      <c r="CD13">
        <f>SUMIFS(IncrementalChanges2020[1947],IncrementalChanges2020[[EnableExclusion]:[EnableExclusion]],TRUE,IncrementalChanges2020[[Type]:[Type]],$A13)</f>
        <v>0</v>
      </c>
      <c r="CE13">
        <f>SUMIFS(IncrementalChanges2020[1946],IncrementalChanges2020[[EnableExclusion]:[EnableExclusion]],TRUE,IncrementalChanges2020[[Type]:[Type]],$A13)</f>
        <v>0</v>
      </c>
      <c r="CF13">
        <f>SUMIFS(IncrementalChanges2020[1945],IncrementalChanges2020[[EnableExclusion]:[EnableExclusion]],TRUE,IncrementalChanges2020[[Type]:[Type]],$A13)</f>
        <v>0</v>
      </c>
      <c r="CG13">
        <f>SUMIFS(IncrementalChanges2020[1944],IncrementalChanges2020[[EnableExclusion]:[EnableExclusion]],TRUE,IncrementalChanges2020[[Type]:[Type]],$A13)</f>
        <v>0</v>
      </c>
      <c r="CH13">
        <f>SUMIFS(IncrementalChanges2020[1943],IncrementalChanges2020[[EnableExclusion]:[EnableExclusion]],TRUE,IncrementalChanges2020[[Type]:[Type]],$A13)</f>
        <v>0</v>
      </c>
      <c r="CI13">
        <f>SUMIFS(IncrementalChanges2020[1942],IncrementalChanges2020[[EnableExclusion]:[EnableExclusion]],TRUE,IncrementalChanges2020[[Type]:[Type]],$A13)</f>
        <v>0</v>
      </c>
      <c r="CJ13">
        <f>SUMIFS(IncrementalChanges2020[1941],IncrementalChanges2020[[EnableExclusion]:[EnableExclusion]],TRUE,IncrementalChanges2020[[Type]:[Type]],$A13)</f>
        <v>0</v>
      </c>
      <c r="CK13">
        <f>SUMIFS(IncrementalChanges2020[1940],IncrementalChanges2020[[EnableExclusion]:[EnableExclusion]],TRUE,IncrementalChanges2020[[Type]:[Type]],$A13)</f>
        <v>0</v>
      </c>
      <c r="CL13">
        <f>SUMIFS(IncrementalChanges2020[1939],IncrementalChanges2020[[EnableExclusion]:[EnableExclusion]],TRUE,IncrementalChanges2020[[Type]:[Type]],$A13)</f>
        <v>0</v>
      </c>
      <c r="CM13">
        <f>SUMIFS(IncrementalChanges2020[1938],IncrementalChanges2020[[EnableExclusion]:[EnableExclusion]],TRUE,IncrementalChanges2020[[Type]:[Type]],$A13)</f>
        <v>0</v>
      </c>
      <c r="CN13">
        <f>SUMIFS(IncrementalChanges2020[1937],IncrementalChanges2020[[EnableExclusion]:[EnableExclusion]],TRUE,IncrementalChanges2020[[Type]:[Type]],$A13)</f>
        <v>0</v>
      </c>
      <c r="CO13">
        <f>SUMIFS(IncrementalChanges2020[1936],IncrementalChanges2020[[EnableExclusion]:[EnableExclusion]],TRUE,IncrementalChanges2020[[Type]:[Type]],$A13)</f>
        <v>0</v>
      </c>
      <c r="CP13">
        <f>SUMIFS(IncrementalChanges2020[1935],IncrementalChanges2020[[EnableExclusion]:[EnableExclusion]],TRUE,IncrementalChanges2020[[Type]:[Type]],$A13)</f>
        <v>0</v>
      </c>
      <c r="CQ13">
        <f>SUMIFS(IncrementalChanges2020[1934],IncrementalChanges2020[[EnableExclusion]:[EnableExclusion]],TRUE,IncrementalChanges2020[[Type]:[Type]],$A13)</f>
        <v>0</v>
      </c>
      <c r="CR13">
        <f>SUMIFS(IncrementalChanges2020[1933],IncrementalChanges2020[[EnableExclusion]:[EnableExclusion]],TRUE,IncrementalChanges2020[[Type]:[Type]],$A13)</f>
        <v>0</v>
      </c>
      <c r="CS13">
        <f>SUMIFS(IncrementalChanges2020[1932],IncrementalChanges2020[[EnableExclusion]:[EnableExclusion]],TRUE,IncrementalChanges2020[[Type]:[Type]],$A13)</f>
        <v>0</v>
      </c>
      <c r="CT13">
        <f>SUMIFS(IncrementalChanges2020[1931],IncrementalChanges2020[[EnableExclusion]:[EnableExclusion]],TRUE,IncrementalChanges2020[[Type]:[Type]],$A13)</f>
        <v>0</v>
      </c>
      <c r="CU13">
        <f>SUMIFS(IncrementalChanges2020[1930],IncrementalChanges2020[[EnableExclusion]:[EnableExclusion]],TRUE,IncrementalChanges2020[[Type]:[Type]],$A13)</f>
        <v>0</v>
      </c>
      <c r="CV13">
        <f>SUMIFS(IncrementalChanges2020[1929],IncrementalChanges2020[[EnableExclusion]:[EnableExclusion]],TRUE,IncrementalChanges2020[[Type]:[Type]],$A13)</f>
        <v>0</v>
      </c>
      <c r="CW13">
        <f>SUMIFS(IncrementalChanges2020[1928],IncrementalChanges2020[[EnableExclusion]:[EnableExclusion]],TRUE,IncrementalChanges2020[[Type]:[Type]],$A13)</f>
        <v>0</v>
      </c>
      <c r="CX13">
        <f>SUMIFS(IncrementalChanges2020[1927],IncrementalChanges2020[[EnableExclusion]:[EnableExclusion]],TRUE,IncrementalChanges2020[[Type]:[Type]],$A13)</f>
        <v>0</v>
      </c>
      <c r="CY13">
        <f>SUMIFS(IncrementalChanges2020[1926],IncrementalChanges2020[[EnableExclusion]:[EnableExclusion]],TRUE,IncrementalChanges2020[[Type]:[Type]],$A13)</f>
        <v>0</v>
      </c>
      <c r="CZ13">
        <f>SUMIFS(IncrementalChanges2020[1925],IncrementalChanges2020[[EnableExclusion]:[EnableExclusion]],TRUE,IncrementalChanges2020[[Type]:[Type]],$A13)</f>
        <v>0</v>
      </c>
      <c r="DA13">
        <f>SUMIFS(IncrementalChanges2020[1924],IncrementalChanges2020[[EnableExclusion]:[EnableExclusion]],TRUE,IncrementalChanges2020[[Type]:[Type]],$A13)</f>
        <v>0</v>
      </c>
    </row>
    <row r="14" spans="1:105" x14ac:dyDescent="0.25">
      <c r="A14" t="s">
        <v>125</v>
      </c>
      <c r="D14" t="s">
        <v>148</v>
      </c>
      <c r="H14" s="1">
        <f>SUM(I14:DA14)</f>
        <v>-3</v>
      </c>
      <c r="I14">
        <f>SUMIFS(IncrementalChanges2020[2020],IncrementalChanges2020[[EnableExclusion]:[EnableExclusion]],TRUE,IncrementalChanges2020[[Type]:[Type]],$A14)</f>
        <v>0</v>
      </c>
      <c r="J14">
        <f>SUMIFS(IncrementalChanges2020[2019],IncrementalChanges2020[[EnableExclusion]:[EnableExclusion]],TRUE,IncrementalChanges2020[[Type]:[Type]],$A14)</f>
        <v>0</v>
      </c>
      <c r="K14">
        <f>SUMIFS(IncrementalChanges2020[2018],IncrementalChanges2020[[EnableExclusion]:[EnableExclusion]],TRUE,IncrementalChanges2020[[Type]:[Type]],$A14)</f>
        <v>0</v>
      </c>
      <c r="L14">
        <f>SUMIFS(IncrementalChanges2020[2017],IncrementalChanges2020[[EnableExclusion]:[EnableExclusion]],TRUE,IncrementalChanges2020[[Type]:[Type]],$A14)</f>
        <v>0</v>
      </c>
      <c r="M14">
        <f>SUMIFS(IncrementalChanges2020[2016],IncrementalChanges2020[[EnableExclusion]:[EnableExclusion]],TRUE,IncrementalChanges2020[[Type]:[Type]],$A14)</f>
        <v>0</v>
      </c>
      <c r="N14">
        <f>SUMIFS(IncrementalChanges2020[2015],IncrementalChanges2020[[EnableExclusion]:[EnableExclusion]],TRUE,IncrementalChanges2020[[Type]:[Type]],$A14)</f>
        <v>0</v>
      </c>
      <c r="O14">
        <f>SUMIFS(IncrementalChanges2020[2014],IncrementalChanges2020[[EnableExclusion]:[EnableExclusion]],TRUE,IncrementalChanges2020[[Type]:[Type]],$A14)</f>
        <v>0</v>
      </c>
      <c r="P14">
        <f>SUMIFS(IncrementalChanges2020[2013],IncrementalChanges2020[[EnableExclusion]:[EnableExclusion]],TRUE,IncrementalChanges2020[[Type]:[Type]],$A14)</f>
        <v>0</v>
      </c>
      <c r="Q14">
        <f>SUMIFS(IncrementalChanges2020[2012],IncrementalChanges2020[[EnableExclusion]:[EnableExclusion]],TRUE,IncrementalChanges2020[[Type]:[Type]],$A14)</f>
        <v>0</v>
      </c>
      <c r="R14">
        <f>SUMIFS(IncrementalChanges2020[2011],IncrementalChanges2020[[EnableExclusion]:[EnableExclusion]],TRUE,IncrementalChanges2020[[Type]:[Type]],$A14)</f>
        <v>0</v>
      </c>
      <c r="S14">
        <f>SUMIFS(IncrementalChanges2020[2010],IncrementalChanges2020[[EnableExclusion]:[EnableExclusion]],TRUE,IncrementalChanges2020[[Type]:[Type]],$A14)</f>
        <v>0</v>
      </c>
      <c r="T14">
        <f>SUMIFS(IncrementalChanges2020[2009],IncrementalChanges2020[[EnableExclusion]:[EnableExclusion]],TRUE,IncrementalChanges2020[[Type]:[Type]],$A14)</f>
        <v>-2</v>
      </c>
      <c r="U14">
        <f>SUMIFS(IncrementalChanges2020[2008],IncrementalChanges2020[[EnableExclusion]:[EnableExclusion]],TRUE,IncrementalChanges2020[[Type]:[Type]],$A14)</f>
        <v>0</v>
      </c>
      <c r="V14">
        <f>SUMIFS(IncrementalChanges2020[2007],IncrementalChanges2020[[EnableExclusion]:[EnableExclusion]],TRUE,IncrementalChanges2020[[Type]:[Type]],$A14)</f>
        <v>0</v>
      </c>
      <c r="W14">
        <f>SUMIFS(IncrementalChanges2020[2006],IncrementalChanges2020[[EnableExclusion]:[EnableExclusion]],TRUE,IncrementalChanges2020[[Type]:[Type]],$A14)</f>
        <v>-1</v>
      </c>
      <c r="X14">
        <f>SUMIFS(IncrementalChanges2020[2005],IncrementalChanges2020[[EnableExclusion]:[EnableExclusion]],TRUE,IncrementalChanges2020[[Type]:[Type]],$A14)</f>
        <v>0</v>
      </c>
      <c r="Y14">
        <f>SUMIFS(IncrementalChanges2020[2004],IncrementalChanges2020[[EnableExclusion]:[EnableExclusion]],TRUE,IncrementalChanges2020[[Type]:[Type]],$A14)</f>
        <v>0</v>
      </c>
      <c r="Z14">
        <f>SUMIFS(IncrementalChanges2020[2003],IncrementalChanges2020[[EnableExclusion]:[EnableExclusion]],TRUE,IncrementalChanges2020[[Type]:[Type]],$A14)</f>
        <v>0</v>
      </c>
      <c r="AA14">
        <f>SUMIFS(IncrementalChanges2020[2002],IncrementalChanges2020[[EnableExclusion]:[EnableExclusion]],TRUE,IncrementalChanges2020[[Type]:[Type]],$A14)</f>
        <v>0</v>
      </c>
      <c r="AB14">
        <f>SUMIFS(IncrementalChanges2020[2001],IncrementalChanges2020[[EnableExclusion]:[EnableExclusion]],TRUE,IncrementalChanges2020[[Type]:[Type]],$A14)</f>
        <v>0</v>
      </c>
      <c r="AC14">
        <f>SUMIFS(IncrementalChanges2020[2000],IncrementalChanges2020[[EnableExclusion]:[EnableExclusion]],TRUE,IncrementalChanges2020[[Type]:[Type]],$A14)</f>
        <v>0</v>
      </c>
      <c r="AD14">
        <f>SUMIFS(IncrementalChanges2020[1999],IncrementalChanges2020[[EnableExclusion]:[EnableExclusion]],TRUE,IncrementalChanges2020[[Type]:[Type]],$A14)</f>
        <v>0</v>
      </c>
      <c r="AE14">
        <f>SUMIFS(IncrementalChanges2020[1998],IncrementalChanges2020[[EnableExclusion]:[EnableExclusion]],TRUE,IncrementalChanges2020[[Type]:[Type]],$A14)</f>
        <v>0</v>
      </c>
      <c r="AF14">
        <f>SUMIFS(IncrementalChanges2020[1997],IncrementalChanges2020[[EnableExclusion]:[EnableExclusion]],TRUE,IncrementalChanges2020[[Type]:[Type]],$A14)</f>
        <v>0</v>
      </c>
      <c r="AG14">
        <f>SUMIFS(IncrementalChanges2020[1996],IncrementalChanges2020[[EnableExclusion]:[EnableExclusion]],TRUE,IncrementalChanges2020[[Type]:[Type]],$A14)</f>
        <v>0</v>
      </c>
      <c r="AH14">
        <f>SUMIFS(IncrementalChanges2020[1995],IncrementalChanges2020[[EnableExclusion]:[EnableExclusion]],TRUE,IncrementalChanges2020[[Type]:[Type]],$A14)</f>
        <v>0</v>
      </c>
      <c r="AI14">
        <f>SUMIFS(IncrementalChanges2020[1994],IncrementalChanges2020[[EnableExclusion]:[EnableExclusion]],TRUE,IncrementalChanges2020[[Type]:[Type]],$A14)</f>
        <v>0</v>
      </c>
      <c r="AJ14">
        <f>SUMIFS(IncrementalChanges2020[1993],IncrementalChanges2020[[EnableExclusion]:[EnableExclusion]],TRUE,IncrementalChanges2020[[Type]:[Type]],$A14)</f>
        <v>0</v>
      </c>
      <c r="AK14">
        <f>SUMIFS(IncrementalChanges2020[1992],IncrementalChanges2020[[EnableExclusion]:[EnableExclusion]],TRUE,IncrementalChanges2020[[Type]:[Type]],$A14)</f>
        <v>0</v>
      </c>
      <c r="AL14">
        <f>SUMIFS(IncrementalChanges2020[1991],IncrementalChanges2020[[EnableExclusion]:[EnableExclusion]],TRUE,IncrementalChanges2020[[Type]:[Type]],$A14)</f>
        <v>0</v>
      </c>
      <c r="AM14">
        <f>SUMIFS(IncrementalChanges2020[1990],IncrementalChanges2020[[EnableExclusion]:[EnableExclusion]],TRUE,IncrementalChanges2020[[Type]:[Type]],$A14)</f>
        <v>0</v>
      </c>
      <c r="AN14">
        <f>SUMIFS(IncrementalChanges2020[1989],IncrementalChanges2020[[EnableExclusion]:[EnableExclusion]],TRUE,IncrementalChanges2020[[Type]:[Type]],$A14)</f>
        <v>0</v>
      </c>
      <c r="AO14">
        <f>SUMIFS(IncrementalChanges2020[1988],IncrementalChanges2020[[EnableExclusion]:[EnableExclusion]],TRUE,IncrementalChanges2020[[Type]:[Type]],$A14)</f>
        <v>0</v>
      </c>
      <c r="AP14">
        <f>SUMIFS(IncrementalChanges2020[1987],IncrementalChanges2020[[EnableExclusion]:[EnableExclusion]],TRUE,IncrementalChanges2020[[Type]:[Type]],$A14)</f>
        <v>0</v>
      </c>
      <c r="AQ14">
        <f>SUMIFS(IncrementalChanges2020[1986],IncrementalChanges2020[[EnableExclusion]:[EnableExclusion]],TRUE,IncrementalChanges2020[[Type]:[Type]],$A14)</f>
        <v>0</v>
      </c>
      <c r="AR14">
        <f>SUMIFS(IncrementalChanges2020[1985],IncrementalChanges2020[[EnableExclusion]:[EnableExclusion]],TRUE,IncrementalChanges2020[[Type]:[Type]],$A14)</f>
        <v>0</v>
      </c>
      <c r="AS14">
        <f>SUMIFS(IncrementalChanges2020[1984],IncrementalChanges2020[[EnableExclusion]:[EnableExclusion]],TRUE,IncrementalChanges2020[[Type]:[Type]],$A14)</f>
        <v>0</v>
      </c>
      <c r="AT14">
        <f>SUMIFS(IncrementalChanges2020[1983],IncrementalChanges2020[[EnableExclusion]:[EnableExclusion]],TRUE,IncrementalChanges2020[[Type]:[Type]],$A14)</f>
        <v>0</v>
      </c>
      <c r="AU14">
        <f>SUMIFS(IncrementalChanges2020[1982],IncrementalChanges2020[[EnableExclusion]:[EnableExclusion]],TRUE,IncrementalChanges2020[[Type]:[Type]],$A14)</f>
        <v>0</v>
      </c>
      <c r="AV14">
        <f>SUMIFS(IncrementalChanges2020[1981],IncrementalChanges2020[[EnableExclusion]:[EnableExclusion]],TRUE,IncrementalChanges2020[[Type]:[Type]],$A14)</f>
        <v>0</v>
      </c>
      <c r="AW14">
        <f>SUMIFS(IncrementalChanges2020[1980],IncrementalChanges2020[[EnableExclusion]:[EnableExclusion]],TRUE,IncrementalChanges2020[[Type]:[Type]],$A14)</f>
        <v>0</v>
      </c>
      <c r="AX14">
        <f>SUMIFS(IncrementalChanges2020[1979],IncrementalChanges2020[[EnableExclusion]:[EnableExclusion]],TRUE,IncrementalChanges2020[[Type]:[Type]],$A14)</f>
        <v>0</v>
      </c>
      <c r="AY14">
        <f>SUMIFS(IncrementalChanges2020[1978],IncrementalChanges2020[[EnableExclusion]:[EnableExclusion]],TRUE,IncrementalChanges2020[[Type]:[Type]],$A14)</f>
        <v>0</v>
      </c>
      <c r="AZ14">
        <f>SUMIFS(IncrementalChanges2020[1977],IncrementalChanges2020[[EnableExclusion]:[EnableExclusion]],TRUE,IncrementalChanges2020[[Type]:[Type]],$A14)</f>
        <v>0</v>
      </c>
      <c r="BA14">
        <f>SUMIFS(IncrementalChanges2020[1976],IncrementalChanges2020[[EnableExclusion]:[EnableExclusion]],TRUE,IncrementalChanges2020[[Type]:[Type]],$A14)</f>
        <v>0</v>
      </c>
      <c r="BB14">
        <f>SUMIFS(IncrementalChanges2020[1975],IncrementalChanges2020[[EnableExclusion]:[EnableExclusion]],TRUE,IncrementalChanges2020[[Type]:[Type]],$A14)</f>
        <v>0</v>
      </c>
      <c r="BC14">
        <f>SUMIFS(IncrementalChanges2020[1974],IncrementalChanges2020[[EnableExclusion]:[EnableExclusion]],TRUE,IncrementalChanges2020[[Type]:[Type]],$A14)</f>
        <v>0</v>
      </c>
      <c r="BD14">
        <f>SUMIFS(IncrementalChanges2020[1973],IncrementalChanges2020[[EnableExclusion]:[EnableExclusion]],TRUE,IncrementalChanges2020[[Type]:[Type]],$A14)</f>
        <v>0</v>
      </c>
      <c r="BE14">
        <f>SUMIFS(IncrementalChanges2020[1972],IncrementalChanges2020[[EnableExclusion]:[EnableExclusion]],TRUE,IncrementalChanges2020[[Type]:[Type]],$A14)</f>
        <v>0</v>
      </c>
      <c r="BF14">
        <f>SUMIFS(IncrementalChanges2020[1971],IncrementalChanges2020[[EnableExclusion]:[EnableExclusion]],TRUE,IncrementalChanges2020[[Type]:[Type]],$A14)</f>
        <v>0</v>
      </c>
      <c r="BG14">
        <f>SUMIFS(IncrementalChanges2020[1970],IncrementalChanges2020[[EnableExclusion]:[EnableExclusion]],TRUE,IncrementalChanges2020[[Type]:[Type]],$A14)</f>
        <v>0</v>
      </c>
      <c r="BH14">
        <f>SUMIFS(IncrementalChanges2020[1969],IncrementalChanges2020[[EnableExclusion]:[EnableExclusion]],TRUE,IncrementalChanges2020[[Type]:[Type]],$A14)</f>
        <v>0</v>
      </c>
      <c r="BI14">
        <f>SUMIFS(IncrementalChanges2020[1968],IncrementalChanges2020[[EnableExclusion]:[EnableExclusion]],TRUE,IncrementalChanges2020[[Type]:[Type]],$A14)</f>
        <v>0</v>
      </c>
      <c r="BJ14">
        <f>SUMIFS(IncrementalChanges2020[1967],IncrementalChanges2020[[EnableExclusion]:[EnableExclusion]],TRUE,IncrementalChanges2020[[Type]:[Type]],$A14)</f>
        <v>0</v>
      </c>
      <c r="BK14">
        <f>SUMIFS(IncrementalChanges2020[1966],IncrementalChanges2020[[EnableExclusion]:[EnableExclusion]],TRUE,IncrementalChanges2020[[Type]:[Type]],$A14)</f>
        <v>0</v>
      </c>
      <c r="BL14">
        <f>SUMIFS(IncrementalChanges2020[1965],IncrementalChanges2020[[EnableExclusion]:[EnableExclusion]],TRUE,IncrementalChanges2020[[Type]:[Type]],$A14)</f>
        <v>0</v>
      </c>
      <c r="BM14">
        <f>SUMIFS(IncrementalChanges2020[1964],IncrementalChanges2020[[EnableExclusion]:[EnableExclusion]],TRUE,IncrementalChanges2020[[Type]:[Type]],$A14)</f>
        <v>0</v>
      </c>
      <c r="BN14">
        <f>SUMIFS(IncrementalChanges2020[1963],IncrementalChanges2020[[EnableExclusion]:[EnableExclusion]],TRUE,IncrementalChanges2020[[Type]:[Type]],$A14)</f>
        <v>0</v>
      </c>
      <c r="BO14">
        <f>SUMIFS(IncrementalChanges2020[1962],IncrementalChanges2020[[EnableExclusion]:[EnableExclusion]],TRUE,IncrementalChanges2020[[Type]:[Type]],$A14)</f>
        <v>0</v>
      </c>
      <c r="BP14">
        <f>SUMIFS(IncrementalChanges2020[1961],IncrementalChanges2020[[EnableExclusion]:[EnableExclusion]],TRUE,IncrementalChanges2020[[Type]:[Type]],$A14)</f>
        <v>0</v>
      </c>
      <c r="BQ14">
        <f>SUMIFS(IncrementalChanges2020[1960],IncrementalChanges2020[[EnableExclusion]:[EnableExclusion]],TRUE,IncrementalChanges2020[[Type]:[Type]],$A14)</f>
        <v>0</v>
      </c>
      <c r="BR14">
        <f>SUMIFS(IncrementalChanges2020[1959],IncrementalChanges2020[[EnableExclusion]:[EnableExclusion]],TRUE,IncrementalChanges2020[[Type]:[Type]],$A14)</f>
        <v>0</v>
      </c>
      <c r="BS14">
        <f>SUMIFS(IncrementalChanges2020[1958],IncrementalChanges2020[[EnableExclusion]:[EnableExclusion]],TRUE,IncrementalChanges2020[[Type]:[Type]],$A14)</f>
        <v>0</v>
      </c>
      <c r="BT14">
        <f>SUMIFS(IncrementalChanges2020[1957],IncrementalChanges2020[[EnableExclusion]:[EnableExclusion]],TRUE,IncrementalChanges2020[[Type]:[Type]],$A14)</f>
        <v>0</v>
      </c>
      <c r="BU14">
        <f>SUMIFS(IncrementalChanges2020[1956],IncrementalChanges2020[[EnableExclusion]:[EnableExclusion]],TRUE,IncrementalChanges2020[[Type]:[Type]],$A14)</f>
        <v>0</v>
      </c>
      <c r="BV14">
        <f>SUMIFS(IncrementalChanges2020[1955],IncrementalChanges2020[[EnableExclusion]:[EnableExclusion]],TRUE,IncrementalChanges2020[[Type]:[Type]],$A14)</f>
        <v>0</v>
      </c>
      <c r="BW14">
        <f>SUMIFS(IncrementalChanges2020[1954],IncrementalChanges2020[[EnableExclusion]:[EnableExclusion]],TRUE,IncrementalChanges2020[[Type]:[Type]],$A14)</f>
        <v>0</v>
      </c>
      <c r="BX14">
        <f>SUMIFS(IncrementalChanges2020[1953],IncrementalChanges2020[[EnableExclusion]:[EnableExclusion]],TRUE,IncrementalChanges2020[[Type]:[Type]],$A14)</f>
        <v>0</v>
      </c>
      <c r="BY14">
        <f>SUMIFS(IncrementalChanges2020[1952],IncrementalChanges2020[[EnableExclusion]:[EnableExclusion]],TRUE,IncrementalChanges2020[[Type]:[Type]],$A14)</f>
        <v>0</v>
      </c>
      <c r="BZ14">
        <f>SUMIFS(IncrementalChanges2020[1951],IncrementalChanges2020[[EnableExclusion]:[EnableExclusion]],TRUE,IncrementalChanges2020[[Type]:[Type]],$A14)</f>
        <v>0</v>
      </c>
      <c r="CA14">
        <f>SUMIFS(IncrementalChanges2020[1950],IncrementalChanges2020[[EnableExclusion]:[EnableExclusion]],TRUE,IncrementalChanges2020[[Type]:[Type]],$A14)</f>
        <v>0</v>
      </c>
      <c r="CB14">
        <f>SUMIFS(IncrementalChanges2020[1949],IncrementalChanges2020[[EnableExclusion]:[EnableExclusion]],TRUE,IncrementalChanges2020[[Type]:[Type]],$A14)</f>
        <v>0</v>
      </c>
      <c r="CC14">
        <f>SUMIFS(IncrementalChanges2020[1948],IncrementalChanges2020[[EnableExclusion]:[EnableExclusion]],TRUE,IncrementalChanges2020[[Type]:[Type]],$A14)</f>
        <v>0</v>
      </c>
      <c r="CD14">
        <f>SUMIFS(IncrementalChanges2020[1947],IncrementalChanges2020[[EnableExclusion]:[EnableExclusion]],TRUE,IncrementalChanges2020[[Type]:[Type]],$A14)</f>
        <v>0</v>
      </c>
      <c r="CE14">
        <f>SUMIFS(IncrementalChanges2020[1946],IncrementalChanges2020[[EnableExclusion]:[EnableExclusion]],TRUE,IncrementalChanges2020[[Type]:[Type]],$A14)</f>
        <v>0</v>
      </c>
      <c r="CF14">
        <f>SUMIFS(IncrementalChanges2020[1945],IncrementalChanges2020[[EnableExclusion]:[EnableExclusion]],TRUE,IncrementalChanges2020[[Type]:[Type]],$A14)</f>
        <v>0</v>
      </c>
      <c r="CG14">
        <f>SUMIFS(IncrementalChanges2020[1944],IncrementalChanges2020[[EnableExclusion]:[EnableExclusion]],TRUE,IncrementalChanges2020[[Type]:[Type]],$A14)</f>
        <v>0</v>
      </c>
      <c r="CH14">
        <f>SUMIFS(IncrementalChanges2020[1943],IncrementalChanges2020[[EnableExclusion]:[EnableExclusion]],TRUE,IncrementalChanges2020[[Type]:[Type]],$A14)</f>
        <v>0</v>
      </c>
      <c r="CI14">
        <f>SUMIFS(IncrementalChanges2020[1942],IncrementalChanges2020[[EnableExclusion]:[EnableExclusion]],TRUE,IncrementalChanges2020[[Type]:[Type]],$A14)</f>
        <v>0</v>
      </c>
      <c r="CJ14">
        <f>SUMIFS(IncrementalChanges2020[1941],IncrementalChanges2020[[EnableExclusion]:[EnableExclusion]],TRUE,IncrementalChanges2020[[Type]:[Type]],$A14)</f>
        <v>0</v>
      </c>
      <c r="CK14">
        <f>SUMIFS(IncrementalChanges2020[1940],IncrementalChanges2020[[EnableExclusion]:[EnableExclusion]],TRUE,IncrementalChanges2020[[Type]:[Type]],$A14)</f>
        <v>0</v>
      </c>
      <c r="CL14">
        <f>SUMIFS(IncrementalChanges2020[1939],IncrementalChanges2020[[EnableExclusion]:[EnableExclusion]],TRUE,IncrementalChanges2020[[Type]:[Type]],$A14)</f>
        <v>0</v>
      </c>
      <c r="CM14">
        <f>SUMIFS(IncrementalChanges2020[1938],IncrementalChanges2020[[EnableExclusion]:[EnableExclusion]],TRUE,IncrementalChanges2020[[Type]:[Type]],$A14)</f>
        <v>0</v>
      </c>
      <c r="CN14">
        <f>SUMIFS(IncrementalChanges2020[1937],IncrementalChanges2020[[EnableExclusion]:[EnableExclusion]],TRUE,IncrementalChanges2020[[Type]:[Type]],$A14)</f>
        <v>0</v>
      </c>
      <c r="CO14">
        <f>SUMIFS(IncrementalChanges2020[1936],IncrementalChanges2020[[EnableExclusion]:[EnableExclusion]],TRUE,IncrementalChanges2020[[Type]:[Type]],$A14)</f>
        <v>0</v>
      </c>
      <c r="CP14">
        <f>SUMIFS(IncrementalChanges2020[1935],IncrementalChanges2020[[EnableExclusion]:[EnableExclusion]],TRUE,IncrementalChanges2020[[Type]:[Type]],$A14)</f>
        <v>0</v>
      </c>
      <c r="CQ14">
        <f>SUMIFS(IncrementalChanges2020[1934],IncrementalChanges2020[[EnableExclusion]:[EnableExclusion]],TRUE,IncrementalChanges2020[[Type]:[Type]],$A14)</f>
        <v>0</v>
      </c>
      <c r="CR14">
        <f>SUMIFS(IncrementalChanges2020[1933],IncrementalChanges2020[[EnableExclusion]:[EnableExclusion]],TRUE,IncrementalChanges2020[[Type]:[Type]],$A14)</f>
        <v>0</v>
      </c>
      <c r="CS14">
        <f>SUMIFS(IncrementalChanges2020[1932],IncrementalChanges2020[[EnableExclusion]:[EnableExclusion]],TRUE,IncrementalChanges2020[[Type]:[Type]],$A14)</f>
        <v>0</v>
      </c>
      <c r="CT14">
        <f>SUMIFS(IncrementalChanges2020[1931],IncrementalChanges2020[[EnableExclusion]:[EnableExclusion]],TRUE,IncrementalChanges2020[[Type]:[Type]],$A14)</f>
        <v>0</v>
      </c>
      <c r="CU14">
        <f>SUMIFS(IncrementalChanges2020[1930],IncrementalChanges2020[[EnableExclusion]:[EnableExclusion]],TRUE,IncrementalChanges2020[[Type]:[Type]],$A14)</f>
        <v>0</v>
      </c>
      <c r="CV14">
        <f>SUMIFS(IncrementalChanges2020[1929],IncrementalChanges2020[[EnableExclusion]:[EnableExclusion]],TRUE,IncrementalChanges2020[[Type]:[Type]],$A14)</f>
        <v>0</v>
      </c>
      <c r="CW14">
        <f>SUMIFS(IncrementalChanges2020[1928],IncrementalChanges2020[[EnableExclusion]:[EnableExclusion]],TRUE,IncrementalChanges2020[[Type]:[Type]],$A14)</f>
        <v>0</v>
      </c>
      <c r="CX14">
        <f>SUMIFS(IncrementalChanges2020[1927],IncrementalChanges2020[[EnableExclusion]:[EnableExclusion]],TRUE,IncrementalChanges2020[[Type]:[Type]],$A14)</f>
        <v>0</v>
      </c>
      <c r="CY14">
        <f>SUMIFS(IncrementalChanges2020[1926],IncrementalChanges2020[[EnableExclusion]:[EnableExclusion]],TRUE,IncrementalChanges2020[[Type]:[Type]],$A14)</f>
        <v>0</v>
      </c>
      <c r="CZ14">
        <f>SUMIFS(IncrementalChanges2020[1925],IncrementalChanges2020[[EnableExclusion]:[EnableExclusion]],TRUE,IncrementalChanges2020[[Type]:[Type]],$A14)</f>
        <v>0</v>
      </c>
      <c r="DA14">
        <f>SUMIFS(IncrementalChanges2020[1924],IncrementalChanges2020[[EnableExclusion]:[EnableExclusion]],TRUE,IncrementalChanges2020[[Type]:[Type]],$A14)</f>
        <v>0</v>
      </c>
    </row>
    <row r="15" spans="1:105" x14ac:dyDescent="0.25">
      <c r="H15" s="1"/>
      <c r="I15" s="1"/>
      <c r="J15" s="1"/>
      <c r="K15" s="1"/>
      <c r="L15" s="1"/>
      <c r="M15" s="1"/>
    </row>
    <row r="17" spans="2:105" s="2" customFormat="1" ht="20.25" thickBot="1" x14ac:dyDescent="0.35">
      <c r="B17" s="2" t="s">
        <v>161</v>
      </c>
    </row>
    <row r="18" spans="2:105" ht="15.75" thickTop="1" x14ac:dyDescent="0.25">
      <c r="D18" t="s">
        <v>1</v>
      </c>
      <c r="H18" s="24">
        <f>SUM(I18:DA18)</f>
        <v>813</v>
      </c>
      <c r="I18" s="23">
        <f t="shared" ref="I18:AN18" si="0">I4+I11</f>
        <v>20</v>
      </c>
      <c r="J18" s="23">
        <f t="shared" si="0"/>
        <v>67</v>
      </c>
      <c r="K18" s="23">
        <f t="shared" si="0"/>
        <v>20</v>
      </c>
      <c r="L18" s="23">
        <f t="shared" si="0"/>
        <v>57</v>
      </c>
      <c r="M18" s="23">
        <f t="shared" si="0"/>
        <v>8</v>
      </c>
      <c r="N18" s="23">
        <f t="shared" si="0"/>
        <v>31</v>
      </c>
      <c r="O18" s="23">
        <f t="shared" si="0"/>
        <v>119</v>
      </c>
      <c r="P18" s="23">
        <f t="shared" si="0"/>
        <v>48</v>
      </c>
      <c r="Q18" s="23">
        <f t="shared" si="0"/>
        <v>154</v>
      </c>
      <c r="R18" s="23">
        <f t="shared" si="0"/>
        <v>35</v>
      </c>
      <c r="S18" s="23">
        <f t="shared" si="0"/>
        <v>80</v>
      </c>
      <c r="T18" s="23">
        <f t="shared" si="0"/>
        <v>67</v>
      </c>
      <c r="U18" s="23">
        <f t="shared" si="0"/>
        <v>16</v>
      </c>
      <c r="V18" s="23">
        <f t="shared" si="0"/>
        <v>36</v>
      </c>
      <c r="W18" s="23">
        <f t="shared" si="0"/>
        <v>15</v>
      </c>
      <c r="X18" s="23">
        <f t="shared" si="0"/>
        <v>24</v>
      </c>
      <c r="Y18" s="23">
        <f t="shared" si="0"/>
        <v>2</v>
      </c>
      <c r="Z18" s="23">
        <f t="shared" si="0"/>
        <v>11</v>
      </c>
      <c r="AA18" s="23">
        <f t="shared" si="0"/>
        <v>1</v>
      </c>
      <c r="AB18" s="23">
        <f t="shared" si="0"/>
        <v>0</v>
      </c>
      <c r="AC18" s="23">
        <f t="shared" si="0"/>
        <v>1</v>
      </c>
      <c r="AD18" s="23">
        <f t="shared" si="0"/>
        <v>0</v>
      </c>
      <c r="AE18" s="23">
        <f t="shared" si="0"/>
        <v>0</v>
      </c>
      <c r="AF18" s="23">
        <f t="shared" si="0"/>
        <v>0</v>
      </c>
      <c r="AG18" s="23">
        <f t="shared" si="0"/>
        <v>0</v>
      </c>
      <c r="AH18" s="23">
        <f t="shared" si="0"/>
        <v>0</v>
      </c>
      <c r="AI18" s="23">
        <f t="shared" si="0"/>
        <v>0</v>
      </c>
      <c r="AJ18" s="23">
        <f t="shared" si="0"/>
        <v>0</v>
      </c>
      <c r="AK18" s="23">
        <f t="shared" si="0"/>
        <v>0</v>
      </c>
      <c r="AL18" s="23">
        <f t="shared" si="0"/>
        <v>0</v>
      </c>
      <c r="AM18" s="23">
        <f t="shared" si="0"/>
        <v>0</v>
      </c>
      <c r="AN18" s="23">
        <f t="shared" si="0"/>
        <v>0</v>
      </c>
      <c r="AO18" s="23">
        <f t="shared" ref="AO18:BT18" si="1">AO4+AO11</f>
        <v>0</v>
      </c>
      <c r="AP18" s="23">
        <f t="shared" si="1"/>
        <v>1</v>
      </c>
      <c r="AQ18" s="23">
        <f t="shared" si="1"/>
        <v>0</v>
      </c>
      <c r="AR18" s="23">
        <f t="shared" si="1"/>
        <v>0</v>
      </c>
      <c r="AS18" s="23">
        <f t="shared" si="1"/>
        <v>0</v>
      </c>
      <c r="AT18" s="23">
        <f t="shared" si="1"/>
        <v>0</v>
      </c>
      <c r="AU18" s="23">
        <f t="shared" si="1"/>
        <v>0</v>
      </c>
      <c r="AV18" s="23">
        <f t="shared" si="1"/>
        <v>0</v>
      </c>
      <c r="AW18" s="23">
        <f t="shared" si="1"/>
        <v>0</v>
      </c>
      <c r="AX18" s="23">
        <f t="shared" si="1"/>
        <v>0</v>
      </c>
      <c r="AY18" s="23">
        <f t="shared" si="1"/>
        <v>0</v>
      </c>
      <c r="AZ18" s="23">
        <f t="shared" si="1"/>
        <v>0</v>
      </c>
      <c r="BA18" s="23">
        <f t="shared" si="1"/>
        <v>0</v>
      </c>
      <c r="BB18" s="23">
        <f t="shared" si="1"/>
        <v>0</v>
      </c>
      <c r="BC18" s="23">
        <f t="shared" si="1"/>
        <v>0</v>
      </c>
      <c r="BD18" s="23">
        <f t="shared" si="1"/>
        <v>0</v>
      </c>
      <c r="BE18" s="23">
        <f t="shared" si="1"/>
        <v>0</v>
      </c>
      <c r="BF18" s="23">
        <f t="shared" si="1"/>
        <v>0</v>
      </c>
      <c r="BG18" s="23">
        <f t="shared" si="1"/>
        <v>0</v>
      </c>
      <c r="BH18" s="23">
        <f t="shared" si="1"/>
        <v>0</v>
      </c>
      <c r="BI18" s="23">
        <f t="shared" si="1"/>
        <v>0</v>
      </c>
      <c r="BJ18" s="23">
        <f t="shared" si="1"/>
        <v>0</v>
      </c>
      <c r="BK18" s="23">
        <f t="shared" si="1"/>
        <v>0</v>
      </c>
      <c r="BL18" s="23">
        <f t="shared" si="1"/>
        <v>0</v>
      </c>
      <c r="BM18" s="23">
        <f t="shared" si="1"/>
        <v>0</v>
      </c>
      <c r="BN18" s="23">
        <f t="shared" si="1"/>
        <v>0</v>
      </c>
      <c r="BO18" s="23">
        <f t="shared" si="1"/>
        <v>0</v>
      </c>
      <c r="BP18" s="23">
        <f t="shared" si="1"/>
        <v>0</v>
      </c>
      <c r="BQ18" s="23">
        <f t="shared" si="1"/>
        <v>0</v>
      </c>
      <c r="BR18" s="23">
        <f t="shared" si="1"/>
        <v>0</v>
      </c>
      <c r="BS18" s="23">
        <f t="shared" si="1"/>
        <v>0</v>
      </c>
      <c r="BT18" s="23">
        <f t="shared" si="1"/>
        <v>0</v>
      </c>
      <c r="BU18" s="23">
        <f t="shared" ref="BU18:DA18" si="2">BU4+BU11</f>
        <v>0</v>
      </c>
      <c r="BV18" s="23">
        <f t="shared" si="2"/>
        <v>0</v>
      </c>
      <c r="BW18" s="23">
        <f t="shared" si="2"/>
        <v>0</v>
      </c>
      <c r="BX18" s="23">
        <f t="shared" si="2"/>
        <v>0</v>
      </c>
      <c r="BY18" s="23">
        <f t="shared" si="2"/>
        <v>0</v>
      </c>
      <c r="BZ18" s="23">
        <f t="shared" si="2"/>
        <v>0</v>
      </c>
      <c r="CA18" s="23">
        <f t="shared" si="2"/>
        <v>0</v>
      </c>
      <c r="CB18" s="23">
        <f t="shared" si="2"/>
        <v>0</v>
      </c>
      <c r="CC18" s="23">
        <f t="shared" si="2"/>
        <v>0</v>
      </c>
      <c r="CD18" s="23">
        <f t="shared" si="2"/>
        <v>0</v>
      </c>
      <c r="CE18" s="23">
        <f t="shared" si="2"/>
        <v>0</v>
      </c>
      <c r="CF18" s="23">
        <f t="shared" si="2"/>
        <v>0</v>
      </c>
      <c r="CG18" s="23">
        <f t="shared" si="2"/>
        <v>0</v>
      </c>
      <c r="CH18" s="23">
        <f t="shared" si="2"/>
        <v>0</v>
      </c>
      <c r="CI18" s="23">
        <f t="shared" si="2"/>
        <v>0</v>
      </c>
      <c r="CJ18" s="23">
        <f t="shared" si="2"/>
        <v>0</v>
      </c>
      <c r="CK18" s="23">
        <f t="shared" si="2"/>
        <v>0</v>
      </c>
      <c r="CL18" s="23">
        <f t="shared" si="2"/>
        <v>0</v>
      </c>
      <c r="CM18" s="23">
        <f t="shared" si="2"/>
        <v>0</v>
      </c>
      <c r="CN18" s="23">
        <f t="shared" si="2"/>
        <v>0</v>
      </c>
      <c r="CO18" s="23">
        <f t="shared" si="2"/>
        <v>0</v>
      </c>
      <c r="CP18" s="23">
        <f t="shared" si="2"/>
        <v>0</v>
      </c>
      <c r="CQ18" s="23">
        <f t="shared" si="2"/>
        <v>0</v>
      </c>
      <c r="CR18" s="23">
        <f t="shared" si="2"/>
        <v>0</v>
      </c>
      <c r="CS18" s="23">
        <f t="shared" si="2"/>
        <v>0</v>
      </c>
      <c r="CT18" s="23">
        <f t="shared" si="2"/>
        <v>0</v>
      </c>
      <c r="CU18" s="23">
        <f t="shared" si="2"/>
        <v>0</v>
      </c>
      <c r="CV18" s="23">
        <f t="shared" si="2"/>
        <v>0</v>
      </c>
      <c r="CW18" s="23">
        <f t="shared" si="2"/>
        <v>0</v>
      </c>
      <c r="CX18" s="23">
        <f t="shared" si="2"/>
        <v>0</v>
      </c>
      <c r="CY18" s="23">
        <f t="shared" si="2"/>
        <v>0</v>
      </c>
      <c r="CZ18" s="23">
        <f t="shared" si="2"/>
        <v>0</v>
      </c>
      <c r="DA18" s="23">
        <f t="shared" si="2"/>
        <v>0</v>
      </c>
    </row>
    <row r="19" spans="2:105" x14ac:dyDescent="0.25">
      <c r="D19" t="s">
        <v>149</v>
      </c>
      <c r="H19" s="24">
        <f>SUM(I19:DA19)</f>
        <v>74</v>
      </c>
      <c r="I19" s="23">
        <f t="shared" ref="I19:AN19" si="3">I5+I12</f>
        <v>1</v>
      </c>
      <c r="J19" s="23">
        <f t="shared" si="3"/>
        <v>8</v>
      </c>
      <c r="K19" s="23">
        <f t="shared" si="3"/>
        <v>7</v>
      </c>
      <c r="L19" s="23">
        <f t="shared" si="3"/>
        <v>3</v>
      </c>
      <c r="M19" s="23">
        <f t="shared" si="3"/>
        <v>2</v>
      </c>
      <c r="N19" s="23">
        <f t="shared" si="3"/>
        <v>3</v>
      </c>
      <c r="O19" s="23">
        <f t="shared" si="3"/>
        <v>8</v>
      </c>
      <c r="P19" s="23">
        <f t="shared" si="3"/>
        <v>7</v>
      </c>
      <c r="Q19" s="23">
        <f t="shared" si="3"/>
        <v>7</v>
      </c>
      <c r="R19" s="23">
        <f t="shared" si="3"/>
        <v>3</v>
      </c>
      <c r="S19" s="23">
        <f t="shared" si="3"/>
        <v>5</v>
      </c>
      <c r="T19" s="23">
        <f t="shared" si="3"/>
        <v>8</v>
      </c>
      <c r="U19" s="23">
        <f t="shared" si="3"/>
        <v>0</v>
      </c>
      <c r="V19" s="23">
        <f t="shared" si="3"/>
        <v>4</v>
      </c>
      <c r="W19" s="23">
        <f t="shared" si="3"/>
        <v>1</v>
      </c>
      <c r="X19" s="23">
        <f t="shared" si="3"/>
        <v>3</v>
      </c>
      <c r="Y19" s="23">
        <f t="shared" si="3"/>
        <v>0</v>
      </c>
      <c r="Z19" s="23">
        <f t="shared" si="3"/>
        <v>3</v>
      </c>
      <c r="AA19" s="23">
        <f t="shared" si="3"/>
        <v>0</v>
      </c>
      <c r="AB19" s="23">
        <f t="shared" si="3"/>
        <v>0</v>
      </c>
      <c r="AC19" s="23">
        <f t="shared" si="3"/>
        <v>1</v>
      </c>
      <c r="AD19" s="23">
        <f t="shared" si="3"/>
        <v>0</v>
      </c>
      <c r="AE19" s="23">
        <f t="shared" si="3"/>
        <v>0</v>
      </c>
      <c r="AF19" s="23">
        <f t="shared" si="3"/>
        <v>0</v>
      </c>
      <c r="AG19" s="23">
        <f t="shared" si="3"/>
        <v>0</v>
      </c>
      <c r="AH19" s="23">
        <f t="shared" si="3"/>
        <v>0</v>
      </c>
      <c r="AI19" s="23">
        <f t="shared" si="3"/>
        <v>0</v>
      </c>
      <c r="AJ19" s="23">
        <f t="shared" si="3"/>
        <v>0</v>
      </c>
      <c r="AK19" s="23">
        <f t="shared" si="3"/>
        <v>0</v>
      </c>
      <c r="AL19" s="23">
        <f t="shared" si="3"/>
        <v>0</v>
      </c>
      <c r="AM19" s="23">
        <f t="shared" si="3"/>
        <v>0</v>
      </c>
      <c r="AN19" s="23">
        <f t="shared" si="3"/>
        <v>0</v>
      </c>
      <c r="AO19" s="23">
        <f t="shared" ref="AO19:BT19" si="4">AO5+AO12</f>
        <v>0</v>
      </c>
      <c r="AP19" s="23">
        <f t="shared" si="4"/>
        <v>0</v>
      </c>
      <c r="AQ19" s="23">
        <f t="shared" si="4"/>
        <v>0</v>
      </c>
      <c r="AR19" s="23">
        <f t="shared" si="4"/>
        <v>0</v>
      </c>
      <c r="AS19" s="23">
        <f t="shared" si="4"/>
        <v>0</v>
      </c>
      <c r="AT19" s="23">
        <f t="shared" si="4"/>
        <v>0</v>
      </c>
      <c r="AU19" s="23">
        <f t="shared" si="4"/>
        <v>0</v>
      </c>
      <c r="AV19" s="23">
        <f t="shared" si="4"/>
        <v>0</v>
      </c>
      <c r="AW19" s="23">
        <f t="shared" si="4"/>
        <v>0</v>
      </c>
      <c r="AX19" s="23">
        <f t="shared" si="4"/>
        <v>0</v>
      </c>
      <c r="AY19" s="23">
        <f t="shared" si="4"/>
        <v>0</v>
      </c>
      <c r="AZ19" s="23">
        <f t="shared" si="4"/>
        <v>0</v>
      </c>
      <c r="BA19" s="23">
        <f t="shared" si="4"/>
        <v>0</v>
      </c>
      <c r="BB19" s="23">
        <f t="shared" si="4"/>
        <v>0</v>
      </c>
      <c r="BC19" s="23">
        <f t="shared" si="4"/>
        <v>0</v>
      </c>
      <c r="BD19" s="23">
        <f t="shared" si="4"/>
        <v>0</v>
      </c>
      <c r="BE19" s="23">
        <f t="shared" si="4"/>
        <v>0</v>
      </c>
      <c r="BF19" s="23">
        <f t="shared" si="4"/>
        <v>0</v>
      </c>
      <c r="BG19" s="23">
        <f t="shared" si="4"/>
        <v>0</v>
      </c>
      <c r="BH19" s="23">
        <f t="shared" si="4"/>
        <v>0</v>
      </c>
      <c r="BI19" s="23">
        <f t="shared" si="4"/>
        <v>0</v>
      </c>
      <c r="BJ19" s="23">
        <f t="shared" si="4"/>
        <v>0</v>
      </c>
      <c r="BK19" s="23">
        <f t="shared" si="4"/>
        <v>0</v>
      </c>
      <c r="BL19" s="23">
        <f t="shared" si="4"/>
        <v>0</v>
      </c>
      <c r="BM19" s="23">
        <f t="shared" si="4"/>
        <v>0</v>
      </c>
      <c r="BN19" s="23">
        <f t="shared" si="4"/>
        <v>0</v>
      </c>
      <c r="BO19" s="23">
        <f t="shared" si="4"/>
        <v>0</v>
      </c>
      <c r="BP19" s="23">
        <f t="shared" si="4"/>
        <v>0</v>
      </c>
      <c r="BQ19" s="23">
        <f t="shared" si="4"/>
        <v>0</v>
      </c>
      <c r="BR19" s="23">
        <f t="shared" si="4"/>
        <v>0</v>
      </c>
      <c r="BS19" s="23">
        <f t="shared" si="4"/>
        <v>0</v>
      </c>
      <c r="BT19" s="23">
        <f t="shared" si="4"/>
        <v>0</v>
      </c>
      <c r="BU19" s="23">
        <f t="shared" ref="BU19:DA19" si="5">BU5+BU12</f>
        <v>0</v>
      </c>
      <c r="BV19" s="23">
        <f t="shared" si="5"/>
        <v>0</v>
      </c>
      <c r="BW19" s="23">
        <f t="shared" si="5"/>
        <v>0</v>
      </c>
      <c r="BX19" s="23">
        <f t="shared" si="5"/>
        <v>0</v>
      </c>
      <c r="BY19" s="23">
        <f t="shared" si="5"/>
        <v>0</v>
      </c>
      <c r="BZ19" s="23">
        <f t="shared" si="5"/>
        <v>0</v>
      </c>
      <c r="CA19" s="23">
        <f t="shared" si="5"/>
        <v>0</v>
      </c>
      <c r="CB19" s="23">
        <f t="shared" si="5"/>
        <v>0</v>
      </c>
      <c r="CC19" s="23">
        <f t="shared" si="5"/>
        <v>0</v>
      </c>
      <c r="CD19" s="23">
        <f t="shared" si="5"/>
        <v>0</v>
      </c>
      <c r="CE19" s="23">
        <f t="shared" si="5"/>
        <v>0</v>
      </c>
      <c r="CF19" s="23">
        <f t="shared" si="5"/>
        <v>0</v>
      </c>
      <c r="CG19" s="23">
        <f t="shared" si="5"/>
        <v>0</v>
      </c>
      <c r="CH19" s="23">
        <f t="shared" si="5"/>
        <v>0</v>
      </c>
      <c r="CI19" s="23">
        <f t="shared" si="5"/>
        <v>0</v>
      </c>
      <c r="CJ19" s="23">
        <f t="shared" si="5"/>
        <v>0</v>
      </c>
      <c r="CK19" s="23">
        <f t="shared" si="5"/>
        <v>0</v>
      </c>
      <c r="CL19" s="23">
        <f t="shared" si="5"/>
        <v>0</v>
      </c>
      <c r="CM19" s="23">
        <f t="shared" si="5"/>
        <v>0</v>
      </c>
      <c r="CN19" s="23">
        <f t="shared" si="5"/>
        <v>0</v>
      </c>
      <c r="CO19" s="23">
        <f t="shared" si="5"/>
        <v>0</v>
      </c>
      <c r="CP19" s="23">
        <f t="shared" si="5"/>
        <v>0</v>
      </c>
      <c r="CQ19" s="23">
        <f t="shared" si="5"/>
        <v>0</v>
      </c>
      <c r="CR19" s="23">
        <f t="shared" si="5"/>
        <v>0</v>
      </c>
      <c r="CS19" s="23">
        <f t="shared" si="5"/>
        <v>0</v>
      </c>
      <c r="CT19" s="23">
        <f t="shared" si="5"/>
        <v>0</v>
      </c>
      <c r="CU19" s="23">
        <f t="shared" si="5"/>
        <v>0</v>
      </c>
      <c r="CV19" s="23">
        <f t="shared" si="5"/>
        <v>0</v>
      </c>
      <c r="CW19" s="23">
        <f t="shared" si="5"/>
        <v>0</v>
      </c>
      <c r="CX19" s="23">
        <f t="shared" si="5"/>
        <v>0</v>
      </c>
      <c r="CY19" s="23">
        <f t="shared" si="5"/>
        <v>0</v>
      </c>
      <c r="CZ19" s="23">
        <f t="shared" si="5"/>
        <v>0</v>
      </c>
      <c r="DA19" s="23">
        <f t="shared" si="5"/>
        <v>0</v>
      </c>
    </row>
    <row r="20" spans="2:105" x14ac:dyDescent="0.25">
      <c r="D20" t="s">
        <v>3</v>
      </c>
      <c r="H20" s="24">
        <f>SUM(I20:DA20)</f>
        <v>223</v>
      </c>
      <c r="I20" s="23">
        <f t="shared" ref="I20:AN20" si="6">I6+I13</f>
        <v>3</v>
      </c>
      <c r="J20" s="23">
        <f t="shared" si="6"/>
        <v>9</v>
      </c>
      <c r="K20" s="23">
        <f t="shared" si="6"/>
        <v>6</v>
      </c>
      <c r="L20" s="23">
        <f t="shared" si="6"/>
        <v>6</v>
      </c>
      <c r="M20" s="23">
        <f t="shared" si="6"/>
        <v>4</v>
      </c>
      <c r="N20" s="23">
        <f t="shared" si="6"/>
        <v>0</v>
      </c>
      <c r="O20" s="23">
        <f t="shared" si="6"/>
        <v>20</v>
      </c>
      <c r="P20" s="23">
        <f t="shared" si="6"/>
        <v>5</v>
      </c>
      <c r="Q20" s="23">
        <f t="shared" si="6"/>
        <v>14</v>
      </c>
      <c r="R20" s="23">
        <f t="shared" si="6"/>
        <v>9</v>
      </c>
      <c r="S20" s="23">
        <f t="shared" si="6"/>
        <v>41</v>
      </c>
      <c r="T20" s="23">
        <f t="shared" si="6"/>
        <v>4</v>
      </c>
      <c r="U20" s="23">
        <f t="shared" si="6"/>
        <v>0</v>
      </c>
      <c r="V20" s="23">
        <f t="shared" si="6"/>
        <v>10</v>
      </c>
      <c r="W20" s="23">
        <f t="shared" si="6"/>
        <v>11</v>
      </c>
      <c r="X20" s="23">
        <f t="shared" si="6"/>
        <v>6</v>
      </c>
      <c r="Y20" s="23">
        <f t="shared" si="6"/>
        <v>11</v>
      </c>
      <c r="Z20" s="23">
        <f t="shared" si="6"/>
        <v>11</v>
      </c>
      <c r="AA20" s="23">
        <f t="shared" si="6"/>
        <v>0</v>
      </c>
      <c r="AB20" s="23">
        <f t="shared" si="6"/>
        <v>1</v>
      </c>
      <c r="AC20" s="23">
        <f t="shared" si="6"/>
        <v>19</v>
      </c>
      <c r="AD20" s="23">
        <f t="shared" si="6"/>
        <v>0</v>
      </c>
      <c r="AE20" s="23">
        <f t="shared" si="6"/>
        <v>11</v>
      </c>
      <c r="AF20" s="23">
        <f t="shared" si="6"/>
        <v>0</v>
      </c>
      <c r="AG20" s="23">
        <f t="shared" si="6"/>
        <v>10</v>
      </c>
      <c r="AH20" s="23">
        <f t="shared" si="6"/>
        <v>0</v>
      </c>
      <c r="AI20" s="23">
        <f t="shared" si="6"/>
        <v>5</v>
      </c>
      <c r="AJ20" s="23">
        <f t="shared" si="6"/>
        <v>0</v>
      </c>
      <c r="AK20" s="23">
        <f t="shared" si="6"/>
        <v>2</v>
      </c>
      <c r="AL20" s="23">
        <f t="shared" si="6"/>
        <v>0</v>
      </c>
      <c r="AM20" s="23">
        <f t="shared" si="6"/>
        <v>0</v>
      </c>
      <c r="AN20" s="23">
        <f t="shared" si="6"/>
        <v>0</v>
      </c>
      <c r="AO20" s="23">
        <f t="shared" ref="AO20:BT20" si="7">AO6+AO13</f>
        <v>0</v>
      </c>
      <c r="AP20" s="23">
        <f t="shared" si="7"/>
        <v>0</v>
      </c>
      <c r="AQ20" s="23">
        <f t="shared" si="7"/>
        <v>5</v>
      </c>
      <c r="AR20" s="23">
        <f t="shared" si="7"/>
        <v>0</v>
      </c>
      <c r="AS20" s="23">
        <f t="shared" si="7"/>
        <v>0</v>
      </c>
      <c r="AT20" s="23">
        <f t="shared" si="7"/>
        <v>0</v>
      </c>
      <c r="AU20" s="23">
        <f t="shared" si="7"/>
        <v>0</v>
      </c>
      <c r="AV20" s="23">
        <f t="shared" si="7"/>
        <v>0</v>
      </c>
      <c r="AW20" s="23">
        <f t="shared" si="7"/>
        <v>0</v>
      </c>
      <c r="AX20" s="23">
        <f t="shared" si="7"/>
        <v>0</v>
      </c>
      <c r="AY20" s="23">
        <f t="shared" si="7"/>
        <v>0</v>
      </c>
      <c r="AZ20" s="23">
        <f t="shared" si="7"/>
        <v>0</v>
      </c>
      <c r="BA20" s="23">
        <f t="shared" si="7"/>
        <v>0</v>
      </c>
      <c r="BB20" s="23">
        <f t="shared" si="7"/>
        <v>0</v>
      </c>
      <c r="BC20" s="23">
        <f t="shared" si="7"/>
        <v>0</v>
      </c>
      <c r="BD20" s="23">
        <f t="shared" si="7"/>
        <v>0</v>
      </c>
      <c r="BE20" s="23">
        <f t="shared" si="7"/>
        <v>0</v>
      </c>
      <c r="BF20" s="23">
        <f t="shared" si="7"/>
        <v>0</v>
      </c>
      <c r="BG20" s="23">
        <f t="shared" si="7"/>
        <v>0</v>
      </c>
      <c r="BH20" s="23">
        <f t="shared" si="7"/>
        <v>0</v>
      </c>
      <c r="BI20" s="23">
        <f t="shared" si="7"/>
        <v>0</v>
      </c>
      <c r="BJ20" s="23">
        <f t="shared" si="7"/>
        <v>0</v>
      </c>
      <c r="BK20" s="23">
        <f t="shared" si="7"/>
        <v>0</v>
      </c>
      <c r="BL20" s="23">
        <f t="shared" si="7"/>
        <v>0</v>
      </c>
      <c r="BM20" s="23">
        <f t="shared" si="7"/>
        <v>0</v>
      </c>
      <c r="BN20" s="23">
        <f t="shared" si="7"/>
        <v>0</v>
      </c>
      <c r="BO20" s="23">
        <f t="shared" si="7"/>
        <v>0</v>
      </c>
      <c r="BP20" s="23">
        <f t="shared" si="7"/>
        <v>0</v>
      </c>
      <c r="BQ20" s="23">
        <f t="shared" si="7"/>
        <v>0</v>
      </c>
      <c r="BR20" s="23">
        <f t="shared" si="7"/>
        <v>0</v>
      </c>
      <c r="BS20" s="23">
        <f t="shared" si="7"/>
        <v>0</v>
      </c>
      <c r="BT20" s="23">
        <f t="shared" si="7"/>
        <v>0</v>
      </c>
      <c r="BU20" s="23">
        <f t="shared" ref="BU20:DA20" si="8">BU6+BU13</f>
        <v>0</v>
      </c>
      <c r="BV20" s="23">
        <f t="shared" si="8"/>
        <v>0</v>
      </c>
      <c r="BW20" s="23">
        <f t="shared" si="8"/>
        <v>0</v>
      </c>
      <c r="BX20" s="23">
        <f t="shared" si="8"/>
        <v>0</v>
      </c>
      <c r="BY20" s="23">
        <f t="shared" si="8"/>
        <v>0</v>
      </c>
      <c r="BZ20" s="23">
        <f t="shared" si="8"/>
        <v>0</v>
      </c>
      <c r="CA20" s="23">
        <f t="shared" si="8"/>
        <v>0</v>
      </c>
      <c r="CB20" s="23">
        <f t="shared" si="8"/>
        <v>0</v>
      </c>
      <c r="CC20" s="23">
        <f t="shared" si="8"/>
        <v>0</v>
      </c>
      <c r="CD20" s="23">
        <f t="shared" si="8"/>
        <v>0</v>
      </c>
      <c r="CE20" s="23">
        <f t="shared" si="8"/>
        <v>0</v>
      </c>
      <c r="CF20" s="23">
        <f t="shared" si="8"/>
        <v>0</v>
      </c>
      <c r="CG20" s="23">
        <f t="shared" si="8"/>
        <v>0</v>
      </c>
      <c r="CH20" s="23">
        <f t="shared" si="8"/>
        <v>0</v>
      </c>
      <c r="CI20" s="23">
        <f t="shared" si="8"/>
        <v>0</v>
      </c>
      <c r="CJ20" s="23">
        <f t="shared" si="8"/>
        <v>0</v>
      </c>
      <c r="CK20" s="23">
        <f t="shared" si="8"/>
        <v>0</v>
      </c>
      <c r="CL20" s="23">
        <f t="shared" si="8"/>
        <v>0</v>
      </c>
      <c r="CM20" s="23">
        <f t="shared" si="8"/>
        <v>0</v>
      </c>
      <c r="CN20" s="23">
        <f t="shared" si="8"/>
        <v>0</v>
      </c>
      <c r="CO20" s="23">
        <f t="shared" si="8"/>
        <v>0</v>
      </c>
      <c r="CP20" s="23">
        <f t="shared" si="8"/>
        <v>0</v>
      </c>
      <c r="CQ20" s="23">
        <f t="shared" si="8"/>
        <v>0</v>
      </c>
      <c r="CR20" s="23">
        <f t="shared" si="8"/>
        <v>0</v>
      </c>
      <c r="CS20" s="23">
        <f t="shared" si="8"/>
        <v>0</v>
      </c>
      <c r="CT20" s="23">
        <f t="shared" si="8"/>
        <v>0</v>
      </c>
      <c r="CU20" s="23">
        <f t="shared" si="8"/>
        <v>0</v>
      </c>
      <c r="CV20" s="23">
        <f t="shared" si="8"/>
        <v>0</v>
      </c>
      <c r="CW20" s="23">
        <f t="shared" si="8"/>
        <v>0</v>
      </c>
      <c r="CX20" s="23">
        <f t="shared" si="8"/>
        <v>0</v>
      </c>
      <c r="CY20" s="23">
        <f t="shared" si="8"/>
        <v>0</v>
      </c>
      <c r="CZ20" s="23">
        <f t="shared" si="8"/>
        <v>0</v>
      </c>
      <c r="DA20" s="23">
        <f t="shared" si="8"/>
        <v>0</v>
      </c>
    </row>
    <row r="21" spans="2:105" x14ac:dyDescent="0.25">
      <c r="D21" t="s">
        <v>4</v>
      </c>
      <c r="H21" s="24">
        <f>SUM(I21:DA21)</f>
        <v>15</v>
      </c>
      <c r="I21" s="23">
        <f t="shared" ref="I21:AN21" si="9">I7+I14</f>
        <v>0</v>
      </c>
      <c r="J21" s="23">
        <f t="shared" si="9"/>
        <v>0</v>
      </c>
      <c r="K21" s="23">
        <f t="shared" si="9"/>
        <v>0</v>
      </c>
      <c r="L21" s="23">
        <f t="shared" si="9"/>
        <v>0</v>
      </c>
      <c r="M21" s="23">
        <f t="shared" si="9"/>
        <v>1</v>
      </c>
      <c r="N21" s="23">
        <f t="shared" si="9"/>
        <v>0</v>
      </c>
      <c r="O21" s="23">
        <f t="shared" si="9"/>
        <v>0</v>
      </c>
      <c r="P21" s="23">
        <f t="shared" si="9"/>
        <v>1</v>
      </c>
      <c r="Q21" s="23">
        <f t="shared" si="9"/>
        <v>0</v>
      </c>
      <c r="R21" s="23">
        <f t="shared" si="9"/>
        <v>0</v>
      </c>
      <c r="S21" s="23">
        <f t="shared" si="9"/>
        <v>0</v>
      </c>
      <c r="T21" s="23">
        <f t="shared" si="9"/>
        <v>0</v>
      </c>
      <c r="U21" s="23">
        <f t="shared" si="9"/>
        <v>5</v>
      </c>
      <c r="V21" s="23">
        <f t="shared" si="9"/>
        <v>6</v>
      </c>
      <c r="W21" s="23">
        <f t="shared" si="9"/>
        <v>0</v>
      </c>
      <c r="X21" s="23">
        <f t="shared" si="9"/>
        <v>0</v>
      </c>
      <c r="Y21" s="23">
        <f t="shared" si="9"/>
        <v>0</v>
      </c>
      <c r="Z21" s="23">
        <f t="shared" si="9"/>
        <v>0</v>
      </c>
      <c r="AA21" s="23">
        <f t="shared" si="9"/>
        <v>0</v>
      </c>
      <c r="AB21" s="23">
        <f t="shared" si="9"/>
        <v>1</v>
      </c>
      <c r="AC21" s="23">
        <f t="shared" si="9"/>
        <v>0</v>
      </c>
      <c r="AD21" s="23">
        <f t="shared" si="9"/>
        <v>0</v>
      </c>
      <c r="AE21" s="23">
        <f t="shared" si="9"/>
        <v>0</v>
      </c>
      <c r="AF21" s="23">
        <f t="shared" si="9"/>
        <v>1</v>
      </c>
      <c r="AG21" s="23">
        <f t="shared" si="9"/>
        <v>0</v>
      </c>
      <c r="AH21" s="23">
        <f t="shared" si="9"/>
        <v>0</v>
      </c>
      <c r="AI21" s="23">
        <f t="shared" si="9"/>
        <v>0</v>
      </c>
      <c r="AJ21" s="23">
        <f t="shared" si="9"/>
        <v>0</v>
      </c>
      <c r="AK21" s="23">
        <f t="shared" si="9"/>
        <v>0</v>
      </c>
      <c r="AL21" s="23">
        <f t="shared" si="9"/>
        <v>0</v>
      </c>
      <c r="AM21" s="23">
        <f t="shared" si="9"/>
        <v>0</v>
      </c>
      <c r="AN21" s="23">
        <f t="shared" si="9"/>
        <v>0</v>
      </c>
      <c r="AO21" s="23">
        <f t="shared" ref="AO21:BT21" si="10">AO7+AO14</f>
        <v>0</v>
      </c>
      <c r="AP21" s="23">
        <f t="shared" si="10"/>
        <v>0</v>
      </c>
      <c r="AQ21" s="23">
        <f t="shared" si="10"/>
        <v>0</v>
      </c>
      <c r="AR21" s="23">
        <f t="shared" si="10"/>
        <v>0</v>
      </c>
      <c r="AS21" s="23">
        <f t="shared" si="10"/>
        <v>0</v>
      </c>
      <c r="AT21" s="23">
        <f t="shared" si="10"/>
        <v>0</v>
      </c>
      <c r="AU21" s="23">
        <f t="shared" si="10"/>
        <v>0</v>
      </c>
      <c r="AV21" s="23">
        <f t="shared" si="10"/>
        <v>0</v>
      </c>
      <c r="AW21" s="23">
        <f t="shared" si="10"/>
        <v>0</v>
      </c>
      <c r="AX21" s="23">
        <f t="shared" si="10"/>
        <v>0</v>
      </c>
      <c r="AY21" s="23">
        <f t="shared" si="10"/>
        <v>0</v>
      </c>
      <c r="AZ21" s="23">
        <f t="shared" si="10"/>
        <v>0</v>
      </c>
      <c r="BA21" s="23">
        <f t="shared" si="10"/>
        <v>0</v>
      </c>
      <c r="BB21" s="23">
        <f t="shared" si="10"/>
        <v>0</v>
      </c>
      <c r="BC21" s="23">
        <f t="shared" si="10"/>
        <v>0</v>
      </c>
      <c r="BD21" s="23">
        <f t="shared" si="10"/>
        <v>0</v>
      </c>
      <c r="BE21" s="23">
        <f t="shared" si="10"/>
        <v>0</v>
      </c>
      <c r="BF21" s="23">
        <f t="shared" si="10"/>
        <v>0</v>
      </c>
      <c r="BG21" s="23">
        <f t="shared" si="10"/>
        <v>0</v>
      </c>
      <c r="BH21" s="23">
        <f t="shared" si="10"/>
        <v>0</v>
      </c>
      <c r="BI21" s="23">
        <f t="shared" si="10"/>
        <v>0</v>
      </c>
      <c r="BJ21" s="23">
        <f t="shared" si="10"/>
        <v>0</v>
      </c>
      <c r="BK21" s="23">
        <f t="shared" si="10"/>
        <v>0</v>
      </c>
      <c r="BL21" s="23">
        <f t="shared" si="10"/>
        <v>0</v>
      </c>
      <c r="BM21" s="23">
        <f t="shared" si="10"/>
        <v>0</v>
      </c>
      <c r="BN21" s="23">
        <f t="shared" si="10"/>
        <v>0</v>
      </c>
      <c r="BO21" s="23">
        <f t="shared" si="10"/>
        <v>0</v>
      </c>
      <c r="BP21" s="23">
        <f t="shared" si="10"/>
        <v>0</v>
      </c>
      <c r="BQ21" s="23">
        <f t="shared" si="10"/>
        <v>0</v>
      </c>
      <c r="BR21" s="23">
        <f t="shared" si="10"/>
        <v>0</v>
      </c>
      <c r="BS21" s="23">
        <f t="shared" si="10"/>
        <v>0</v>
      </c>
      <c r="BT21" s="23">
        <f t="shared" si="10"/>
        <v>0</v>
      </c>
      <c r="BU21" s="23">
        <f t="shared" ref="BU21:DA21" si="11">BU7+BU14</f>
        <v>0</v>
      </c>
      <c r="BV21" s="23">
        <f t="shared" si="11"/>
        <v>0</v>
      </c>
      <c r="BW21" s="23">
        <f t="shared" si="11"/>
        <v>0</v>
      </c>
      <c r="BX21" s="23">
        <f t="shared" si="11"/>
        <v>0</v>
      </c>
      <c r="BY21" s="23">
        <f t="shared" si="11"/>
        <v>0</v>
      </c>
      <c r="BZ21" s="23">
        <f t="shared" si="11"/>
        <v>0</v>
      </c>
      <c r="CA21" s="23">
        <f t="shared" si="11"/>
        <v>0</v>
      </c>
      <c r="CB21" s="23">
        <f t="shared" si="11"/>
        <v>0</v>
      </c>
      <c r="CC21" s="23">
        <f t="shared" si="11"/>
        <v>0</v>
      </c>
      <c r="CD21" s="23">
        <f t="shared" si="11"/>
        <v>0</v>
      </c>
      <c r="CE21" s="23">
        <f t="shared" si="11"/>
        <v>0</v>
      </c>
      <c r="CF21" s="23">
        <f t="shared" si="11"/>
        <v>0</v>
      </c>
      <c r="CG21" s="23">
        <f t="shared" si="11"/>
        <v>0</v>
      </c>
      <c r="CH21" s="23">
        <f t="shared" si="11"/>
        <v>0</v>
      </c>
      <c r="CI21" s="23">
        <f t="shared" si="11"/>
        <v>0</v>
      </c>
      <c r="CJ21" s="23">
        <f t="shared" si="11"/>
        <v>0</v>
      </c>
      <c r="CK21" s="23">
        <f t="shared" si="11"/>
        <v>0</v>
      </c>
      <c r="CL21" s="23">
        <f t="shared" si="11"/>
        <v>0</v>
      </c>
      <c r="CM21" s="23">
        <f t="shared" si="11"/>
        <v>0</v>
      </c>
      <c r="CN21" s="23">
        <f t="shared" si="11"/>
        <v>0</v>
      </c>
      <c r="CO21" s="23">
        <f t="shared" si="11"/>
        <v>0</v>
      </c>
      <c r="CP21" s="23">
        <f t="shared" si="11"/>
        <v>0</v>
      </c>
      <c r="CQ21" s="23">
        <f t="shared" si="11"/>
        <v>0</v>
      </c>
      <c r="CR21" s="23">
        <f t="shared" si="11"/>
        <v>0</v>
      </c>
      <c r="CS21" s="23">
        <f t="shared" si="11"/>
        <v>0</v>
      </c>
      <c r="CT21" s="23">
        <f t="shared" si="11"/>
        <v>0</v>
      </c>
      <c r="CU21" s="23">
        <f t="shared" si="11"/>
        <v>0</v>
      </c>
      <c r="CV21" s="23">
        <f t="shared" si="11"/>
        <v>0</v>
      </c>
      <c r="CW21" s="23">
        <f t="shared" si="11"/>
        <v>0</v>
      </c>
      <c r="CX21" s="23">
        <f t="shared" si="11"/>
        <v>0</v>
      </c>
      <c r="CY21" s="23">
        <f t="shared" si="11"/>
        <v>0</v>
      </c>
      <c r="CZ21" s="23">
        <f t="shared" si="11"/>
        <v>0</v>
      </c>
      <c r="DA21" s="23">
        <f t="shared" si="11"/>
        <v>0</v>
      </c>
    </row>
    <row r="24" spans="2:105" s="2" customFormat="1" ht="20.25" thickBot="1" x14ac:dyDescent="0.35">
      <c r="B24" s="2" t="s">
        <v>162</v>
      </c>
    </row>
    <row r="25" spans="2:105" s="10" customFormat="1" ht="15.75" thickTop="1" x14ac:dyDescent="0.25">
      <c r="I25" s="10">
        <v>2020</v>
      </c>
      <c r="J25" s="10">
        <v>2019</v>
      </c>
      <c r="K25" s="10">
        <v>2018</v>
      </c>
      <c r="L25" s="10">
        <v>2017</v>
      </c>
      <c r="M25" s="10">
        <v>2016</v>
      </c>
      <c r="N25" s="10">
        <v>2015</v>
      </c>
      <c r="O25" s="10">
        <v>2014</v>
      </c>
      <c r="P25" s="10">
        <v>2013</v>
      </c>
      <c r="Q25" s="10">
        <v>2012</v>
      </c>
      <c r="R25" s="10">
        <v>2011</v>
      </c>
      <c r="S25" s="10">
        <v>2010</v>
      </c>
      <c r="T25" s="10">
        <v>2009</v>
      </c>
      <c r="U25" s="10">
        <v>2008</v>
      </c>
      <c r="V25" s="10">
        <v>2007</v>
      </c>
      <c r="W25" s="10">
        <v>2006</v>
      </c>
      <c r="X25" s="10">
        <v>2005</v>
      </c>
      <c r="Y25" s="10">
        <v>2004</v>
      </c>
      <c r="Z25" s="10">
        <v>2003</v>
      </c>
      <c r="AA25" s="10">
        <v>2002</v>
      </c>
      <c r="AB25" s="10">
        <v>2001</v>
      </c>
      <c r="AC25" s="10">
        <v>2000</v>
      </c>
      <c r="AD25" s="10">
        <v>1999</v>
      </c>
      <c r="AE25" s="10">
        <v>1998</v>
      </c>
      <c r="AF25" s="10">
        <v>1997</v>
      </c>
      <c r="AG25" s="10">
        <v>1996</v>
      </c>
      <c r="AH25" s="10">
        <v>1995</v>
      </c>
      <c r="AI25" s="10">
        <v>1994</v>
      </c>
      <c r="AJ25" s="10">
        <v>1993</v>
      </c>
      <c r="AK25" s="10">
        <v>1992</v>
      </c>
      <c r="AL25" s="10">
        <v>1991</v>
      </c>
      <c r="AM25" s="10">
        <v>1990</v>
      </c>
      <c r="AN25" s="10">
        <v>1989</v>
      </c>
      <c r="AO25" s="10">
        <v>1988</v>
      </c>
      <c r="AP25" s="10">
        <v>1987</v>
      </c>
      <c r="AQ25" s="10">
        <v>1986</v>
      </c>
      <c r="AR25" s="10">
        <v>1985</v>
      </c>
      <c r="AS25" s="10">
        <v>1984</v>
      </c>
      <c r="AT25" s="10">
        <v>1983</v>
      </c>
      <c r="AU25" s="10">
        <v>1982</v>
      </c>
      <c r="AV25" s="10">
        <v>1981</v>
      </c>
      <c r="AW25" s="10">
        <v>1980</v>
      </c>
      <c r="AX25" s="10">
        <v>1979</v>
      </c>
      <c r="AY25" s="10">
        <v>1978</v>
      </c>
      <c r="AZ25" s="10">
        <v>1977</v>
      </c>
      <c r="BA25" s="10">
        <v>1976</v>
      </c>
      <c r="BB25" s="10">
        <v>1975</v>
      </c>
      <c r="BC25" s="10">
        <v>1974</v>
      </c>
      <c r="BD25" s="10">
        <v>1973</v>
      </c>
      <c r="BE25" s="10">
        <v>1972</v>
      </c>
      <c r="BF25" s="10">
        <v>1971</v>
      </c>
      <c r="BG25" s="10">
        <v>1970</v>
      </c>
      <c r="BH25" s="10">
        <v>1969</v>
      </c>
      <c r="BI25" s="10">
        <v>1968</v>
      </c>
      <c r="BJ25" s="10">
        <v>1967</v>
      </c>
      <c r="BK25" s="10">
        <v>1966</v>
      </c>
      <c r="BL25" s="10">
        <v>1965</v>
      </c>
      <c r="BM25" s="10">
        <v>1964</v>
      </c>
      <c r="BN25" s="10">
        <v>1963</v>
      </c>
      <c r="BO25" s="10">
        <v>1962</v>
      </c>
      <c r="BP25" s="10">
        <v>1961</v>
      </c>
      <c r="BQ25" s="10">
        <v>1960</v>
      </c>
      <c r="BR25" s="10">
        <v>1959</v>
      </c>
      <c r="BS25" s="10">
        <v>1958</v>
      </c>
      <c r="BT25" s="10">
        <v>1957</v>
      </c>
      <c r="BU25" s="10">
        <v>1956</v>
      </c>
      <c r="BV25" s="10">
        <v>1955</v>
      </c>
      <c r="BW25" s="10">
        <v>1954</v>
      </c>
      <c r="BX25" s="10">
        <v>1953</v>
      </c>
      <c r="BY25" s="10">
        <v>1952</v>
      </c>
      <c r="BZ25" s="10">
        <v>1951</v>
      </c>
      <c r="CA25" s="10">
        <v>1950</v>
      </c>
      <c r="CB25" s="10">
        <v>1949</v>
      </c>
      <c r="CC25" s="10">
        <v>1948</v>
      </c>
      <c r="CD25" s="10">
        <v>1947</v>
      </c>
      <c r="CE25" s="10">
        <v>1946</v>
      </c>
      <c r="CF25" s="10">
        <v>1945</v>
      </c>
      <c r="CG25" s="10">
        <v>1944</v>
      </c>
      <c r="CH25" s="10">
        <v>1943</v>
      </c>
      <c r="CI25" s="10">
        <v>1942</v>
      </c>
      <c r="CJ25" s="10">
        <v>1941</v>
      </c>
      <c r="CK25" s="10">
        <v>1940</v>
      </c>
      <c r="CL25" s="10">
        <v>1939</v>
      </c>
      <c r="CM25" s="10">
        <v>1938</v>
      </c>
      <c r="CN25" s="10">
        <v>1937</v>
      </c>
      <c r="CO25" s="10">
        <v>1936</v>
      </c>
      <c r="CP25" s="10">
        <v>1935</v>
      </c>
      <c r="CQ25" s="10">
        <v>1934</v>
      </c>
      <c r="CR25" s="10">
        <v>1933</v>
      </c>
      <c r="CS25" s="10">
        <v>1932</v>
      </c>
      <c r="CT25" s="10">
        <v>1931</v>
      </c>
      <c r="CU25" s="10">
        <v>1930</v>
      </c>
      <c r="CV25" s="10">
        <v>1929</v>
      </c>
      <c r="CW25" s="10">
        <v>1928</v>
      </c>
      <c r="CX25" s="10">
        <v>1927</v>
      </c>
      <c r="CY25" s="10">
        <v>1926</v>
      </c>
      <c r="CZ25" s="10">
        <v>1925</v>
      </c>
      <c r="DA25" s="10">
        <v>1924</v>
      </c>
    </row>
    <row r="26" spans="2:105" x14ac:dyDescent="0.25">
      <c r="D26" t="s">
        <v>150</v>
      </c>
      <c r="H26" s="24">
        <f>SUM(I26:DA26)</f>
        <v>887</v>
      </c>
      <c r="I26" s="23">
        <f t="shared" ref="I26:M26" si="12">I18+I19</f>
        <v>21</v>
      </c>
      <c r="J26" s="23">
        <f t="shared" si="12"/>
        <v>75</v>
      </c>
      <c r="K26" s="23">
        <f t="shared" si="12"/>
        <v>27</v>
      </c>
      <c r="L26" s="23">
        <f t="shared" si="12"/>
        <v>60</v>
      </c>
      <c r="M26" s="23">
        <f t="shared" si="12"/>
        <v>10</v>
      </c>
      <c r="N26" s="23">
        <f>N18+N19</f>
        <v>34</v>
      </c>
      <c r="O26" s="23">
        <f>O18+O19</f>
        <v>127</v>
      </c>
      <c r="P26" s="23">
        <f t="shared" ref="P26:CA26" si="13">P18+P19</f>
        <v>55</v>
      </c>
      <c r="Q26" s="23">
        <f t="shared" si="13"/>
        <v>161</v>
      </c>
      <c r="R26" s="23">
        <f t="shared" si="13"/>
        <v>38</v>
      </c>
      <c r="S26" s="23">
        <f t="shared" si="13"/>
        <v>85</v>
      </c>
      <c r="T26" s="23">
        <f t="shared" si="13"/>
        <v>75</v>
      </c>
      <c r="U26" s="23">
        <f t="shared" si="13"/>
        <v>16</v>
      </c>
      <c r="V26" s="23">
        <f t="shared" si="13"/>
        <v>40</v>
      </c>
      <c r="W26" s="23">
        <f t="shared" si="13"/>
        <v>16</v>
      </c>
      <c r="X26" s="23">
        <f t="shared" si="13"/>
        <v>27</v>
      </c>
      <c r="Y26" s="23">
        <f t="shared" si="13"/>
        <v>2</v>
      </c>
      <c r="Z26" s="23">
        <f t="shared" si="13"/>
        <v>14</v>
      </c>
      <c r="AA26" s="23">
        <f t="shared" si="13"/>
        <v>1</v>
      </c>
      <c r="AB26" s="23">
        <f t="shared" si="13"/>
        <v>0</v>
      </c>
      <c r="AC26" s="23">
        <f t="shared" si="13"/>
        <v>2</v>
      </c>
      <c r="AD26" s="23">
        <f t="shared" si="13"/>
        <v>0</v>
      </c>
      <c r="AE26" s="23">
        <f t="shared" si="13"/>
        <v>0</v>
      </c>
      <c r="AF26" s="23">
        <f t="shared" si="13"/>
        <v>0</v>
      </c>
      <c r="AG26" s="23">
        <f t="shared" si="13"/>
        <v>0</v>
      </c>
      <c r="AH26" s="23">
        <f t="shared" si="13"/>
        <v>0</v>
      </c>
      <c r="AI26" s="23">
        <f t="shared" si="13"/>
        <v>0</v>
      </c>
      <c r="AJ26" s="23">
        <f t="shared" si="13"/>
        <v>0</v>
      </c>
      <c r="AK26" s="23">
        <f t="shared" si="13"/>
        <v>0</v>
      </c>
      <c r="AL26" s="23">
        <f t="shared" si="13"/>
        <v>0</v>
      </c>
      <c r="AM26" s="23">
        <f t="shared" si="13"/>
        <v>0</v>
      </c>
      <c r="AN26" s="23">
        <f t="shared" si="13"/>
        <v>0</v>
      </c>
      <c r="AO26" s="23">
        <f t="shared" si="13"/>
        <v>0</v>
      </c>
      <c r="AP26" s="23">
        <f t="shared" si="13"/>
        <v>1</v>
      </c>
      <c r="AQ26" s="23">
        <f t="shared" si="13"/>
        <v>0</v>
      </c>
      <c r="AR26" s="23">
        <f t="shared" si="13"/>
        <v>0</v>
      </c>
      <c r="AS26" s="23">
        <f t="shared" si="13"/>
        <v>0</v>
      </c>
      <c r="AT26" s="23">
        <f t="shared" si="13"/>
        <v>0</v>
      </c>
      <c r="AU26" s="23">
        <f t="shared" si="13"/>
        <v>0</v>
      </c>
      <c r="AV26" s="23">
        <f t="shared" si="13"/>
        <v>0</v>
      </c>
      <c r="AW26" s="23">
        <f t="shared" si="13"/>
        <v>0</v>
      </c>
      <c r="AX26" s="23">
        <f t="shared" si="13"/>
        <v>0</v>
      </c>
      <c r="AY26" s="23">
        <f t="shared" si="13"/>
        <v>0</v>
      </c>
      <c r="AZ26" s="23">
        <f t="shared" si="13"/>
        <v>0</v>
      </c>
      <c r="BA26" s="23">
        <f t="shared" si="13"/>
        <v>0</v>
      </c>
      <c r="BB26" s="23">
        <f t="shared" si="13"/>
        <v>0</v>
      </c>
      <c r="BC26" s="23">
        <f t="shared" si="13"/>
        <v>0</v>
      </c>
      <c r="BD26" s="23">
        <f t="shared" si="13"/>
        <v>0</v>
      </c>
      <c r="BE26" s="23">
        <f t="shared" si="13"/>
        <v>0</v>
      </c>
      <c r="BF26" s="23">
        <f t="shared" si="13"/>
        <v>0</v>
      </c>
      <c r="BG26" s="23">
        <f t="shared" si="13"/>
        <v>0</v>
      </c>
      <c r="BH26" s="23">
        <f t="shared" si="13"/>
        <v>0</v>
      </c>
      <c r="BI26" s="23">
        <f t="shared" si="13"/>
        <v>0</v>
      </c>
      <c r="BJ26" s="23">
        <f t="shared" si="13"/>
        <v>0</v>
      </c>
      <c r="BK26" s="23">
        <f t="shared" si="13"/>
        <v>0</v>
      </c>
      <c r="BL26" s="23">
        <f t="shared" si="13"/>
        <v>0</v>
      </c>
      <c r="BM26" s="23">
        <f t="shared" si="13"/>
        <v>0</v>
      </c>
      <c r="BN26" s="23">
        <f t="shared" si="13"/>
        <v>0</v>
      </c>
      <c r="BO26" s="23">
        <f t="shared" si="13"/>
        <v>0</v>
      </c>
      <c r="BP26" s="23">
        <f t="shared" si="13"/>
        <v>0</v>
      </c>
      <c r="BQ26" s="23">
        <f t="shared" si="13"/>
        <v>0</v>
      </c>
      <c r="BR26" s="23">
        <f t="shared" si="13"/>
        <v>0</v>
      </c>
      <c r="BS26" s="23">
        <f t="shared" si="13"/>
        <v>0</v>
      </c>
      <c r="BT26" s="23">
        <f t="shared" si="13"/>
        <v>0</v>
      </c>
      <c r="BU26" s="23">
        <f t="shared" si="13"/>
        <v>0</v>
      </c>
      <c r="BV26" s="23">
        <f t="shared" si="13"/>
        <v>0</v>
      </c>
      <c r="BW26" s="23">
        <f t="shared" si="13"/>
        <v>0</v>
      </c>
      <c r="BX26" s="23">
        <f t="shared" si="13"/>
        <v>0</v>
      </c>
      <c r="BY26" s="23">
        <f t="shared" si="13"/>
        <v>0</v>
      </c>
      <c r="BZ26" s="23">
        <f t="shared" si="13"/>
        <v>0</v>
      </c>
      <c r="CA26" s="23">
        <f t="shared" si="13"/>
        <v>0</v>
      </c>
      <c r="CB26" s="23">
        <f t="shared" ref="CB26:DA26" si="14">CB18+CB19</f>
        <v>0</v>
      </c>
      <c r="CC26" s="23">
        <f t="shared" si="14"/>
        <v>0</v>
      </c>
      <c r="CD26" s="23">
        <f t="shared" si="14"/>
        <v>0</v>
      </c>
      <c r="CE26" s="23">
        <f t="shared" si="14"/>
        <v>0</v>
      </c>
      <c r="CF26" s="23">
        <f t="shared" si="14"/>
        <v>0</v>
      </c>
      <c r="CG26" s="23">
        <f t="shared" si="14"/>
        <v>0</v>
      </c>
      <c r="CH26" s="23">
        <f t="shared" si="14"/>
        <v>0</v>
      </c>
      <c r="CI26" s="23">
        <f t="shared" si="14"/>
        <v>0</v>
      </c>
      <c r="CJ26" s="23">
        <f t="shared" si="14"/>
        <v>0</v>
      </c>
      <c r="CK26" s="23">
        <f t="shared" si="14"/>
        <v>0</v>
      </c>
      <c r="CL26" s="23">
        <f t="shared" si="14"/>
        <v>0</v>
      </c>
      <c r="CM26" s="23">
        <f t="shared" si="14"/>
        <v>0</v>
      </c>
      <c r="CN26" s="23">
        <f t="shared" si="14"/>
        <v>0</v>
      </c>
      <c r="CO26" s="23">
        <f t="shared" si="14"/>
        <v>0</v>
      </c>
      <c r="CP26" s="23">
        <f t="shared" si="14"/>
        <v>0</v>
      </c>
      <c r="CQ26" s="23">
        <f t="shared" si="14"/>
        <v>0</v>
      </c>
      <c r="CR26" s="23">
        <f t="shared" si="14"/>
        <v>0</v>
      </c>
      <c r="CS26" s="23">
        <f t="shared" si="14"/>
        <v>0</v>
      </c>
      <c r="CT26" s="23">
        <f t="shared" si="14"/>
        <v>0</v>
      </c>
      <c r="CU26" s="23">
        <f t="shared" si="14"/>
        <v>0</v>
      </c>
      <c r="CV26" s="23">
        <f t="shared" si="14"/>
        <v>0</v>
      </c>
      <c r="CW26" s="23">
        <f t="shared" si="14"/>
        <v>0</v>
      </c>
      <c r="CX26" s="23">
        <f t="shared" si="14"/>
        <v>0</v>
      </c>
      <c r="CY26" s="23">
        <f t="shared" si="14"/>
        <v>0</v>
      </c>
      <c r="CZ26" s="23">
        <f t="shared" si="14"/>
        <v>0</v>
      </c>
      <c r="DA26" s="23">
        <f t="shared" si="14"/>
        <v>0</v>
      </c>
    </row>
  </sheetData>
  <conditionalFormatting sqref="I26:DA26">
    <cfRule type="cellIs" dxfId="95" priority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2:DL42"/>
  <sheetViews>
    <sheetView zoomScaleNormal="100" workbookViewId="0">
      <selection activeCell="D22" sqref="D22"/>
    </sheetView>
  </sheetViews>
  <sheetFormatPr defaultRowHeight="15" x14ac:dyDescent="0.25"/>
  <cols>
    <col min="1" max="1" width="17.7109375" bestFit="1" customWidth="1"/>
    <col min="2" max="2" width="41.5703125" style="3" customWidth="1"/>
    <col min="3" max="3" width="11.28515625" bestFit="1" customWidth="1"/>
    <col min="4" max="4" width="12.7109375" bestFit="1" customWidth="1"/>
    <col min="5" max="5" width="32" bestFit="1" customWidth="1"/>
    <col min="6" max="6" width="34.28515625" bestFit="1" customWidth="1"/>
    <col min="9" max="9" width="16.28515625" customWidth="1"/>
    <col min="10" max="10" width="11" style="3" bestFit="1" customWidth="1"/>
    <col min="11" max="13" width="11" bestFit="1" customWidth="1"/>
    <col min="14" max="14" width="10.7109375" bestFit="1" customWidth="1"/>
    <col min="15" max="15" width="11" bestFit="1" customWidth="1"/>
    <col min="16" max="23" width="11.42578125" bestFit="1" customWidth="1"/>
    <col min="24" max="24" width="11" bestFit="1" customWidth="1"/>
    <col min="25" max="25" width="11.42578125" bestFit="1" customWidth="1"/>
    <col min="26" max="33" width="11" bestFit="1" customWidth="1"/>
    <col min="34" max="34" width="10.7109375" bestFit="1" customWidth="1"/>
    <col min="35" max="43" width="11" bestFit="1" customWidth="1"/>
    <col min="44" max="44" width="10.7109375" bestFit="1" customWidth="1"/>
    <col min="45" max="53" width="11" bestFit="1" customWidth="1"/>
    <col min="54" max="54" width="10.7109375" bestFit="1" customWidth="1"/>
    <col min="55" max="63" width="11" bestFit="1" customWidth="1"/>
    <col min="64" max="64" width="10.7109375" bestFit="1" customWidth="1"/>
    <col min="65" max="73" width="11" bestFit="1" customWidth="1"/>
    <col min="74" max="74" width="10.7109375" bestFit="1" customWidth="1"/>
    <col min="75" max="83" width="11" bestFit="1" customWidth="1"/>
    <col min="84" max="84" width="10.7109375" bestFit="1" customWidth="1"/>
    <col min="85" max="93" width="11" bestFit="1" customWidth="1"/>
    <col min="94" max="94" width="10.7109375" bestFit="1" customWidth="1"/>
    <col min="95" max="103" width="11" bestFit="1" customWidth="1"/>
    <col min="104" max="104" width="10.7109375" bestFit="1" customWidth="1"/>
    <col min="105" max="105" width="11" bestFit="1" customWidth="1"/>
    <col min="106" max="113" width="10.7109375" bestFit="1" customWidth="1"/>
    <col min="114" max="114" width="10.28515625" bestFit="1" customWidth="1"/>
    <col min="115" max="115" width="10.7109375" bestFit="1" customWidth="1"/>
    <col min="116" max="116" width="11" bestFit="1" customWidth="1"/>
    <col min="117" max="118" width="7.28515625" bestFit="1" customWidth="1"/>
  </cols>
  <sheetData>
    <row r="2" spans="1:116" s="2" customFormat="1" ht="20.25" thickBot="1" x14ac:dyDescent="0.35">
      <c r="A2" s="2" t="s">
        <v>141</v>
      </c>
      <c r="B2" s="11"/>
      <c r="J2" s="11"/>
    </row>
    <row r="3" spans="1:116" ht="15.75" thickTop="1" x14ac:dyDescent="0.25"/>
    <row r="4" spans="1:116" x14ac:dyDescent="0.25">
      <c r="A4" t="s">
        <v>5</v>
      </c>
      <c r="B4" s="3" t="s">
        <v>6</v>
      </c>
      <c r="C4" t="s">
        <v>7</v>
      </c>
      <c r="D4" t="s">
        <v>119</v>
      </c>
      <c r="E4" t="s">
        <v>8</v>
      </c>
      <c r="F4" t="s">
        <v>9</v>
      </c>
      <c r="G4" t="s">
        <v>10</v>
      </c>
      <c r="H4" t="s">
        <v>131</v>
      </c>
      <c r="I4" t="s">
        <v>11</v>
      </c>
      <c r="J4" t="s">
        <v>12</v>
      </c>
      <c r="K4" t="s">
        <v>13</v>
      </c>
      <c r="L4" t="s">
        <v>14</v>
      </c>
      <c r="M4" t="s">
        <v>15</v>
      </c>
      <c r="N4" t="s">
        <v>16</v>
      </c>
      <c r="O4" t="s">
        <v>17</v>
      </c>
      <c r="P4" t="s">
        <v>18</v>
      </c>
      <c r="Q4" t="s">
        <v>19</v>
      </c>
      <c r="R4" t="s">
        <v>20</v>
      </c>
      <c r="S4" t="s">
        <v>21</v>
      </c>
      <c r="T4" t="s">
        <v>22</v>
      </c>
      <c r="U4" t="s">
        <v>23</v>
      </c>
      <c r="V4" t="s">
        <v>24</v>
      </c>
      <c r="W4" t="s">
        <v>25</v>
      </c>
      <c r="X4" t="s">
        <v>26</v>
      </c>
      <c r="Y4" t="s">
        <v>27</v>
      </c>
      <c r="Z4" t="s">
        <v>28</v>
      </c>
      <c r="AA4" t="s">
        <v>29</v>
      </c>
      <c r="AB4" t="s">
        <v>30</v>
      </c>
      <c r="AC4" t="s">
        <v>31</v>
      </c>
      <c r="AD4" t="s">
        <v>32</v>
      </c>
      <c r="AE4" t="s">
        <v>33</v>
      </c>
      <c r="AF4" t="s">
        <v>34</v>
      </c>
      <c r="AG4" t="s">
        <v>35</v>
      </c>
      <c r="AH4" t="s">
        <v>36</v>
      </c>
      <c r="AI4" t="s">
        <v>37</v>
      </c>
      <c r="AJ4" t="s">
        <v>38</v>
      </c>
      <c r="AK4" t="s">
        <v>39</v>
      </c>
      <c r="AL4" t="s">
        <v>40</v>
      </c>
      <c r="AM4" t="s">
        <v>41</v>
      </c>
      <c r="AN4" t="s">
        <v>42</v>
      </c>
      <c r="AO4" t="s">
        <v>43</v>
      </c>
      <c r="AP4" t="s">
        <v>44</v>
      </c>
      <c r="AQ4" t="s">
        <v>45</v>
      </c>
      <c r="AR4" t="s">
        <v>46</v>
      </c>
      <c r="AS4" t="s">
        <v>47</v>
      </c>
      <c r="AT4" t="s">
        <v>48</v>
      </c>
      <c r="AU4" t="s">
        <v>49</v>
      </c>
      <c r="AV4" t="s">
        <v>50</v>
      </c>
      <c r="AW4" t="s">
        <v>51</v>
      </c>
      <c r="AX4" t="s">
        <v>52</v>
      </c>
      <c r="AY4" t="s">
        <v>53</v>
      </c>
      <c r="AZ4" t="s">
        <v>54</v>
      </c>
      <c r="BA4" t="s">
        <v>55</v>
      </c>
      <c r="BB4" t="s">
        <v>56</v>
      </c>
      <c r="BC4" t="s">
        <v>57</v>
      </c>
      <c r="BD4" t="s">
        <v>58</v>
      </c>
      <c r="BE4" t="s">
        <v>59</v>
      </c>
      <c r="BF4" t="s">
        <v>60</v>
      </c>
      <c r="BG4" t="s">
        <v>61</v>
      </c>
      <c r="BH4" t="s">
        <v>62</v>
      </c>
      <c r="BI4" t="s">
        <v>63</v>
      </c>
      <c r="BJ4" t="s">
        <v>64</v>
      </c>
      <c r="BK4" t="s">
        <v>65</v>
      </c>
      <c r="BL4" t="s">
        <v>66</v>
      </c>
      <c r="BM4" t="s">
        <v>67</v>
      </c>
      <c r="BN4" t="s">
        <v>68</v>
      </c>
      <c r="BO4" t="s">
        <v>69</v>
      </c>
      <c r="BP4" t="s">
        <v>70</v>
      </c>
      <c r="BQ4" t="s">
        <v>71</v>
      </c>
      <c r="BR4" t="s">
        <v>72</v>
      </c>
      <c r="BS4" t="s">
        <v>73</v>
      </c>
      <c r="BT4" t="s">
        <v>74</v>
      </c>
      <c r="BU4" t="s">
        <v>75</v>
      </c>
      <c r="BV4" t="s">
        <v>76</v>
      </c>
      <c r="BW4" t="s">
        <v>77</v>
      </c>
      <c r="BX4" t="s">
        <v>78</v>
      </c>
      <c r="BY4" t="s">
        <v>79</v>
      </c>
      <c r="BZ4" t="s">
        <v>80</v>
      </c>
      <c r="CA4" t="s">
        <v>81</v>
      </c>
      <c r="CB4" t="s">
        <v>82</v>
      </c>
      <c r="CC4" t="s">
        <v>83</v>
      </c>
      <c r="CD4" t="s">
        <v>84</v>
      </c>
      <c r="CE4" t="s">
        <v>85</v>
      </c>
      <c r="CF4" t="s">
        <v>86</v>
      </c>
      <c r="CG4" t="s">
        <v>87</v>
      </c>
      <c r="CH4" t="s">
        <v>88</v>
      </c>
      <c r="CI4" t="s">
        <v>89</v>
      </c>
      <c r="CJ4" t="s">
        <v>90</v>
      </c>
      <c r="CK4" t="s">
        <v>91</v>
      </c>
      <c r="CL4" t="s">
        <v>92</v>
      </c>
      <c r="CM4" t="s">
        <v>93</v>
      </c>
      <c r="CN4" t="s">
        <v>94</v>
      </c>
      <c r="CO4" t="s">
        <v>95</v>
      </c>
      <c r="CP4" t="s">
        <v>96</v>
      </c>
      <c r="CQ4" t="s">
        <v>97</v>
      </c>
      <c r="CR4" t="s">
        <v>98</v>
      </c>
      <c r="CS4" t="s">
        <v>99</v>
      </c>
      <c r="CT4" t="s">
        <v>100</v>
      </c>
      <c r="CU4" t="s">
        <v>101</v>
      </c>
      <c r="CV4" t="s">
        <v>102</v>
      </c>
      <c r="CW4" t="s">
        <v>103</v>
      </c>
      <c r="CX4" t="s">
        <v>104</v>
      </c>
      <c r="CY4" t="s">
        <v>105</v>
      </c>
      <c r="CZ4" t="s">
        <v>106</v>
      </c>
      <c r="DA4" t="s">
        <v>107</v>
      </c>
      <c r="DB4" t="s">
        <v>108</v>
      </c>
      <c r="DC4" t="s">
        <v>109</v>
      </c>
      <c r="DD4" t="s">
        <v>110</v>
      </c>
      <c r="DE4" t="s">
        <v>111</v>
      </c>
      <c r="DF4" t="s">
        <v>112</v>
      </c>
      <c r="DG4" t="s">
        <v>113</v>
      </c>
      <c r="DH4" t="s">
        <v>114</v>
      </c>
      <c r="DI4" t="s">
        <v>115</v>
      </c>
      <c r="DJ4" t="s">
        <v>116</v>
      </c>
      <c r="DK4" t="s">
        <v>117</v>
      </c>
      <c r="DL4" t="s">
        <v>118</v>
      </c>
    </row>
    <row r="5" spans="1:116" ht="45" x14ac:dyDescent="0.25">
      <c r="A5" t="s">
        <v>133</v>
      </c>
      <c r="B5" s="3" t="s">
        <v>144</v>
      </c>
      <c r="C5" t="s">
        <v>120</v>
      </c>
      <c r="E5" t="b">
        <f>IFERROR(OR(IncrementalChanges2015[[#This Row],[Future No Enduring Need]:[Other Exclusion]]),FALSE)</f>
        <v>1</v>
      </c>
      <c r="F5" t="b">
        <v>1</v>
      </c>
      <c r="I5">
        <f>SUM(IncrementalChanges2015[[#This Row],[2015]:[1909]])</f>
        <v>-5</v>
      </c>
      <c r="J5" s="4">
        <v>0</v>
      </c>
      <c r="K5" s="4">
        <v>0</v>
      </c>
      <c r="L5" s="4">
        <v>0</v>
      </c>
      <c r="M5" s="4">
        <v>0</v>
      </c>
      <c r="N5" s="4">
        <v>0</v>
      </c>
      <c r="O5" s="4">
        <v>0</v>
      </c>
      <c r="P5" s="4">
        <v>0</v>
      </c>
      <c r="Q5" s="4">
        <v>0</v>
      </c>
      <c r="R5" s="4">
        <v>0</v>
      </c>
      <c r="S5" s="4">
        <v>0</v>
      </c>
      <c r="T5" s="4">
        <v>0</v>
      </c>
      <c r="U5" s="4">
        <v>0</v>
      </c>
      <c r="V5" s="4">
        <v>0</v>
      </c>
      <c r="W5" s="4">
        <v>0</v>
      </c>
      <c r="X5" s="4">
        <v>0</v>
      </c>
      <c r="Y5" s="4">
        <v>0</v>
      </c>
      <c r="Z5" s="4">
        <v>0</v>
      </c>
      <c r="AA5" s="4">
        <v>-5</v>
      </c>
      <c r="AB5" s="4">
        <v>0</v>
      </c>
      <c r="AC5" s="4">
        <v>0</v>
      </c>
      <c r="AD5" s="4">
        <v>0</v>
      </c>
      <c r="AE5" s="4">
        <v>0</v>
      </c>
      <c r="AF5" s="4">
        <v>0</v>
      </c>
      <c r="AG5" s="4">
        <v>0</v>
      </c>
      <c r="AH5" s="4">
        <v>0</v>
      </c>
      <c r="AI5" s="4">
        <v>0</v>
      </c>
      <c r="AJ5" s="4">
        <v>0</v>
      </c>
      <c r="AK5" s="4">
        <v>0</v>
      </c>
      <c r="AL5" s="4">
        <v>0</v>
      </c>
      <c r="AM5" s="4">
        <v>0</v>
      </c>
      <c r="AN5" s="4">
        <v>0</v>
      </c>
      <c r="AO5" s="4">
        <v>0</v>
      </c>
      <c r="AP5" s="4">
        <v>0</v>
      </c>
      <c r="AQ5" s="4">
        <v>0</v>
      </c>
      <c r="AR5" s="4">
        <v>0</v>
      </c>
      <c r="AS5" s="4">
        <v>0</v>
      </c>
      <c r="AT5" s="4">
        <v>0</v>
      </c>
      <c r="AU5" s="4">
        <v>0</v>
      </c>
      <c r="AV5" s="4">
        <v>0</v>
      </c>
      <c r="AW5" s="4">
        <v>0</v>
      </c>
      <c r="AX5" s="4">
        <v>0</v>
      </c>
      <c r="AY5" s="4">
        <v>0</v>
      </c>
      <c r="AZ5" s="4">
        <v>0</v>
      </c>
      <c r="BA5" s="4">
        <v>0</v>
      </c>
      <c r="BB5" s="4">
        <v>0</v>
      </c>
      <c r="BC5" s="4">
        <v>0</v>
      </c>
      <c r="BD5" s="4">
        <v>0</v>
      </c>
      <c r="BE5" s="4">
        <v>0</v>
      </c>
      <c r="BF5" s="4">
        <v>0</v>
      </c>
      <c r="BG5" s="4">
        <v>0</v>
      </c>
      <c r="BH5" s="4">
        <v>0</v>
      </c>
      <c r="BI5" s="4">
        <v>0</v>
      </c>
      <c r="BJ5" s="4">
        <v>0</v>
      </c>
      <c r="BK5" s="4">
        <v>0</v>
      </c>
      <c r="BL5" s="4">
        <v>0</v>
      </c>
      <c r="BM5" s="4">
        <v>0</v>
      </c>
      <c r="BN5" s="4">
        <v>0</v>
      </c>
      <c r="BO5" s="4">
        <v>0</v>
      </c>
      <c r="BP5" s="4">
        <v>0</v>
      </c>
      <c r="BQ5" s="4">
        <v>0</v>
      </c>
      <c r="BR5" s="4">
        <v>0</v>
      </c>
      <c r="BS5" s="4">
        <v>0</v>
      </c>
      <c r="BT5" s="4">
        <v>0</v>
      </c>
      <c r="BU5" s="4">
        <v>0</v>
      </c>
      <c r="BV5" s="4">
        <v>0</v>
      </c>
      <c r="BW5" s="4">
        <v>0</v>
      </c>
      <c r="BX5" s="4">
        <v>0</v>
      </c>
      <c r="BY5" s="4">
        <v>0</v>
      </c>
      <c r="BZ5" s="4">
        <v>0</v>
      </c>
      <c r="CA5" s="4">
        <v>0</v>
      </c>
      <c r="CB5" s="4">
        <v>0</v>
      </c>
      <c r="CC5" s="4">
        <v>0</v>
      </c>
      <c r="CD5" s="4">
        <v>0</v>
      </c>
      <c r="CE5" s="4">
        <v>0</v>
      </c>
      <c r="CF5" s="4">
        <v>0</v>
      </c>
      <c r="CG5" s="4">
        <v>0</v>
      </c>
      <c r="CH5" s="4">
        <v>0</v>
      </c>
      <c r="CI5" s="4">
        <v>0</v>
      </c>
      <c r="CJ5" s="4">
        <v>0</v>
      </c>
      <c r="CK5" s="4">
        <v>0</v>
      </c>
      <c r="CL5" s="4">
        <v>0</v>
      </c>
      <c r="CM5" s="4">
        <v>0</v>
      </c>
      <c r="CN5" s="4">
        <v>0</v>
      </c>
      <c r="CO5" s="4">
        <v>0</v>
      </c>
      <c r="CP5" s="4">
        <v>0</v>
      </c>
      <c r="CQ5" s="4">
        <v>0</v>
      </c>
      <c r="CR5" s="4">
        <v>0</v>
      </c>
      <c r="CS5" s="4">
        <v>0</v>
      </c>
      <c r="CT5" s="4">
        <v>0</v>
      </c>
      <c r="CU5" s="4">
        <v>0</v>
      </c>
      <c r="CV5" s="4">
        <v>0</v>
      </c>
      <c r="CW5">
        <v>0</v>
      </c>
      <c r="CX5">
        <v>0</v>
      </c>
      <c r="CY5">
        <v>0</v>
      </c>
      <c r="CZ5">
        <v>0</v>
      </c>
      <c r="DA5">
        <v>0</v>
      </c>
      <c r="DB5">
        <v>0</v>
      </c>
      <c r="DC5">
        <v>0</v>
      </c>
      <c r="DD5">
        <v>0</v>
      </c>
      <c r="DE5">
        <v>0</v>
      </c>
      <c r="DF5">
        <v>0</v>
      </c>
      <c r="DG5">
        <v>0</v>
      </c>
      <c r="DH5">
        <v>0</v>
      </c>
      <c r="DI5">
        <v>0</v>
      </c>
      <c r="DJ5">
        <v>0</v>
      </c>
      <c r="DK5">
        <v>0</v>
      </c>
      <c r="DL5">
        <v>0</v>
      </c>
    </row>
    <row r="6" spans="1:116" ht="30" x14ac:dyDescent="0.25">
      <c r="A6" t="s">
        <v>134</v>
      </c>
      <c r="B6" s="3" t="s">
        <v>135</v>
      </c>
      <c r="C6" t="s">
        <v>120</v>
      </c>
      <c r="E6" t="b">
        <f>IFERROR(OR(IncrementalChanges2015[[#This Row],[Future No Enduring Need]:[Other Exclusion]]),FALSE)</f>
        <v>1</v>
      </c>
      <c r="G6" t="b">
        <v>1</v>
      </c>
      <c r="I6" s="5">
        <f>SUM(IncrementalChanges2015[[#This Row],[2015]:[1909]])</f>
        <v>-2</v>
      </c>
      <c r="J6" s="4">
        <v>0</v>
      </c>
      <c r="K6" s="4">
        <v>0</v>
      </c>
      <c r="L6" s="4">
        <v>0</v>
      </c>
      <c r="M6" s="4">
        <v>0</v>
      </c>
      <c r="N6" s="4">
        <v>0</v>
      </c>
      <c r="O6" s="4">
        <v>0</v>
      </c>
      <c r="P6" s="4">
        <v>0</v>
      </c>
      <c r="Q6" s="4">
        <v>0</v>
      </c>
      <c r="R6" s="4">
        <v>0</v>
      </c>
      <c r="S6" s="4">
        <v>0</v>
      </c>
      <c r="T6" s="4">
        <v>0</v>
      </c>
      <c r="U6" s="4">
        <v>0</v>
      </c>
      <c r="V6" s="4">
        <v>0</v>
      </c>
      <c r="W6" s="4">
        <v>0</v>
      </c>
      <c r="X6" s="4">
        <v>0</v>
      </c>
      <c r="Y6" s="4">
        <v>0</v>
      </c>
      <c r="Z6" s="4">
        <v>0</v>
      </c>
      <c r="AA6" s="4">
        <v>0</v>
      </c>
      <c r="AB6" s="4">
        <v>0</v>
      </c>
      <c r="AC6" s="4">
        <v>0</v>
      </c>
      <c r="AD6" s="4">
        <v>0</v>
      </c>
      <c r="AE6" s="4">
        <v>0</v>
      </c>
      <c r="AF6" s="4">
        <v>0</v>
      </c>
      <c r="AG6" s="4">
        <v>0</v>
      </c>
      <c r="AH6" s="4">
        <v>0</v>
      </c>
      <c r="AI6" s="4">
        <v>0</v>
      </c>
      <c r="AJ6" s="4">
        <v>0</v>
      </c>
      <c r="AK6" s="4">
        <v>0</v>
      </c>
      <c r="AL6" s="4">
        <v>0</v>
      </c>
      <c r="AM6" s="4">
        <v>0</v>
      </c>
      <c r="AN6" s="4">
        <v>0</v>
      </c>
      <c r="AO6" s="4">
        <v>0</v>
      </c>
      <c r="AP6" s="4">
        <v>0</v>
      </c>
      <c r="AQ6" s="4">
        <v>-2</v>
      </c>
      <c r="AR6" s="4">
        <v>0</v>
      </c>
      <c r="AS6" s="4">
        <v>0</v>
      </c>
      <c r="AT6" s="4">
        <v>0</v>
      </c>
      <c r="AU6" s="4">
        <v>0</v>
      </c>
      <c r="AV6" s="4">
        <v>0</v>
      </c>
      <c r="AW6" s="4">
        <v>0</v>
      </c>
      <c r="AX6" s="4">
        <v>0</v>
      </c>
      <c r="AY6" s="4">
        <v>0</v>
      </c>
      <c r="AZ6" s="4">
        <v>0</v>
      </c>
      <c r="BA6" s="4">
        <v>0</v>
      </c>
      <c r="BB6" s="4">
        <v>0</v>
      </c>
      <c r="BC6" s="4">
        <v>0</v>
      </c>
      <c r="BD6" s="4">
        <v>0</v>
      </c>
      <c r="BE6" s="4">
        <v>0</v>
      </c>
      <c r="BF6" s="4">
        <v>0</v>
      </c>
      <c r="BG6" s="4">
        <v>0</v>
      </c>
      <c r="BH6" s="4">
        <v>0</v>
      </c>
      <c r="BI6" s="4">
        <v>0</v>
      </c>
      <c r="BJ6" s="4">
        <v>0</v>
      </c>
      <c r="BK6" s="4">
        <v>0</v>
      </c>
      <c r="BL6" s="4">
        <v>0</v>
      </c>
      <c r="BM6" s="4">
        <v>0</v>
      </c>
      <c r="BN6" s="4">
        <v>0</v>
      </c>
      <c r="BO6" s="4">
        <v>0</v>
      </c>
      <c r="BP6" s="4">
        <v>0</v>
      </c>
      <c r="BQ6" s="4">
        <v>0</v>
      </c>
      <c r="BR6" s="4">
        <v>0</v>
      </c>
      <c r="BS6" s="4">
        <v>0</v>
      </c>
      <c r="BT6" s="4">
        <v>0</v>
      </c>
      <c r="BU6" s="4">
        <v>0</v>
      </c>
      <c r="BV6" s="4">
        <v>0</v>
      </c>
      <c r="BW6" s="4">
        <v>0</v>
      </c>
      <c r="BX6" s="4">
        <v>0</v>
      </c>
      <c r="BY6" s="4">
        <v>0</v>
      </c>
      <c r="BZ6" s="4">
        <v>0</v>
      </c>
      <c r="CA6" s="4">
        <v>0</v>
      </c>
      <c r="CB6" s="4">
        <v>0</v>
      </c>
      <c r="CC6" s="4">
        <v>0</v>
      </c>
      <c r="CD6" s="4">
        <v>0</v>
      </c>
      <c r="CE6" s="4">
        <v>0</v>
      </c>
      <c r="CF6" s="4">
        <v>0</v>
      </c>
      <c r="CG6" s="4">
        <v>0</v>
      </c>
      <c r="CH6" s="4">
        <v>0</v>
      </c>
      <c r="CI6" s="4">
        <v>0</v>
      </c>
      <c r="CJ6" s="4">
        <v>0</v>
      </c>
      <c r="CK6" s="4">
        <v>0</v>
      </c>
      <c r="CL6" s="4">
        <v>0</v>
      </c>
      <c r="CM6" s="4">
        <v>0</v>
      </c>
      <c r="CN6" s="4">
        <v>0</v>
      </c>
      <c r="CO6" s="4">
        <v>0</v>
      </c>
      <c r="CP6" s="4">
        <v>0</v>
      </c>
      <c r="CQ6" s="4">
        <v>0</v>
      </c>
      <c r="CR6" s="4">
        <v>0</v>
      </c>
      <c r="CS6" s="4">
        <v>0</v>
      </c>
      <c r="CT6" s="4">
        <v>0</v>
      </c>
      <c r="CU6" s="4">
        <v>0</v>
      </c>
      <c r="CV6" s="4">
        <v>0</v>
      </c>
      <c r="CW6">
        <v>0</v>
      </c>
      <c r="CX6">
        <v>0</v>
      </c>
      <c r="CY6">
        <v>0</v>
      </c>
      <c r="CZ6">
        <v>0</v>
      </c>
      <c r="DA6">
        <v>0</v>
      </c>
      <c r="DB6">
        <v>0</v>
      </c>
      <c r="DC6">
        <v>0</v>
      </c>
      <c r="DD6">
        <v>0</v>
      </c>
      <c r="DE6">
        <v>0</v>
      </c>
      <c r="DF6">
        <v>0</v>
      </c>
      <c r="DG6">
        <v>0</v>
      </c>
      <c r="DH6">
        <v>0</v>
      </c>
      <c r="DI6">
        <v>0</v>
      </c>
      <c r="DJ6">
        <v>0</v>
      </c>
      <c r="DK6">
        <v>0</v>
      </c>
      <c r="DL6">
        <v>0</v>
      </c>
    </row>
    <row r="7" spans="1:116" x14ac:dyDescent="0.25">
      <c r="A7" t="s">
        <v>136</v>
      </c>
      <c r="B7" s="3" t="s">
        <v>137</v>
      </c>
      <c r="C7" t="s">
        <v>120</v>
      </c>
      <c r="E7" t="b">
        <f>IFERROR(OR(IncrementalChanges2015[[#This Row],[Future No Enduring Need]:[Other Exclusion]]),FALSE)</f>
        <v>1</v>
      </c>
      <c r="F7" t="b">
        <v>1</v>
      </c>
      <c r="I7">
        <f>SUM(IncrementalChanges2015[[#This Row],[2015]:[1909]])</f>
        <v>-1</v>
      </c>
      <c r="J7" s="4">
        <v>0</v>
      </c>
      <c r="K7" s="4">
        <v>0</v>
      </c>
      <c r="L7" s="4">
        <v>-1</v>
      </c>
      <c r="M7" s="4">
        <v>0</v>
      </c>
      <c r="N7" s="4">
        <v>0</v>
      </c>
      <c r="O7" s="4">
        <v>0</v>
      </c>
      <c r="P7" s="4">
        <v>0</v>
      </c>
      <c r="Q7" s="4">
        <v>0</v>
      </c>
      <c r="R7" s="4">
        <v>0</v>
      </c>
      <c r="S7" s="4">
        <v>0</v>
      </c>
      <c r="T7" s="4">
        <v>0</v>
      </c>
      <c r="U7" s="4">
        <v>0</v>
      </c>
      <c r="V7" s="4">
        <v>0</v>
      </c>
      <c r="W7" s="4">
        <v>0</v>
      </c>
      <c r="X7" s="4">
        <v>0</v>
      </c>
      <c r="Y7" s="4">
        <v>0</v>
      </c>
      <c r="Z7" s="4">
        <v>0</v>
      </c>
      <c r="AA7" s="4">
        <v>0</v>
      </c>
      <c r="AB7" s="4">
        <v>0</v>
      </c>
      <c r="AC7" s="4">
        <v>0</v>
      </c>
      <c r="AD7" s="4">
        <v>0</v>
      </c>
      <c r="AE7" s="4">
        <v>0</v>
      </c>
      <c r="AF7" s="4">
        <v>0</v>
      </c>
      <c r="AG7" s="4">
        <v>0</v>
      </c>
      <c r="AH7" s="4">
        <v>0</v>
      </c>
      <c r="AI7" s="4">
        <v>0</v>
      </c>
      <c r="AJ7" s="4">
        <v>0</v>
      </c>
      <c r="AK7" s="4">
        <v>0</v>
      </c>
      <c r="AL7" s="4">
        <v>0</v>
      </c>
      <c r="AM7" s="4">
        <v>0</v>
      </c>
      <c r="AN7" s="4">
        <v>0</v>
      </c>
      <c r="AO7" s="4">
        <v>0</v>
      </c>
      <c r="AP7" s="4">
        <v>0</v>
      </c>
      <c r="AQ7" s="4">
        <v>0</v>
      </c>
      <c r="AR7" s="4">
        <v>0</v>
      </c>
      <c r="AS7" s="4">
        <v>0</v>
      </c>
      <c r="AT7" s="4">
        <v>0</v>
      </c>
      <c r="AU7" s="4">
        <v>0</v>
      </c>
      <c r="AV7" s="4">
        <v>0</v>
      </c>
      <c r="AW7" s="4">
        <v>0</v>
      </c>
      <c r="AX7" s="4">
        <v>0</v>
      </c>
      <c r="AY7" s="4">
        <v>0</v>
      </c>
      <c r="AZ7" s="4">
        <v>0</v>
      </c>
      <c r="BA7" s="4">
        <v>0</v>
      </c>
      <c r="BB7" s="4">
        <v>0</v>
      </c>
      <c r="BC7" s="4">
        <v>0</v>
      </c>
      <c r="BD7" s="4">
        <v>0</v>
      </c>
      <c r="BE7" s="4">
        <v>0</v>
      </c>
      <c r="BF7" s="4">
        <v>0</v>
      </c>
      <c r="BG7" s="4">
        <v>0</v>
      </c>
      <c r="BH7" s="4">
        <v>0</v>
      </c>
      <c r="BI7" s="4">
        <v>0</v>
      </c>
      <c r="BJ7" s="4">
        <v>0</v>
      </c>
      <c r="BK7" s="4">
        <v>0</v>
      </c>
      <c r="BL7" s="4">
        <v>0</v>
      </c>
      <c r="BM7" s="4">
        <v>0</v>
      </c>
      <c r="BN7" s="4">
        <v>0</v>
      </c>
      <c r="BO7" s="4">
        <v>0</v>
      </c>
      <c r="BP7" s="4">
        <v>0</v>
      </c>
      <c r="BQ7" s="4">
        <v>0</v>
      </c>
      <c r="BR7" s="4">
        <v>0</v>
      </c>
      <c r="BS7" s="4">
        <v>0</v>
      </c>
      <c r="BT7" s="4">
        <v>0</v>
      </c>
      <c r="BU7" s="4">
        <v>0</v>
      </c>
      <c r="BV7" s="4">
        <v>0</v>
      </c>
      <c r="BW7" s="4">
        <v>0</v>
      </c>
      <c r="BX7" s="4">
        <v>0</v>
      </c>
      <c r="BY7" s="4">
        <v>0</v>
      </c>
      <c r="BZ7" s="4">
        <v>0</v>
      </c>
      <c r="CA7" s="4">
        <v>0</v>
      </c>
      <c r="CB7" s="4">
        <v>0</v>
      </c>
      <c r="CC7" s="4">
        <v>0</v>
      </c>
      <c r="CD7" s="4">
        <v>0</v>
      </c>
      <c r="CE7" s="4">
        <v>0</v>
      </c>
      <c r="CF7" s="4">
        <v>0</v>
      </c>
      <c r="CG7" s="4">
        <v>0</v>
      </c>
      <c r="CH7" s="4">
        <v>0</v>
      </c>
      <c r="CI7" s="4">
        <v>0</v>
      </c>
      <c r="CJ7" s="4">
        <v>0</v>
      </c>
      <c r="CK7" s="4">
        <v>0</v>
      </c>
      <c r="CL7" s="4">
        <v>0</v>
      </c>
      <c r="CM7" s="4">
        <v>0</v>
      </c>
      <c r="CN7" s="4">
        <v>0</v>
      </c>
      <c r="CO7" s="4">
        <v>0</v>
      </c>
      <c r="CP7" s="4">
        <v>0</v>
      </c>
      <c r="CQ7" s="4">
        <v>0</v>
      </c>
      <c r="CR7" s="4">
        <v>0</v>
      </c>
      <c r="CS7" s="4">
        <v>0</v>
      </c>
      <c r="CT7" s="4">
        <v>0</v>
      </c>
      <c r="CU7" s="4">
        <v>0</v>
      </c>
      <c r="CV7" s="4">
        <v>0</v>
      </c>
      <c r="CW7">
        <v>0</v>
      </c>
      <c r="CX7">
        <v>0</v>
      </c>
      <c r="CY7">
        <v>0</v>
      </c>
      <c r="CZ7">
        <v>0</v>
      </c>
      <c r="DA7">
        <v>0</v>
      </c>
      <c r="DB7">
        <v>0</v>
      </c>
      <c r="DC7">
        <v>0</v>
      </c>
      <c r="DD7">
        <v>0</v>
      </c>
      <c r="DE7">
        <v>0</v>
      </c>
      <c r="DF7">
        <v>0</v>
      </c>
      <c r="DG7">
        <v>0</v>
      </c>
      <c r="DH7">
        <v>0</v>
      </c>
      <c r="DI7">
        <v>0</v>
      </c>
      <c r="DJ7">
        <v>0</v>
      </c>
      <c r="DK7">
        <v>0</v>
      </c>
      <c r="DL7">
        <v>0</v>
      </c>
    </row>
    <row r="8" spans="1:116" x14ac:dyDescent="0.25">
      <c r="A8" t="s">
        <v>138</v>
      </c>
      <c r="B8" s="3" t="s">
        <v>137</v>
      </c>
      <c r="C8" s="3" t="s">
        <v>120</v>
      </c>
      <c r="E8" s="5" t="b">
        <f>IFERROR(OR(IncrementalChanges2015[[#This Row],[Future No Enduring Need]:[Other Exclusion]]),FALSE)</f>
        <v>1</v>
      </c>
      <c r="F8" t="b">
        <v>1</v>
      </c>
      <c r="I8" s="5">
        <f>SUM(IncrementalChanges2015[[#This Row],[2015]:[1909]])</f>
        <v>-2</v>
      </c>
      <c r="J8" s="4">
        <v>0</v>
      </c>
      <c r="K8" s="4">
        <v>-2</v>
      </c>
      <c r="L8" s="4">
        <v>0</v>
      </c>
      <c r="M8" s="4">
        <v>0</v>
      </c>
      <c r="N8" s="4">
        <v>0</v>
      </c>
      <c r="O8" s="4">
        <v>0</v>
      </c>
      <c r="P8" s="4">
        <v>0</v>
      </c>
      <c r="Q8" s="4">
        <v>0</v>
      </c>
      <c r="R8" s="4">
        <v>0</v>
      </c>
      <c r="S8" s="4">
        <v>0</v>
      </c>
      <c r="T8" s="4">
        <v>0</v>
      </c>
      <c r="U8" s="4">
        <v>0</v>
      </c>
      <c r="V8" s="4">
        <v>0</v>
      </c>
      <c r="W8" s="4">
        <v>0</v>
      </c>
      <c r="X8" s="4">
        <v>0</v>
      </c>
      <c r="Y8" s="4">
        <v>0</v>
      </c>
      <c r="Z8" s="4">
        <v>0</v>
      </c>
      <c r="AA8" s="4">
        <v>0</v>
      </c>
      <c r="AB8" s="4">
        <v>0</v>
      </c>
      <c r="AC8" s="4">
        <v>0</v>
      </c>
      <c r="AD8" s="4">
        <v>0</v>
      </c>
      <c r="AE8" s="4">
        <v>0</v>
      </c>
      <c r="AF8" s="4">
        <v>0</v>
      </c>
      <c r="AG8" s="4">
        <v>0</v>
      </c>
      <c r="AH8" s="4">
        <v>0</v>
      </c>
      <c r="AI8" s="4">
        <v>0</v>
      </c>
      <c r="AJ8" s="4">
        <v>0</v>
      </c>
      <c r="AK8" s="4">
        <v>0</v>
      </c>
      <c r="AL8" s="4">
        <v>0</v>
      </c>
      <c r="AM8" s="4">
        <v>0</v>
      </c>
      <c r="AN8" s="4">
        <v>0</v>
      </c>
      <c r="AO8" s="4">
        <v>0</v>
      </c>
      <c r="AP8" s="4">
        <v>0</v>
      </c>
      <c r="AQ8" s="4">
        <v>0</v>
      </c>
      <c r="AR8" s="4">
        <v>0</v>
      </c>
      <c r="AS8" s="4">
        <v>0</v>
      </c>
      <c r="AT8" s="4">
        <v>0</v>
      </c>
      <c r="AU8" s="4">
        <v>0</v>
      </c>
      <c r="AV8" s="4">
        <v>0</v>
      </c>
      <c r="AW8" s="4">
        <v>0</v>
      </c>
      <c r="AX8" s="4">
        <v>0</v>
      </c>
      <c r="AY8" s="4">
        <v>0</v>
      </c>
      <c r="AZ8" s="4">
        <v>0</v>
      </c>
      <c r="BA8" s="4">
        <v>0</v>
      </c>
      <c r="BB8" s="4">
        <v>0</v>
      </c>
      <c r="BC8" s="4">
        <v>0</v>
      </c>
      <c r="BD8" s="4">
        <v>0</v>
      </c>
      <c r="BE8" s="4">
        <v>0</v>
      </c>
      <c r="BF8" s="4">
        <v>0</v>
      </c>
      <c r="BG8" s="4">
        <v>0</v>
      </c>
      <c r="BH8" s="4">
        <v>0</v>
      </c>
      <c r="BI8" s="4">
        <v>0</v>
      </c>
      <c r="BJ8" s="4">
        <v>0</v>
      </c>
      <c r="BK8" s="4">
        <v>0</v>
      </c>
      <c r="BL8" s="4">
        <v>0</v>
      </c>
      <c r="BM8" s="4">
        <v>0</v>
      </c>
      <c r="BN8" s="4">
        <v>0</v>
      </c>
      <c r="BO8" s="4">
        <v>0</v>
      </c>
      <c r="BP8" s="4">
        <v>0</v>
      </c>
      <c r="BQ8" s="4">
        <v>0</v>
      </c>
      <c r="BR8" s="4">
        <v>0</v>
      </c>
      <c r="BS8" s="4">
        <v>0</v>
      </c>
      <c r="BT8" s="4">
        <v>0</v>
      </c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</row>
    <row r="9" spans="1:116" ht="30" x14ac:dyDescent="0.25">
      <c r="A9" t="s">
        <v>139</v>
      </c>
      <c r="B9" s="3" t="s">
        <v>122</v>
      </c>
      <c r="C9" s="3" t="s">
        <v>120</v>
      </c>
      <c r="E9" s="5" t="b">
        <f>IFERROR(OR(IncrementalChanges2015[[#This Row],[Future No Enduring Need]:[Other Exclusion]]),FALSE)</f>
        <v>1</v>
      </c>
      <c r="G9" t="b">
        <v>1</v>
      </c>
      <c r="I9" s="5">
        <f>SUM(IncrementalChanges2015[[#This Row],[2015]:[1909]])</f>
        <v>-15</v>
      </c>
      <c r="J9" s="6">
        <v>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4">
        <v>0</v>
      </c>
      <c r="R9" s="4">
        <v>0</v>
      </c>
      <c r="S9" s="4">
        <v>0</v>
      </c>
      <c r="T9" s="4">
        <v>0</v>
      </c>
      <c r="U9" s="4">
        <v>0</v>
      </c>
      <c r="V9" s="4">
        <v>0</v>
      </c>
      <c r="W9" s="4">
        <v>0</v>
      </c>
      <c r="X9" s="4">
        <v>0</v>
      </c>
      <c r="Y9" s="4">
        <v>0</v>
      </c>
      <c r="Z9" s="4">
        <v>0</v>
      </c>
      <c r="AA9" s="4">
        <v>0</v>
      </c>
      <c r="AB9" s="4">
        <v>-11</v>
      </c>
      <c r="AC9" s="4">
        <v>0</v>
      </c>
      <c r="AD9" s="4">
        <v>0</v>
      </c>
      <c r="AE9" s="4">
        <v>0</v>
      </c>
      <c r="AF9" s="4">
        <v>0</v>
      </c>
      <c r="AG9" s="4">
        <v>0</v>
      </c>
      <c r="AH9" s="4">
        <v>0</v>
      </c>
      <c r="AI9" s="4">
        <v>0</v>
      </c>
      <c r="AJ9" s="4">
        <v>0</v>
      </c>
      <c r="AK9" s="4">
        <v>0</v>
      </c>
      <c r="AL9" s="4">
        <v>-2</v>
      </c>
      <c r="AM9" s="4">
        <v>0</v>
      </c>
      <c r="AN9" s="4">
        <v>0</v>
      </c>
      <c r="AO9" s="4">
        <v>0</v>
      </c>
      <c r="AP9" s="4">
        <v>0</v>
      </c>
      <c r="AQ9" s="4">
        <v>-2</v>
      </c>
      <c r="AR9" s="4">
        <v>0</v>
      </c>
      <c r="AS9" s="4">
        <v>0</v>
      </c>
      <c r="AT9" s="4">
        <v>0</v>
      </c>
      <c r="AU9" s="4">
        <v>0</v>
      </c>
      <c r="AV9" s="4">
        <v>0</v>
      </c>
      <c r="AW9" s="4">
        <v>0</v>
      </c>
      <c r="AX9" s="4">
        <v>0</v>
      </c>
      <c r="AY9" s="4">
        <v>0</v>
      </c>
      <c r="AZ9" s="4">
        <v>0</v>
      </c>
      <c r="BA9" s="4">
        <v>0</v>
      </c>
      <c r="BB9" s="4">
        <v>0</v>
      </c>
      <c r="BC9" s="4">
        <v>0</v>
      </c>
      <c r="BD9" s="4">
        <v>0</v>
      </c>
      <c r="BE9" s="4">
        <v>0</v>
      </c>
      <c r="BF9" s="4">
        <v>0</v>
      </c>
      <c r="BG9" s="4">
        <v>0</v>
      </c>
      <c r="BH9" s="4">
        <v>0</v>
      </c>
      <c r="BI9" s="4">
        <v>0</v>
      </c>
      <c r="BJ9" s="4">
        <v>0</v>
      </c>
      <c r="BK9" s="4">
        <v>0</v>
      </c>
      <c r="BL9" s="4">
        <v>0</v>
      </c>
      <c r="BM9" s="4">
        <v>0</v>
      </c>
      <c r="BN9" s="4">
        <v>0</v>
      </c>
      <c r="BO9" s="4">
        <v>0</v>
      </c>
      <c r="BP9" s="4">
        <v>0</v>
      </c>
      <c r="BQ9" s="4">
        <v>0</v>
      </c>
      <c r="BR9" s="4">
        <v>0</v>
      </c>
      <c r="BS9" s="4">
        <v>0</v>
      </c>
      <c r="BT9" s="4">
        <v>0</v>
      </c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</row>
    <row r="10" spans="1:116" ht="30" x14ac:dyDescent="0.25">
      <c r="A10" t="s">
        <v>139</v>
      </c>
      <c r="B10" s="3" t="s">
        <v>122</v>
      </c>
      <c r="C10" s="3" t="s">
        <v>121</v>
      </c>
      <c r="E10" s="5" t="b">
        <f>IFERROR(OR(IncrementalChanges2015[[#This Row],[Future No Enduring Need]:[Other Exclusion]]),FALSE)</f>
        <v>1</v>
      </c>
      <c r="G10" t="b">
        <v>1</v>
      </c>
      <c r="I10" s="5">
        <f>SUM(IncrementalChanges2015[[#This Row],[2015]:[1909]])</f>
        <v>-4</v>
      </c>
      <c r="J10" s="6">
        <v>0</v>
      </c>
      <c r="K10" s="4">
        <v>0</v>
      </c>
      <c r="L10" s="4">
        <v>-1</v>
      </c>
      <c r="M10" s="4">
        <v>0</v>
      </c>
      <c r="N10" s="4">
        <v>0</v>
      </c>
      <c r="O10" s="4">
        <v>0</v>
      </c>
      <c r="P10" s="4">
        <v>0</v>
      </c>
      <c r="Q10" s="4">
        <v>0</v>
      </c>
      <c r="R10" s="4">
        <v>0</v>
      </c>
      <c r="S10" s="4">
        <v>0</v>
      </c>
      <c r="T10" s="4">
        <v>0</v>
      </c>
      <c r="U10" s="4">
        <v>0</v>
      </c>
      <c r="V10" s="4">
        <v>0</v>
      </c>
      <c r="W10" s="4">
        <v>0</v>
      </c>
      <c r="X10" s="4">
        <v>0</v>
      </c>
      <c r="Y10" s="4">
        <v>0</v>
      </c>
      <c r="Z10" s="4">
        <v>0</v>
      </c>
      <c r="AA10" s="4">
        <v>0</v>
      </c>
      <c r="AB10" s="4">
        <v>0</v>
      </c>
      <c r="AC10" s="4">
        <v>0</v>
      </c>
      <c r="AD10" s="4">
        <v>0</v>
      </c>
      <c r="AE10" s="4">
        <v>0</v>
      </c>
      <c r="AF10" s="4">
        <v>0</v>
      </c>
      <c r="AG10" s="4">
        <v>0</v>
      </c>
      <c r="AH10" s="4">
        <v>-1</v>
      </c>
      <c r="AI10" s="4">
        <v>0</v>
      </c>
      <c r="AJ10" s="4">
        <v>0</v>
      </c>
      <c r="AK10" s="4">
        <v>0</v>
      </c>
      <c r="AL10" s="4">
        <v>0</v>
      </c>
      <c r="AM10" s="4">
        <v>-1</v>
      </c>
      <c r="AN10" s="4">
        <v>0</v>
      </c>
      <c r="AO10" s="4">
        <v>-1</v>
      </c>
      <c r="AP10" s="4">
        <v>0</v>
      </c>
      <c r="AQ10" s="4">
        <v>0</v>
      </c>
      <c r="AR10" s="4">
        <v>0</v>
      </c>
      <c r="AS10" s="4">
        <v>0</v>
      </c>
      <c r="AT10" s="4">
        <v>0</v>
      </c>
      <c r="AU10" s="4">
        <v>0</v>
      </c>
      <c r="AV10" s="4">
        <v>0</v>
      </c>
      <c r="AW10" s="4">
        <v>0</v>
      </c>
      <c r="AX10" s="4">
        <v>0</v>
      </c>
      <c r="AY10" s="4">
        <v>0</v>
      </c>
      <c r="AZ10" s="4">
        <v>0</v>
      </c>
      <c r="BA10" s="4">
        <v>0</v>
      </c>
      <c r="BB10" s="4">
        <v>0</v>
      </c>
      <c r="BC10" s="4">
        <v>0</v>
      </c>
      <c r="BD10" s="4">
        <v>0</v>
      </c>
      <c r="BE10" s="4">
        <v>0</v>
      </c>
      <c r="BF10" s="4">
        <v>0</v>
      </c>
      <c r="BG10" s="4">
        <v>0</v>
      </c>
      <c r="BH10" s="4">
        <v>0</v>
      </c>
      <c r="BI10" s="4">
        <v>0</v>
      </c>
      <c r="BJ10" s="4">
        <v>0</v>
      </c>
      <c r="BK10" s="4">
        <v>0</v>
      </c>
      <c r="BL10" s="4">
        <v>0</v>
      </c>
      <c r="BM10" s="4">
        <v>0</v>
      </c>
      <c r="BN10" s="4">
        <v>0</v>
      </c>
      <c r="BO10" s="4">
        <v>0</v>
      </c>
      <c r="BP10" s="4">
        <v>0</v>
      </c>
      <c r="BQ10" s="4">
        <v>0</v>
      </c>
      <c r="BR10" s="4">
        <v>0</v>
      </c>
      <c r="BS10" s="4">
        <v>0</v>
      </c>
      <c r="BT10" s="4">
        <v>0</v>
      </c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</row>
    <row r="11" spans="1:116" ht="45" x14ac:dyDescent="0.25">
      <c r="A11" t="s">
        <v>140</v>
      </c>
      <c r="B11" s="3" t="s">
        <v>127</v>
      </c>
      <c r="C11" s="3" t="s">
        <v>121</v>
      </c>
      <c r="E11" s="5" t="b">
        <f>IFERROR(OR(IncrementalChanges2015[[#This Row],[Future No Enduring Need]:[Other Exclusion]]),FALSE)</f>
        <v>1</v>
      </c>
      <c r="G11" t="b">
        <v>1</v>
      </c>
      <c r="I11" s="5">
        <f>SUM(IncrementalChanges2015[[#This Row],[2015]:[1909]])</f>
        <v>-6</v>
      </c>
      <c r="J11" s="6">
        <v>0</v>
      </c>
      <c r="K11" s="4">
        <v>0</v>
      </c>
      <c r="L11" s="4">
        <v>-1</v>
      </c>
      <c r="M11" s="4">
        <v>-1</v>
      </c>
      <c r="N11" s="4">
        <v>0</v>
      </c>
      <c r="O11" s="4">
        <v>0</v>
      </c>
      <c r="P11" s="4">
        <v>0</v>
      </c>
      <c r="Q11" s="4">
        <v>0</v>
      </c>
      <c r="R11" s="4">
        <v>0</v>
      </c>
      <c r="S11" s="4">
        <v>-2</v>
      </c>
      <c r="T11" s="4">
        <v>0</v>
      </c>
      <c r="U11" s="4">
        <v>0</v>
      </c>
      <c r="V11" s="4">
        <v>-2</v>
      </c>
      <c r="W11" s="4">
        <v>0</v>
      </c>
      <c r="X11" s="4">
        <v>0</v>
      </c>
      <c r="Y11" s="4">
        <v>0</v>
      </c>
      <c r="Z11" s="4">
        <v>0</v>
      </c>
      <c r="AA11" s="4">
        <v>0</v>
      </c>
      <c r="AB11" s="4">
        <v>0</v>
      </c>
      <c r="AC11" s="4">
        <v>0</v>
      </c>
      <c r="AD11" s="4">
        <v>0</v>
      </c>
      <c r="AE11" s="4">
        <v>0</v>
      </c>
      <c r="AF11" s="4">
        <v>0</v>
      </c>
      <c r="AG11" s="4">
        <v>0</v>
      </c>
      <c r="AH11" s="4">
        <v>0</v>
      </c>
      <c r="AI11" s="4">
        <v>0</v>
      </c>
      <c r="AJ11" s="4">
        <v>0</v>
      </c>
      <c r="AK11" s="4">
        <v>0</v>
      </c>
      <c r="AL11" s="4">
        <v>0</v>
      </c>
      <c r="AM11" s="4">
        <v>0</v>
      </c>
      <c r="AN11" s="4">
        <v>0</v>
      </c>
      <c r="AO11" s="4">
        <v>0</v>
      </c>
      <c r="AP11" s="4">
        <v>0</v>
      </c>
      <c r="AQ11" s="4">
        <v>0</v>
      </c>
      <c r="AR11" s="4">
        <v>0</v>
      </c>
      <c r="AS11" s="4">
        <v>0</v>
      </c>
      <c r="AT11" s="4">
        <v>0</v>
      </c>
      <c r="AU11" s="4">
        <v>0</v>
      </c>
      <c r="AV11" s="4">
        <v>0</v>
      </c>
      <c r="AW11" s="4">
        <v>0</v>
      </c>
      <c r="AX11" s="4">
        <v>0</v>
      </c>
      <c r="AY11" s="4">
        <v>0</v>
      </c>
      <c r="AZ11" s="4">
        <v>0</v>
      </c>
      <c r="BA11" s="4">
        <v>0</v>
      </c>
      <c r="BB11" s="4">
        <v>0</v>
      </c>
      <c r="BC11" s="4">
        <v>0</v>
      </c>
      <c r="BD11" s="4">
        <v>0</v>
      </c>
      <c r="BE11" s="4">
        <v>0</v>
      </c>
      <c r="BF11" s="4">
        <v>0</v>
      </c>
      <c r="BG11" s="4">
        <v>0</v>
      </c>
      <c r="BH11" s="4">
        <v>0</v>
      </c>
      <c r="BI11" s="4">
        <v>0</v>
      </c>
      <c r="BJ11" s="4">
        <v>0</v>
      </c>
      <c r="BK11" s="4">
        <v>0</v>
      </c>
      <c r="BL11" s="4">
        <v>0</v>
      </c>
      <c r="BM11" s="4">
        <v>0</v>
      </c>
      <c r="BN11" s="4">
        <v>0</v>
      </c>
      <c r="BO11" s="4">
        <v>0</v>
      </c>
      <c r="BP11" s="4">
        <v>0</v>
      </c>
      <c r="BQ11" s="4">
        <v>0</v>
      </c>
      <c r="BR11" s="4">
        <v>0</v>
      </c>
      <c r="BS11" s="4">
        <v>0</v>
      </c>
      <c r="BT11" s="4">
        <v>0</v>
      </c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</row>
    <row r="12" spans="1:116" ht="30" x14ac:dyDescent="0.25">
      <c r="A12" t="s">
        <v>145</v>
      </c>
      <c r="B12" s="3" t="s">
        <v>151</v>
      </c>
      <c r="C12" s="3" t="s">
        <v>120</v>
      </c>
      <c r="D12" t="s">
        <v>126</v>
      </c>
      <c r="E12" s="5" t="b">
        <f>IFERROR(OR(IncrementalChanges2015[[#This Row],[Future No Enduring Need]:[Other Exclusion]]),FALSE)</f>
        <v>1</v>
      </c>
      <c r="G12" t="b">
        <v>1</v>
      </c>
      <c r="I12" s="5">
        <f>SUM(IncrementalChanges2015[[#This Row],[2015]:[1909]])</f>
        <v>-174</v>
      </c>
      <c r="J12" s="6">
        <v>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4">
        <v>0</v>
      </c>
      <c r="R12" s="4">
        <v>0</v>
      </c>
      <c r="S12" s="4">
        <v>0</v>
      </c>
      <c r="T12" s="4">
        <v>0</v>
      </c>
      <c r="U12" s="4">
        <v>0</v>
      </c>
      <c r="V12" s="4">
        <v>0</v>
      </c>
      <c r="W12" s="4">
        <v>0</v>
      </c>
      <c r="X12" s="4">
        <v>0</v>
      </c>
      <c r="Y12" s="4">
        <v>0</v>
      </c>
      <c r="Z12" s="4">
        <v>0</v>
      </c>
      <c r="AA12" s="4">
        <v>0</v>
      </c>
      <c r="AB12" s="4">
        <v>-174</v>
      </c>
      <c r="AC12" s="4">
        <v>0</v>
      </c>
      <c r="AD12" s="4">
        <v>0</v>
      </c>
      <c r="AE12" s="4">
        <v>0</v>
      </c>
      <c r="AF12" s="4">
        <v>0</v>
      </c>
      <c r="AG12" s="4">
        <v>0</v>
      </c>
      <c r="AH12" s="4">
        <v>0</v>
      </c>
      <c r="AI12" s="4">
        <v>0</v>
      </c>
      <c r="AJ12" s="4">
        <v>0</v>
      </c>
      <c r="AK12" s="4">
        <v>0</v>
      </c>
      <c r="AL12" s="4">
        <v>0</v>
      </c>
      <c r="AM12" s="4">
        <v>0</v>
      </c>
      <c r="AN12" s="4">
        <v>0</v>
      </c>
      <c r="AO12" s="4">
        <v>0</v>
      </c>
      <c r="AP12" s="4">
        <v>0</v>
      </c>
      <c r="AQ12" s="4">
        <v>0</v>
      </c>
      <c r="AR12" s="4">
        <v>0</v>
      </c>
      <c r="AS12" s="4">
        <v>0</v>
      </c>
      <c r="AT12" s="4">
        <v>0</v>
      </c>
      <c r="AU12" s="4">
        <v>0</v>
      </c>
      <c r="AV12" s="4">
        <v>0</v>
      </c>
      <c r="AW12" s="4">
        <v>0</v>
      </c>
      <c r="AX12" s="4">
        <v>0</v>
      </c>
      <c r="AY12" s="4">
        <v>0</v>
      </c>
      <c r="AZ12" s="4">
        <v>0</v>
      </c>
      <c r="BA12" s="4">
        <v>0</v>
      </c>
      <c r="BB12" s="4">
        <v>0</v>
      </c>
      <c r="BC12" s="4">
        <v>0</v>
      </c>
      <c r="BD12" s="4">
        <v>0</v>
      </c>
      <c r="BE12" s="4">
        <v>0</v>
      </c>
      <c r="BF12" s="4">
        <v>0</v>
      </c>
      <c r="BG12" s="4">
        <v>0</v>
      </c>
      <c r="BH12" s="4">
        <v>0</v>
      </c>
      <c r="BI12" s="4">
        <v>0</v>
      </c>
      <c r="BJ12" s="4">
        <v>0</v>
      </c>
      <c r="BK12" s="4">
        <v>0</v>
      </c>
      <c r="BL12" s="4">
        <v>0</v>
      </c>
      <c r="BM12" s="4">
        <v>0</v>
      </c>
      <c r="BN12" s="4">
        <v>0</v>
      </c>
      <c r="BO12" s="4">
        <v>0</v>
      </c>
      <c r="BP12" s="4">
        <v>0</v>
      </c>
      <c r="BQ12" s="4">
        <v>0</v>
      </c>
      <c r="BR12" s="4">
        <v>0</v>
      </c>
      <c r="BS12" s="4">
        <v>0</v>
      </c>
      <c r="BT12" s="4">
        <v>0</v>
      </c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</row>
    <row r="13" spans="1:116" ht="30" x14ac:dyDescent="0.25">
      <c r="A13" t="s">
        <v>145</v>
      </c>
      <c r="B13" s="3" t="s">
        <v>151</v>
      </c>
      <c r="C13" t="s">
        <v>121</v>
      </c>
      <c r="D13" t="s">
        <v>126</v>
      </c>
      <c r="E13" s="5" t="b">
        <f>IFERROR(OR(IncrementalChanges2015[[#This Row],[Future No Enduring Need]:[Other Exclusion]]),FALSE)</f>
        <v>1</v>
      </c>
      <c r="G13" t="b">
        <v>1</v>
      </c>
      <c r="I13" s="5">
        <f>SUM(IncrementalChanges2015[[#This Row],[2015]:[1909]])</f>
        <v>-4</v>
      </c>
      <c r="J13" s="6">
        <v>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4">
        <v>0</v>
      </c>
      <c r="R13" s="4">
        <v>0</v>
      </c>
      <c r="S13" s="4">
        <v>0</v>
      </c>
      <c r="T13" s="4">
        <v>0</v>
      </c>
      <c r="U13" s="4">
        <v>0</v>
      </c>
      <c r="V13" s="4">
        <v>0</v>
      </c>
      <c r="W13" s="4">
        <v>0</v>
      </c>
      <c r="X13" s="4">
        <v>0</v>
      </c>
      <c r="Y13" s="4">
        <v>0</v>
      </c>
      <c r="Z13" s="4">
        <v>0</v>
      </c>
      <c r="AA13" s="4">
        <v>0</v>
      </c>
      <c r="AB13" s="4">
        <v>-4</v>
      </c>
      <c r="AC13" s="4">
        <v>0</v>
      </c>
      <c r="AD13" s="4">
        <v>0</v>
      </c>
      <c r="AE13" s="4">
        <v>0</v>
      </c>
      <c r="AF13" s="4">
        <v>0</v>
      </c>
      <c r="AG13" s="4">
        <v>0</v>
      </c>
      <c r="AH13" s="4">
        <v>0</v>
      </c>
      <c r="AI13" s="4">
        <v>0</v>
      </c>
      <c r="AJ13" s="4">
        <v>0</v>
      </c>
      <c r="AK13" s="4">
        <v>0</v>
      </c>
      <c r="AL13" s="4">
        <v>0</v>
      </c>
      <c r="AM13" s="4">
        <v>0</v>
      </c>
      <c r="AN13" s="4">
        <v>0</v>
      </c>
      <c r="AO13" s="4">
        <v>0</v>
      </c>
      <c r="AP13" s="4">
        <v>0</v>
      </c>
      <c r="AQ13" s="4">
        <v>0</v>
      </c>
      <c r="AR13" s="4">
        <v>0</v>
      </c>
      <c r="AS13" s="4">
        <v>0</v>
      </c>
      <c r="AT13" s="4">
        <v>0</v>
      </c>
      <c r="AU13" s="4">
        <v>0</v>
      </c>
      <c r="AV13" s="4">
        <v>0</v>
      </c>
      <c r="AW13" s="4">
        <v>0</v>
      </c>
      <c r="AX13" s="4">
        <v>0</v>
      </c>
      <c r="AY13" s="4">
        <v>0</v>
      </c>
      <c r="AZ13" s="4">
        <v>0</v>
      </c>
      <c r="BA13" s="4">
        <v>0</v>
      </c>
      <c r="BB13" s="4">
        <v>0</v>
      </c>
      <c r="BC13" s="4">
        <v>0</v>
      </c>
      <c r="BD13" s="4">
        <v>0</v>
      </c>
      <c r="BE13" s="4">
        <v>0</v>
      </c>
      <c r="BF13" s="4">
        <v>0</v>
      </c>
      <c r="BG13" s="4">
        <v>0</v>
      </c>
      <c r="BH13" s="4">
        <v>0</v>
      </c>
      <c r="BI13" s="4">
        <v>0</v>
      </c>
      <c r="BJ13" s="4">
        <v>0</v>
      </c>
      <c r="BK13" s="4">
        <v>0</v>
      </c>
      <c r="BL13" s="4">
        <v>0</v>
      </c>
      <c r="BM13" s="4">
        <v>0</v>
      </c>
      <c r="BN13" s="4">
        <v>0</v>
      </c>
      <c r="BO13" s="4">
        <v>0</v>
      </c>
      <c r="BP13" s="4">
        <v>0</v>
      </c>
      <c r="BQ13" s="4">
        <v>0</v>
      </c>
      <c r="BR13" s="4">
        <v>0</v>
      </c>
      <c r="BS13" s="4">
        <v>0</v>
      </c>
      <c r="BT13" s="4">
        <v>0</v>
      </c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</row>
    <row r="14" spans="1:116" ht="30" x14ac:dyDescent="0.25">
      <c r="A14" t="s">
        <v>145</v>
      </c>
      <c r="B14" s="3" t="s">
        <v>151</v>
      </c>
      <c r="C14" s="3" t="s">
        <v>120</v>
      </c>
      <c r="D14" t="s">
        <v>126</v>
      </c>
      <c r="E14" s="5" t="b">
        <f>IFERROR(OR(IncrementalChanges2015[[#This Row],[Future No Enduring Need]:[Other Exclusion]]),FALSE)</f>
        <v>1</v>
      </c>
      <c r="G14" t="b">
        <v>1</v>
      </c>
      <c r="I14" s="5">
        <f>SUM(IncrementalChanges2015[[#This Row],[2015]:[1909]])</f>
        <v>174</v>
      </c>
      <c r="J14" s="6">
        <v>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4">
        <v>0</v>
      </c>
      <c r="R14" s="4">
        <v>0</v>
      </c>
      <c r="S14" s="4">
        <v>0</v>
      </c>
      <c r="T14" s="4">
        <v>6</v>
      </c>
      <c r="U14" s="4">
        <v>2</v>
      </c>
      <c r="V14" s="4">
        <v>4</v>
      </c>
      <c r="W14" s="4">
        <v>11</v>
      </c>
      <c r="X14" s="4">
        <v>3</v>
      </c>
      <c r="Y14" s="4">
        <v>0</v>
      </c>
      <c r="Z14" s="4">
        <v>1</v>
      </c>
      <c r="AA14" s="4">
        <v>0</v>
      </c>
      <c r="AB14" s="4">
        <v>49</v>
      </c>
      <c r="AC14" s="4">
        <v>3</v>
      </c>
      <c r="AD14" s="4">
        <v>7</v>
      </c>
      <c r="AE14" s="4">
        <v>8</v>
      </c>
      <c r="AF14" s="4">
        <v>3</v>
      </c>
      <c r="AG14" s="4">
        <v>13</v>
      </c>
      <c r="AH14" s="4">
        <v>6</v>
      </c>
      <c r="AI14" s="4">
        <v>1</v>
      </c>
      <c r="AJ14" s="4">
        <v>0</v>
      </c>
      <c r="AK14" s="4">
        <v>3</v>
      </c>
      <c r="AL14" s="4">
        <v>13</v>
      </c>
      <c r="AM14" s="4">
        <v>6</v>
      </c>
      <c r="AN14" s="4">
        <v>12</v>
      </c>
      <c r="AO14" s="4">
        <v>1</v>
      </c>
      <c r="AP14" s="4">
        <v>12</v>
      </c>
      <c r="AQ14" s="4">
        <v>6</v>
      </c>
      <c r="AR14" s="4">
        <v>3</v>
      </c>
      <c r="AS14" s="4">
        <v>0</v>
      </c>
      <c r="AT14" s="4">
        <v>0</v>
      </c>
      <c r="AU14" s="4">
        <v>0</v>
      </c>
      <c r="AV14" s="4">
        <v>0</v>
      </c>
      <c r="AW14" s="4">
        <v>0</v>
      </c>
      <c r="AX14" s="4">
        <v>0</v>
      </c>
      <c r="AY14" s="4">
        <v>0</v>
      </c>
      <c r="AZ14" s="4">
        <v>1</v>
      </c>
      <c r="BA14" s="4">
        <v>0</v>
      </c>
      <c r="BB14" s="4">
        <v>0</v>
      </c>
      <c r="BC14" s="4">
        <v>0</v>
      </c>
      <c r="BD14" s="4">
        <v>0</v>
      </c>
      <c r="BE14" s="4">
        <v>0</v>
      </c>
      <c r="BF14" s="4">
        <v>0</v>
      </c>
      <c r="BG14" s="4">
        <v>0</v>
      </c>
      <c r="BH14" s="4">
        <v>0</v>
      </c>
      <c r="BI14" s="4">
        <v>0</v>
      </c>
      <c r="BJ14" s="4">
        <v>0</v>
      </c>
      <c r="BK14" s="4">
        <v>0</v>
      </c>
      <c r="BL14" s="4">
        <v>0</v>
      </c>
      <c r="BM14" s="4">
        <v>0</v>
      </c>
      <c r="BN14" s="4">
        <v>0</v>
      </c>
      <c r="BO14" s="4">
        <v>0</v>
      </c>
      <c r="BP14" s="4">
        <v>0</v>
      </c>
      <c r="BQ14" s="4">
        <v>0</v>
      </c>
      <c r="BR14" s="4">
        <v>0</v>
      </c>
      <c r="BS14" s="4">
        <v>0</v>
      </c>
      <c r="BT14" s="4">
        <v>0</v>
      </c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</row>
    <row r="15" spans="1:116" ht="30" x14ac:dyDescent="0.25">
      <c r="A15" t="s">
        <v>145</v>
      </c>
      <c r="B15" s="3" t="s">
        <v>151</v>
      </c>
      <c r="C15" t="s">
        <v>121</v>
      </c>
      <c r="D15" t="s">
        <v>126</v>
      </c>
      <c r="E15" s="5" t="b">
        <f>IFERROR(OR(IncrementalChanges2015[[#This Row],[Future No Enduring Need]:[Other Exclusion]]),FALSE)</f>
        <v>1</v>
      </c>
      <c r="G15" t="b">
        <v>1</v>
      </c>
      <c r="I15" s="5">
        <f>SUM(IncrementalChanges2015[[#This Row],[2015]:[1909]])</f>
        <v>4</v>
      </c>
      <c r="J15" s="6">
        <v>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4">
        <v>0</v>
      </c>
      <c r="R15" s="4">
        <v>0</v>
      </c>
      <c r="S15" s="4">
        <v>0</v>
      </c>
      <c r="T15" s="4">
        <v>0</v>
      </c>
      <c r="U15" s="4">
        <v>0</v>
      </c>
      <c r="V15" s="4">
        <v>0</v>
      </c>
      <c r="W15" s="4">
        <v>0</v>
      </c>
      <c r="X15" s="4">
        <v>0</v>
      </c>
      <c r="Y15" s="4">
        <v>0</v>
      </c>
      <c r="Z15" s="4">
        <v>0</v>
      </c>
      <c r="AA15" s="4">
        <v>0</v>
      </c>
      <c r="AB15" s="4">
        <v>1</v>
      </c>
      <c r="AC15" s="4">
        <v>0</v>
      </c>
      <c r="AD15" s="4">
        <v>0</v>
      </c>
      <c r="AE15" s="4">
        <v>0</v>
      </c>
      <c r="AF15" s="4">
        <v>0</v>
      </c>
      <c r="AG15" s="4">
        <v>0</v>
      </c>
      <c r="AH15" s="4">
        <v>1</v>
      </c>
      <c r="AI15" s="4">
        <v>0</v>
      </c>
      <c r="AJ15" s="4">
        <v>0</v>
      </c>
      <c r="AK15" s="4">
        <v>0</v>
      </c>
      <c r="AL15" s="4">
        <v>0</v>
      </c>
      <c r="AM15" s="4">
        <v>1</v>
      </c>
      <c r="AN15" s="4">
        <v>0</v>
      </c>
      <c r="AO15" s="4">
        <v>0</v>
      </c>
      <c r="AP15" s="4">
        <v>0</v>
      </c>
      <c r="AQ15" s="4">
        <v>0</v>
      </c>
      <c r="AR15" s="4">
        <v>0</v>
      </c>
      <c r="AS15" s="4">
        <v>0</v>
      </c>
      <c r="AT15" s="4">
        <v>1</v>
      </c>
      <c r="AU15" s="4">
        <v>0</v>
      </c>
      <c r="AV15" s="4">
        <v>0</v>
      </c>
      <c r="AW15" s="4">
        <v>0</v>
      </c>
      <c r="AX15" s="4">
        <v>0</v>
      </c>
      <c r="AY15" s="4">
        <v>0</v>
      </c>
      <c r="AZ15" s="4">
        <v>0</v>
      </c>
      <c r="BA15" s="4">
        <v>0</v>
      </c>
      <c r="BB15" s="4">
        <v>0</v>
      </c>
      <c r="BC15" s="4">
        <v>0</v>
      </c>
      <c r="BD15" s="4">
        <v>0</v>
      </c>
      <c r="BE15" s="4">
        <v>0</v>
      </c>
      <c r="BF15" s="4">
        <v>0</v>
      </c>
      <c r="BG15" s="4">
        <v>0</v>
      </c>
      <c r="BH15" s="4">
        <v>0</v>
      </c>
      <c r="BI15" s="4">
        <v>0</v>
      </c>
      <c r="BJ15" s="4">
        <v>0</v>
      </c>
      <c r="BK15" s="4">
        <v>0</v>
      </c>
      <c r="BL15" s="4">
        <v>0</v>
      </c>
      <c r="BM15" s="4">
        <v>0</v>
      </c>
      <c r="BN15" s="4">
        <v>0</v>
      </c>
      <c r="BO15" s="4">
        <v>0</v>
      </c>
      <c r="BP15" s="4">
        <v>0</v>
      </c>
      <c r="BQ15" s="4">
        <v>0</v>
      </c>
      <c r="BR15" s="4">
        <v>0</v>
      </c>
      <c r="BS15" s="4">
        <v>0</v>
      </c>
      <c r="BT15" s="4">
        <v>0</v>
      </c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</row>
    <row r="16" spans="1:116" ht="45" x14ac:dyDescent="0.25">
      <c r="A16" t="s">
        <v>130</v>
      </c>
      <c r="B16" s="3" t="s">
        <v>146</v>
      </c>
      <c r="C16" s="3" t="s">
        <v>123</v>
      </c>
      <c r="D16" t="s">
        <v>126</v>
      </c>
      <c r="E16" s="5" t="b">
        <f>IFERROR(OR(IncrementalChanges2015[[#This Row],[Future No Enduring Need]:[Other Exclusion]]),FALSE)</f>
        <v>0</v>
      </c>
      <c r="H16" t="b">
        <v>1</v>
      </c>
      <c r="I16" s="5">
        <f>SUM(IncrementalChanges2015[[#This Row],[2015]:[1909]])</f>
        <v>-83</v>
      </c>
      <c r="J16" s="6">
        <v>-78</v>
      </c>
      <c r="K16" s="4">
        <v>-2</v>
      </c>
      <c r="L16" s="4">
        <v>-6</v>
      </c>
      <c r="M16" s="4">
        <v>-1</v>
      </c>
      <c r="N16" s="4">
        <v>7</v>
      </c>
      <c r="O16" s="4">
        <v>-10</v>
      </c>
      <c r="P16" s="4">
        <v>13</v>
      </c>
      <c r="Q16" s="4">
        <v>-9</v>
      </c>
      <c r="R16" s="4">
        <v>13</v>
      </c>
      <c r="S16" s="4">
        <v>8</v>
      </c>
      <c r="T16" s="4">
        <v>21</v>
      </c>
      <c r="U16" s="4">
        <v>22</v>
      </c>
      <c r="V16" s="4">
        <v>45</v>
      </c>
      <c r="W16" s="4">
        <v>1</v>
      </c>
      <c r="X16" s="4">
        <v>0</v>
      </c>
      <c r="Y16" s="4">
        <v>7</v>
      </c>
      <c r="Z16" s="4">
        <v>2</v>
      </c>
      <c r="AA16" s="4">
        <v>-3</v>
      </c>
      <c r="AB16" s="4">
        <v>4</v>
      </c>
      <c r="AC16" s="4">
        <v>0</v>
      </c>
      <c r="AD16" s="4">
        <v>0</v>
      </c>
      <c r="AE16" s="4">
        <v>2</v>
      </c>
      <c r="AF16" s="4">
        <v>0</v>
      </c>
      <c r="AG16" s="4">
        <v>1</v>
      </c>
      <c r="AH16" s="4">
        <v>0</v>
      </c>
      <c r="AI16" s="4">
        <v>0</v>
      </c>
      <c r="AJ16" s="4">
        <v>-1</v>
      </c>
      <c r="AK16" s="4">
        <v>-2</v>
      </c>
      <c r="AL16" s="4">
        <v>-1</v>
      </c>
      <c r="AM16" s="4">
        <v>-11</v>
      </c>
      <c r="AN16" s="4">
        <v>-12</v>
      </c>
      <c r="AO16" s="4">
        <v>-2</v>
      </c>
      <c r="AP16" s="4">
        <v>-5</v>
      </c>
      <c r="AQ16" s="4">
        <v>-18</v>
      </c>
      <c r="AR16" s="4">
        <v>-8</v>
      </c>
      <c r="AS16" s="4">
        <v>-57</v>
      </c>
      <c r="AT16" s="4">
        <v>-3</v>
      </c>
      <c r="AU16" s="4">
        <v>0</v>
      </c>
      <c r="AV16" s="4">
        <v>0</v>
      </c>
      <c r="AW16" s="4">
        <v>0</v>
      </c>
      <c r="AX16" s="4">
        <v>0</v>
      </c>
      <c r="AY16" s="4">
        <v>0</v>
      </c>
      <c r="AZ16" s="4">
        <v>0</v>
      </c>
      <c r="BA16" s="4">
        <v>0</v>
      </c>
      <c r="BB16" s="4">
        <v>0</v>
      </c>
      <c r="BC16" s="4">
        <v>0</v>
      </c>
      <c r="BD16" s="4">
        <v>0</v>
      </c>
      <c r="BE16" s="4">
        <v>0</v>
      </c>
      <c r="BF16" s="4">
        <v>0</v>
      </c>
      <c r="BG16" s="4">
        <v>0</v>
      </c>
      <c r="BH16" s="4">
        <v>0</v>
      </c>
      <c r="BI16" s="4">
        <v>0</v>
      </c>
      <c r="BJ16" s="4">
        <v>0</v>
      </c>
      <c r="BK16" s="4">
        <v>0</v>
      </c>
      <c r="BL16" s="4">
        <v>0</v>
      </c>
      <c r="BM16" s="4">
        <v>0</v>
      </c>
      <c r="BN16" s="4">
        <v>0</v>
      </c>
      <c r="BO16" s="4">
        <v>0</v>
      </c>
      <c r="BP16" s="4">
        <v>0</v>
      </c>
      <c r="BQ16" s="4">
        <v>0</v>
      </c>
      <c r="BR16" s="4">
        <v>0</v>
      </c>
      <c r="BS16" s="4">
        <v>0</v>
      </c>
      <c r="BT16" s="4">
        <v>0</v>
      </c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</row>
    <row r="17" spans="1:110" ht="45" x14ac:dyDescent="0.25">
      <c r="A17" t="s">
        <v>130</v>
      </c>
      <c r="B17" s="3" t="s">
        <v>146</v>
      </c>
      <c r="C17" s="3" t="s">
        <v>132</v>
      </c>
      <c r="D17" t="s">
        <v>126</v>
      </c>
      <c r="E17" s="5" t="b">
        <f>IFERROR(OR(IncrementalChanges2015[[#This Row],[Future No Enduring Need]:[Other Exclusion]]),FALSE)</f>
        <v>0</v>
      </c>
      <c r="H17" t="b">
        <v>1</v>
      </c>
      <c r="I17" s="5">
        <f>SUM(IncrementalChanges2015[[#This Row],[2015]:[1909]])</f>
        <v>34</v>
      </c>
      <c r="J17" s="6">
        <v>12</v>
      </c>
      <c r="K17" s="4">
        <v>5</v>
      </c>
      <c r="L17" s="4">
        <v>2</v>
      </c>
      <c r="M17" s="4">
        <v>-6</v>
      </c>
      <c r="N17" s="4">
        <v>-21</v>
      </c>
      <c r="O17" s="4">
        <v>14</v>
      </c>
      <c r="P17" s="4">
        <v>4</v>
      </c>
      <c r="Q17" s="4">
        <v>-1</v>
      </c>
      <c r="R17" s="4">
        <v>2</v>
      </c>
      <c r="S17" s="4">
        <v>4</v>
      </c>
      <c r="T17" s="4">
        <v>0</v>
      </c>
      <c r="U17" s="4">
        <v>1</v>
      </c>
      <c r="V17" s="4">
        <v>2</v>
      </c>
      <c r="W17" s="4">
        <v>1</v>
      </c>
      <c r="X17" s="4">
        <v>1</v>
      </c>
      <c r="Y17" s="4">
        <v>9</v>
      </c>
      <c r="Z17" s="4">
        <v>3</v>
      </c>
      <c r="AA17" s="4">
        <v>0</v>
      </c>
      <c r="AB17" s="4">
        <v>8</v>
      </c>
      <c r="AC17" s="4">
        <v>0</v>
      </c>
      <c r="AD17" s="4">
        <v>0</v>
      </c>
      <c r="AE17" s="4">
        <v>0</v>
      </c>
      <c r="AF17" s="4">
        <v>0</v>
      </c>
      <c r="AG17" s="4">
        <v>2</v>
      </c>
      <c r="AH17" s="4">
        <v>0</v>
      </c>
      <c r="AI17" s="4">
        <v>0</v>
      </c>
      <c r="AJ17" s="4">
        <v>0</v>
      </c>
      <c r="AK17" s="4">
        <v>0</v>
      </c>
      <c r="AL17" s="4">
        <v>0</v>
      </c>
      <c r="AM17" s="4">
        <v>0</v>
      </c>
      <c r="AN17" s="4">
        <v>0</v>
      </c>
      <c r="AO17" s="4">
        <v>0</v>
      </c>
      <c r="AP17" s="4">
        <v>0</v>
      </c>
      <c r="AQ17" s="4">
        <v>-8</v>
      </c>
      <c r="AR17" s="4">
        <v>0</v>
      </c>
      <c r="AS17" s="4">
        <v>0</v>
      </c>
      <c r="AT17" s="4">
        <v>0</v>
      </c>
      <c r="AU17" s="4">
        <v>0</v>
      </c>
      <c r="AV17" s="4">
        <v>0</v>
      </c>
      <c r="AW17" s="4">
        <v>0</v>
      </c>
      <c r="AX17" s="4">
        <v>0</v>
      </c>
      <c r="AY17" s="4">
        <v>0</v>
      </c>
      <c r="AZ17" s="4">
        <v>0</v>
      </c>
      <c r="BA17" s="4">
        <v>0</v>
      </c>
      <c r="BB17" s="4">
        <v>0</v>
      </c>
      <c r="BC17" s="4">
        <v>0</v>
      </c>
      <c r="BD17" s="4">
        <v>0</v>
      </c>
      <c r="BE17" s="4">
        <v>0</v>
      </c>
      <c r="BF17" s="4">
        <v>0</v>
      </c>
      <c r="BG17" s="4">
        <v>0</v>
      </c>
      <c r="BH17" s="4">
        <v>0</v>
      </c>
      <c r="BI17" s="4">
        <v>0</v>
      </c>
      <c r="BJ17" s="4">
        <v>0</v>
      </c>
      <c r="BK17" s="4">
        <v>0</v>
      </c>
      <c r="BL17" s="4">
        <v>0</v>
      </c>
      <c r="BM17" s="4">
        <v>0</v>
      </c>
      <c r="BN17" s="4">
        <v>0</v>
      </c>
      <c r="BO17" s="4">
        <v>0</v>
      </c>
      <c r="BP17" s="4">
        <v>0</v>
      </c>
      <c r="BQ17" s="4">
        <v>0</v>
      </c>
      <c r="BR17" s="4">
        <v>0</v>
      </c>
      <c r="BS17" s="4">
        <v>0</v>
      </c>
      <c r="BT17" s="4">
        <v>0</v>
      </c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</row>
    <row r="27" spans="1:110" x14ac:dyDescent="0.25"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6"/>
      <c r="BO27" s="6"/>
      <c r="BP27" s="6"/>
      <c r="BQ27" s="6"/>
      <c r="BR27" s="6"/>
      <c r="BS27" s="6"/>
      <c r="BT27" s="6"/>
      <c r="BU27" s="6"/>
      <c r="BV27" s="6"/>
      <c r="BW27" s="6"/>
      <c r="BX27" s="6"/>
      <c r="BY27" s="6"/>
      <c r="BZ27" s="6"/>
      <c r="CA27" s="6"/>
      <c r="CB27" s="6"/>
      <c r="CC27" s="6"/>
      <c r="CD27" s="6"/>
      <c r="CE27" s="6"/>
      <c r="CF27" s="6"/>
      <c r="CG27" s="6"/>
      <c r="CH27" s="6"/>
      <c r="CI27" s="6"/>
      <c r="CJ27" s="6"/>
      <c r="CK27" s="6"/>
      <c r="CL27" s="6"/>
      <c r="CM27" s="6"/>
      <c r="CN27" s="6"/>
      <c r="CO27" s="6"/>
      <c r="CP27" s="6"/>
      <c r="CQ27" s="6"/>
      <c r="CR27" s="6"/>
      <c r="CS27" s="6"/>
      <c r="CT27" s="6"/>
      <c r="CU27" s="6"/>
      <c r="CV27" s="6"/>
      <c r="CW27" s="6"/>
      <c r="CX27" s="6"/>
      <c r="CY27" s="6"/>
    </row>
    <row r="29" spans="1:110" x14ac:dyDescent="0.25"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6"/>
      <c r="BR29" s="6"/>
      <c r="BS29" s="6"/>
      <c r="BT29" s="6"/>
      <c r="BU29" s="6"/>
      <c r="BV29" s="6"/>
      <c r="BW29" s="6"/>
      <c r="BX29" s="6"/>
      <c r="BY29" s="6"/>
      <c r="BZ29" s="6"/>
      <c r="CA29" s="6"/>
      <c r="CB29" s="6"/>
      <c r="CC29" s="6"/>
      <c r="CD29" s="6"/>
      <c r="CE29" s="6"/>
      <c r="CF29" s="6"/>
      <c r="CG29" s="6"/>
      <c r="CH29" s="6"/>
      <c r="CI29" s="6"/>
      <c r="CJ29" s="6"/>
      <c r="CK29" s="6"/>
      <c r="CL29" s="6"/>
      <c r="CM29" s="6"/>
      <c r="CN29" s="6"/>
      <c r="CO29" s="6"/>
      <c r="CP29" s="6"/>
      <c r="CQ29" s="6"/>
      <c r="CR29" s="6"/>
      <c r="CS29" s="6"/>
      <c r="CT29" s="6"/>
      <c r="CU29" s="6"/>
      <c r="CV29" s="6"/>
      <c r="CW29" s="6"/>
      <c r="CX29" s="6"/>
      <c r="CY29" s="6"/>
      <c r="CZ29" s="6"/>
      <c r="DA29" s="6"/>
      <c r="DB29" s="6"/>
      <c r="DC29" s="6"/>
      <c r="DD29" s="6"/>
    </row>
    <row r="31" spans="1:110" x14ac:dyDescent="0.25"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  <c r="BO31" s="6"/>
      <c r="BP31" s="6"/>
      <c r="BQ31" s="6"/>
      <c r="BR31" s="6"/>
      <c r="BS31" s="6"/>
      <c r="BT31" s="6"/>
      <c r="BU31" s="6"/>
      <c r="BV31" s="6"/>
      <c r="BW31" s="6"/>
      <c r="BX31" s="6"/>
      <c r="BY31" s="6"/>
      <c r="BZ31" s="6"/>
      <c r="CA31" s="6"/>
      <c r="CB31" s="6"/>
      <c r="CC31" s="6"/>
      <c r="CD31" s="6"/>
      <c r="CE31" s="6"/>
      <c r="CF31" s="6"/>
      <c r="CG31" s="6"/>
      <c r="CH31" s="6"/>
      <c r="CI31" s="6"/>
      <c r="CJ31" s="6"/>
      <c r="CK31" s="6"/>
      <c r="CL31" s="6"/>
      <c r="CM31" s="6"/>
      <c r="CN31" s="6"/>
      <c r="CO31" s="6"/>
      <c r="CP31" s="6"/>
      <c r="CQ31" s="6"/>
      <c r="CR31" s="6"/>
      <c r="CS31" s="6"/>
      <c r="CT31" s="6"/>
      <c r="CU31" s="6"/>
      <c r="CV31" s="6"/>
      <c r="CW31" s="6"/>
      <c r="CX31" s="6"/>
      <c r="CY31" s="6"/>
      <c r="CZ31" s="6"/>
      <c r="DA31" s="6"/>
      <c r="DB31" s="6"/>
      <c r="DC31" s="6"/>
      <c r="DD31" s="6"/>
      <c r="DE31" s="6"/>
      <c r="DF31" s="6"/>
    </row>
    <row r="32" spans="1:110" x14ac:dyDescent="0.25"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  <c r="BO32" s="6"/>
      <c r="BP32" s="6"/>
      <c r="BQ32" s="6"/>
      <c r="BR32" s="6"/>
      <c r="BS32" s="6"/>
      <c r="BT32" s="6"/>
      <c r="BU32" s="6"/>
      <c r="BV32" s="6"/>
      <c r="BW32" s="6"/>
      <c r="BX32" s="6"/>
      <c r="BY32" s="6"/>
      <c r="BZ32" s="6"/>
      <c r="CA32" s="6"/>
      <c r="CB32" s="6"/>
      <c r="CC32" s="6"/>
      <c r="CD32" s="6"/>
      <c r="CE32" s="6"/>
      <c r="CF32" s="6"/>
      <c r="CG32" s="6"/>
      <c r="CH32" s="6"/>
      <c r="CI32" s="6"/>
      <c r="CJ32" s="6"/>
      <c r="CK32" s="6"/>
      <c r="CL32" s="6"/>
      <c r="CM32" s="6"/>
      <c r="CN32" s="6"/>
      <c r="CO32" s="6"/>
      <c r="CP32" s="6"/>
      <c r="CQ32" s="6"/>
      <c r="CR32" s="6"/>
      <c r="CS32" s="6"/>
      <c r="CT32" s="6"/>
      <c r="CU32" s="6"/>
      <c r="CV32" s="6"/>
      <c r="CW32" s="6"/>
      <c r="CX32" s="6"/>
      <c r="CY32" s="6"/>
      <c r="CZ32" s="6"/>
      <c r="DA32" s="6"/>
      <c r="DB32" s="6"/>
      <c r="DC32" s="6"/>
      <c r="DD32" s="6"/>
      <c r="DE32" s="6"/>
      <c r="DF32" s="6"/>
    </row>
    <row r="33" spans="10:110" x14ac:dyDescent="0.25"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  <c r="BO33" s="6"/>
      <c r="BP33" s="6"/>
      <c r="BQ33" s="6"/>
      <c r="BR33" s="6"/>
      <c r="BS33" s="6"/>
      <c r="BT33" s="6"/>
      <c r="BU33" s="6"/>
      <c r="BV33" s="6"/>
      <c r="BW33" s="6"/>
      <c r="BX33" s="6"/>
      <c r="BY33" s="6"/>
      <c r="BZ33" s="6"/>
      <c r="CA33" s="6"/>
      <c r="CB33" s="6"/>
      <c r="CC33" s="6"/>
      <c r="CD33" s="6"/>
      <c r="CE33" s="6"/>
      <c r="CF33" s="6"/>
      <c r="CG33" s="6"/>
      <c r="CH33" s="6"/>
      <c r="CI33" s="6"/>
      <c r="CJ33" s="6"/>
      <c r="CK33" s="6"/>
      <c r="CL33" s="6"/>
      <c r="CM33" s="6"/>
      <c r="CN33" s="6"/>
      <c r="CO33" s="6"/>
      <c r="CP33" s="6"/>
      <c r="CQ33" s="6"/>
      <c r="CR33" s="6"/>
      <c r="CS33" s="6"/>
      <c r="CT33" s="6"/>
      <c r="CU33" s="6"/>
      <c r="CV33" s="6"/>
      <c r="CW33" s="6"/>
      <c r="CX33" s="6"/>
      <c r="CY33" s="6"/>
      <c r="CZ33" s="6"/>
      <c r="DA33" s="6"/>
      <c r="DB33" s="6"/>
      <c r="DC33" s="6"/>
      <c r="DD33" s="6"/>
      <c r="DE33" s="6"/>
      <c r="DF33" s="6"/>
    </row>
    <row r="34" spans="10:110" x14ac:dyDescent="0.25"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6"/>
      <c r="BR34" s="6"/>
      <c r="BS34" s="6"/>
      <c r="BT34" s="6"/>
      <c r="BU34" s="6"/>
      <c r="BV34" s="6"/>
      <c r="BW34" s="6"/>
      <c r="BX34" s="6"/>
      <c r="BY34" s="6"/>
      <c r="BZ34" s="6"/>
      <c r="CA34" s="6"/>
      <c r="CB34" s="6"/>
      <c r="CC34" s="6"/>
      <c r="CD34" s="6"/>
      <c r="CE34" s="6"/>
      <c r="CF34" s="6"/>
      <c r="CG34" s="6"/>
      <c r="CH34" s="6"/>
      <c r="CI34" s="6"/>
      <c r="CJ34" s="6"/>
      <c r="CK34" s="6"/>
      <c r="CL34" s="6"/>
      <c r="CM34" s="6"/>
      <c r="CN34" s="6"/>
      <c r="CO34" s="6"/>
      <c r="CP34" s="6"/>
      <c r="CQ34" s="6"/>
      <c r="CR34" s="6"/>
      <c r="CS34" s="6"/>
      <c r="CT34" s="6"/>
      <c r="CU34" s="6"/>
      <c r="CV34" s="6"/>
      <c r="CW34" s="6"/>
      <c r="CX34" s="6"/>
      <c r="CY34" s="6"/>
      <c r="CZ34" s="6"/>
      <c r="DA34" s="6"/>
      <c r="DB34" s="6"/>
      <c r="DC34" s="6"/>
      <c r="DD34" s="6"/>
      <c r="DE34" s="6"/>
      <c r="DF34" s="6"/>
    </row>
    <row r="35" spans="10:110" x14ac:dyDescent="0.25"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6"/>
      <c r="BU35" s="6"/>
      <c r="BV35" s="6"/>
      <c r="BW35" s="6"/>
      <c r="BX35" s="6"/>
      <c r="BY35" s="6"/>
      <c r="BZ35" s="6"/>
      <c r="CA35" s="6"/>
      <c r="CB35" s="6"/>
      <c r="CC35" s="6"/>
      <c r="CD35" s="6"/>
      <c r="CE35" s="6"/>
      <c r="CF35" s="6"/>
      <c r="CG35" s="6"/>
      <c r="CH35" s="6"/>
      <c r="CI35" s="6"/>
      <c r="CJ35" s="6"/>
      <c r="CK35" s="6"/>
      <c r="CL35" s="6"/>
      <c r="CM35" s="6"/>
      <c r="CN35" s="6"/>
      <c r="CO35" s="6"/>
      <c r="CP35" s="6"/>
      <c r="CQ35" s="6"/>
      <c r="CR35" s="6"/>
      <c r="CS35" s="6"/>
      <c r="CT35" s="6"/>
      <c r="CU35" s="6"/>
      <c r="CV35" s="6"/>
      <c r="CW35" s="6"/>
      <c r="CX35" s="6"/>
      <c r="CY35" s="6"/>
      <c r="CZ35" s="6"/>
      <c r="DA35" s="6"/>
      <c r="DB35" s="6"/>
      <c r="DC35" s="6"/>
      <c r="DD35" s="6"/>
    </row>
    <row r="36" spans="10:110" x14ac:dyDescent="0.25"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  <c r="BO36" s="6"/>
      <c r="BP36" s="6"/>
      <c r="BQ36" s="6"/>
      <c r="BR36" s="6"/>
      <c r="BS36" s="6"/>
      <c r="BT36" s="6"/>
      <c r="BU36" s="6"/>
      <c r="BV36" s="6"/>
      <c r="BW36" s="6"/>
      <c r="BX36" s="6"/>
      <c r="BY36" s="6"/>
      <c r="BZ36" s="6"/>
      <c r="CA36" s="6"/>
      <c r="CB36" s="6"/>
      <c r="CC36" s="6"/>
      <c r="CD36" s="6"/>
      <c r="CE36" s="6"/>
      <c r="CF36" s="6"/>
      <c r="CG36" s="6"/>
      <c r="CH36" s="6"/>
      <c r="CI36" s="6"/>
      <c r="CJ36" s="6"/>
      <c r="CK36" s="6"/>
      <c r="CL36" s="6"/>
      <c r="CM36" s="6"/>
      <c r="CN36" s="6"/>
      <c r="CO36" s="6"/>
      <c r="CP36" s="6"/>
      <c r="CQ36" s="6"/>
      <c r="CR36" s="6"/>
      <c r="CS36" s="6"/>
      <c r="CT36" s="6"/>
      <c r="CU36" s="6"/>
      <c r="CV36" s="6"/>
      <c r="CW36" s="6"/>
      <c r="CX36" s="6"/>
      <c r="CY36" s="6"/>
      <c r="CZ36" s="6"/>
      <c r="DA36" s="6"/>
      <c r="DB36" s="6"/>
      <c r="DC36" s="6"/>
      <c r="DD36" s="6"/>
    </row>
    <row r="37" spans="10:110" x14ac:dyDescent="0.25"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6"/>
      <c r="BP37" s="6"/>
      <c r="BQ37" s="6"/>
      <c r="BR37" s="6"/>
      <c r="BS37" s="6"/>
      <c r="BT37" s="6"/>
      <c r="BU37" s="6"/>
      <c r="BV37" s="6"/>
      <c r="BW37" s="6"/>
      <c r="BX37" s="6"/>
      <c r="BY37" s="6"/>
      <c r="BZ37" s="6"/>
      <c r="CA37" s="6"/>
      <c r="CB37" s="6"/>
      <c r="CC37" s="6"/>
      <c r="CD37" s="6"/>
      <c r="CE37" s="6"/>
      <c r="CF37" s="6"/>
      <c r="CG37" s="6"/>
      <c r="CH37" s="6"/>
      <c r="CI37" s="6"/>
      <c r="CJ37" s="6"/>
      <c r="CK37" s="6"/>
      <c r="CL37" s="6"/>
      <c r="CM37" s="6"/>
      <c r="CN37" s="6"/>
      <c r="CO37" s="6"/>
      <c r="CP37" s="6"/>
      <c r="CQ37" s="6"/>
      <c r="CR37" s="6"/>
      <c r="CS37" s="6"/>
      <c r="CT37" s="6"/>
      <c r="CU37" s="6"/>
      <c r="CV37" s="6"/>
      <c r="CW37" s="6"/>
      <c r="CX37" s="6"/>
      <c r="CY37" s="6"/>
      <c r="CZ37" s="6"/>
      <c r="DA37" s="6"/>
      <c r="DB37" s="6"/>
      <c r="DC37" s="6"/>
      <c r="DD37" s="6"/>
    </row>
    <row r="38" spans="10:110" x14ac:dyDescent="0.25"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  <c r="BO38" s="6"/>
      <c r="BP38" s="6"/>
      <c r="BQ38" s="6"/>
      <c r="BR38" s="6"/>
      <c r="BS38" s="6"/>
      <c r="BT38" s="6"/>
      <c r="BU38" s="6"/>
      <c r="BV38" s="6"/>
      <c r="BW38" s="6"/>
      <c r="BX38" s="6"/>
      <c r="BY38" s="6"/>
      <c r="BZ38" s="6"/>
      <c r="CA38" s="6"/>
      <c r="CB38" s="6"/>
      <c r="CC38" s="6"/>
      <c r="CD38" s="6"/>
      <c r="CE38" s="6"/>
      <c r="CF38" s="6"/>
      <c r="CG38" s="6"/>
      <c r="CH38" s="6"/>
      <c r="CI38" s="6"/>
      <c r="CJ38" s="6"/>
      <c r="CK38" s="6"/>
      <c r="CL38" s="6"/>
      <c r="CM38" s="6"/>
      <c r="CN38" s="6"/>
      <c r="CO38" s="6"/>
      <c r="CP38" s="6"/>
      <c r="CQ38" s="6"/>
      <c r="CR38" s="6"/>
      <c r="CS38" s="6"/>
      <c r="CT38" s="6"/>
      <c r="CU38" s="6"/>
      <c r="CV38" s="6"/>
      <c r="CW38" s="6"/>
      <c r="CX38" s="6"/>
      <c r="CY38" s="6"/>
      <c r="CZ38" s="6"/>
      <c r="DA38" s="6"/>
      <c r="DB38" s="6"/>
      <c r="DC38" s="6"/>
      <c r="DD38" s="6"/>
    </row>
    <row r="39" spans="10:110" x14ac:dyDescent="0.25"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  <c r="BO39" s="6"/>
      <c r="BP39" s="6"/>
      <c r="BQ39" s="6"/>
      <c r="BR39" s="6"/>
      <c r="BS39" s="6"/>
      <c r="BT39" s="6"/>
      <c r="BU39" s="6"/>
      <c r="BV39" s="6"/>
      <c r="BW39" s="6"/>
      <c r="BX39" s="6"/>
      <c r="BY39" s="6"/>
      <c r="BZ39" s="6"/>
      <c r="CA39" s="6"/>
      <c r="CB39" s="6"/>
      <c r="CC39" s="6"/>
      <c r="CD39" s="6"/>
      <c r="CE39" s="6"/>
      <c r="CF39" s="6"/>
      <c r="CG39" s="6"/>
      <c r="CH39" s="6"/>
      <c r="CI39" s="6"/>
      <c r="CJ39" s="6"/>
      <c r="CK39" s="6"/>
      <c r="CL39" s="6"/>
      <c r="CM39" s="6"/>
      <c r="CN39" s="6"/>
      <c r="CO39" s="6"/>
      <c r="CP39" s="6"/>
      <c r="CQ39" s="6"/>
      <c r="CR39" s="6"/>
      <c r="CS39" s="6"/>
      <c r="CT39" s="6"/>
      <c r="CU39" s="6"/>
      <c r="CV39" s="6"/>
      <c r="CW39" s="6"/>
      <c r="CX39" s="6"/>
      <c r="CY39" s="6"/>
      <c r="CZ39" s="6"/>
      <c r="DA39" s="6"/>
      <c r="DB39" s="6"/>
      <c r="DC39" s="6"/>
      <c r="DD39" s="6"/>
    </row>
    <row r="40" spans="10:110" x14ac:dyDescent="0.25"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  <c r="BO40" s="6"/>
      <c r="BP40" s="6"/>
      <c r="BQ40" s="6"/>
      <c r="BR40" s="6"/>
      <c r="BS40" s="6"/>
      <c r="BT40" s="6"/>
      <c r="BU40" s="6"/>
      <c r="BV40" s="6"/>
      <c r="BW40" s="6"/>
      <c r="BX40" s="6"/>
      <c r="BY40" s="6"/>
      <c r="BZ40" s="6"/>
      <c r="CA40" s="6"/>
      <c r="CB40" s="6"/>
      <c r="CC40" s="6"/>
      <c r="CD40" s="6"/>
      <c r="CE40" s="6"/>
      <c r="CF40" s="6"/>
      <c r="CG40" s="6"/>
      <c r="CH40" s="6"/>
      <c r="CI40" s="6"/>
      <c r="CJ40" s="6"/>
      <c r="CK40" s="6"/>
      <c r="CL40" s="6"/>
      <c r="CM40" s="6"/>
      <c r="CN40" s="6"/>
      <c r="CO40" s="6"/>
      <c r="CP40" s="6"/>
      <c r="CQ40" s="6"/>
      <c r="CR40" s="6"/>
      <c r="CS40" s="6"/>
      <c r="CT40" s="6"/>
      <c r="CU40" s="6"/>
      <c r="CV40" s="6"/>
      <c r="CW40" s="6"/>
      <c r="CX40" s="6"/>
      <c r="CY40" s="6"/>
      <c r="CZ40" s="6"/>
      <c r="DA40" s="6"/>
      <c r="DB40" s="6"/>
      <c r="DC40" s="6"/>
      <c r="DD40" s="6"/>
    </row>
    <row r="41" spans="10:110" x14ac:dyDescent="0.25"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  <c r="BO41" s="6"/>
      <c r="BP41" s="6"/>
      <c r="BQ41" s="6"/>
      <c r="BR41" s="6"/>
      <c r="BS41" s="6"/>
      <c r="BT41" s="6"/>
      <c r="BU41" s="6"/>
      <c r="BV41" s="6"/>
      <c r="BW41" s="6"/>
      <c r="BX41" s="6"/>
      <c r="BY41" s="6"/>
      <c r="BZ41" s="6"/>
      <c r="CA41" s="6"/>
      <c r="CB41" s="6"/>
      <c r="CC41" s="6"/>
      <c r="CD41" s="6"/>
      <c r="CE41" s="6"/>
      <c r="CF41" s="6"/>
      <c r="CG41" s="6"/>
      <c r="CH41" s="6"/>
      <c r="CI41" s="6"/>
      <c r="CJ41" s="6"/>
      <c r="CK41" s="6"/>
      <c r="CL41" s="6"/>
      <c r="CM41" s="6"/>
      <c r="CN41" s="6"/>
      <c r="CO41" s="6"/>
      <c r="CP41" s="6"/>
      <c r="CQ41" s="6"/>
      <c r="CR41" s="6"/>
      <c r="CS41" s="6"/>
      <c r="CT41" s="6"/>
      <c r="CU41" s="6"/>
      <c r="CV41" s="6"/>
      <c r="CW41" s="6"/>
      <c r="CX41" s="6"/>
      <c r="CY41" s="6"/>
      <c r="CZ41" s="6"/>
      <c r="DA41" s="6"/>
      <c r="DB41" s="6"/>
      <c r="DC41" s="6"/>
      <c r="DD41" s="6"/>
    </row>
    <row r="42" spans="10:110" x14ac:dyDescent="0.25"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  <c r="BO42" s="6"/>
      <c r="BP42" s="6"/>
      <c r="BQ42" s="6"/>
      <c r="BR42" s="6"/>
      <c r="BS42" s="6"/>
      <c r="BT42" s="6"/>
      <c r="BU42" s="6"/>
      <c r="BV42" s="6"/>
      <c r="BW42" s="6"/>
      <c r="BX42" s="6"/>
      <c r="BY42" s="6"/>
      <c r="BZ42" s="6"/>
      <c r="CA42" s="6"/>
      <c r="CB42" s="6"/>
      <c r="CC42" s="6"/>
      <c r="CD42" s="6"/>
      <c r="CE42" s="6"/>
      <c r="CF42" s="6"/>
      <c r="CG42" s="6"/>
      <c r="CH42" s="6"/>
      <c r="CI42" s="6"/>
      <c r="CJ42" s="6"/>
      <c r="CK42" s="6"/>
      <c r="CL42" s="6"/>
      <c r="CM42" s="6"/>
      <c r="CN42" s="6"/>
      <c r="CO42" s="6"/>
      <c r="CP42" s="6"/>
      <c r="CQ42" s="6"/>
      <c r="CR42" s="6"/>
      <c r="CS42" s="6"/>
      <c r="CT42" s="6"/>
      <c r="CU42" s="6"/>
      <c r="CV42" s="6"/>
      <c r="CW42" s="6"/>
      <c r="CX42" s="6"/>
      <c r="CY42" s="6"/>
      <c r="CZ42" s="6"/>
      <c r="DA42" s="6"/>
      <c r="DB42" s="6"/>
      <c r="DC42" s="6"/>
      <c r="DD42" s="6"/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3:CV30"/>
  <sheetViews>
    <sheetView topLeftCell="B1" zoomScaleNormal="100" workbookViewId="0">
      <selection activeCell="F17" sqref="F17"/>
    </sheetView>
  </sheetViews>
  <sheetFormatPr defaultRowHeight="15" outlineLevelCol="1" x14ac:dyDescent="0.25"/>
  <cols>
    <col min="1" max="1" width="8.85546875" hidden="1" customWidth="1" outlineLevel="1"/>
    <col min="2" max="2" width="8.85546875" collapsed="1"/>
    <col min="4" max="4" width="36.5703125" bestFit="1" customWidth="1"/>
    <col min="5" max="5" width="7.140625" bestFit="1" customWidth="1"/>
    <col min="6" max="6" width="6" bestFit="1" customWidth="1"/>
    <col min="7" max="7" width="6.85546875" customWidth="1"/>
    <col min="8" max="8" width="8.28515625" customWidth="1"/>
    <col min="9" max="9" width="8.42578125" bestFit="1" customWidth="1"/>
    <col min="10" max="100" width="5" bestFit="1" customWidth="1"/>
    <col min="101" max="113" width="5.140625" bestFit="1" customWidth="1"/>
  </cols>
  <sheetData>
    <row r="3" spans="1:100" s="2" customFormat="1" ht="20.25" thickBot="1" x14ac:dyDescent="0.35">
      <c r="B3" s="2" t="s">
        <v>152</v>
      </c>
    </row>
    <row r="4" spans="1:100" s="10" customFormat="1" ht="15.75" thickTop="1" x14ac:dyDescent="0.25">
      <c r="I4" s="10">
        <v>2015</v>
      </c>
      <c r="J4" s="10">
        <v>2014</v>
      </c>
      <c r="K4" s="10">
        <v>2013</v>
      </c>
      <c r="L4" s="10">
        <v>2012</v>
      </c>
      <c r="M4" s="10">
        <v>2011</v>
      </c>
      <c r="N4" s="10">
        <v>2010</v>
      </c>
      <c r="O4" s="10">
        <v>2009</v>
      </c>
      <c r="P4" s="10">
        <v>2008</v>
      </c>
      <c r="Q4" s="10">
        <v>2007</v>
      </c>
      <c r="R4" s="10">
        <v>2006</v>
      </c>
      <c r="S4" s="10">
        <v>2005</v>
      </c>
      <c r="T4" s="10">
        <v>2004</v>
      </c>
      <c r="U4" s="10">
        <v>2003</v>
      </c>
      <c r="V4" s="10">
        <v>2002</v>
      </c>
      <c r="W4" s="10">
        <v>2001</v>
      </c>
      <c r="X4" s="10">
        <v>2000</v>
      </c>
      <c r="Y4" s="10">
        <v>1999</v>
      </c>
      <c r="Z4" s="10">
        <v>1998</v>
      </c>
      <c r="AA4" s="10">
        <v>1997</v>
      </c>
      <c r="AB4" s="10">
        <v>1996</v>
      </c>
      <c r="AC4" s="10">
        <v>1995</v>
      </c>
      <c r="AD4" s="10">
        <v>1994</v>
      </c>
      <c r="AE4" s="10">
        <v>1993</v>
      </c>
      <c r="AF4" s="10">
        <v>1992</v>
      </c>
      <c r="AG4" s="10">
        <v>1991</v>
      </c>
      <c r="AH4" s="10">
        <v>1990</v>
      </c>
      <c r="AI4" s="10">
        <v>1989</v>
      </c>
      <c r="AJ4" s="10">
        <v>1988</v>
      </c>
      <c r="AK4" s="10">
        <v>1987</v>
      </c>
      <c r="AL4" s="10">
        <v>1986</v>
      </c>
      <c r="AM4" s="10">
        <v>1985</v>
      </c>
      <c r="AN4" s="10">
        <v>1984</v>
      </c>
      <c r="AO4" s="10">
        <v>1983</v>
      </c>
      <c r="AP4" s="10">
        <v>1982</v>
      </c>
      <c r="AQ4" s="10">
        <v>1981</v>
      </c>
      <c r="AR4" s="10">
        <v>1980</v>
      </c>
      <c r="AS4" s="10">
        <v>1979</v>
      </c>
      <c r="AT4" s="10">
        <v>1978</v>
      </c>
      <c r="AU4" s="10">
        <v>1977</v>
      </c>
      <c r="AV4" s="10">
        <v>1976</v>
      </c>
      <c r="AW4" s="10">
        <v>1975</v>
      </c>
      <c r="AX4" s="10">
        <v>1974</v>
      </c>
      <c r="AY4" s="10">
        <v>1973</v>
      </c>
      <c r="AZ4" s="10">
        <v>1972</v>
      </c>
      <c r="BA4" s="10">
        <v>1971</v>
      </c>
      <c r="BB4" s="10">
        <v>1970</v>
      </c>
      <c r="BC4" s="10">
        <v>1969</v>
      </c>
      <c r="BD4" s="10">
        <v>1968</v>
      </c>
      <c r="BE4" s="10">
        <v>1967</v>
      </c>
      <c r="BF4" s="10">
        <v>1966</v>
      </c>
      <c r="BG4" s="10">
        <v>1965</v>
      </c>
      <c r="BH4" s="10">
        <v>1964</v>
      </c>
      <c r="BI4" s="10">
        <v>1963</v>
      </c>
      <c r="BJ4" s="10">
        <v>1962</v>
      </c>
      <c r="BK4" s="10">
        <v>1961</v>
      </c>
      <c r="BL4" s="10">
        <v>1960</v>
      </c>
      <c r="BM4" s="10">
        <v>1959</v>
      </c>
      <c r="BN4" s="10">
        <v>1958</v>
      </c>
      <c r="BO4" s="10">
        <v>1957</v>
      </c>
      <c r="BP4" s="10">
        <v>1956</v>
      </c>
      <c r="BQ4" s="10">
        <v>1955</v>
      </c>
      <c r="BR4" s="10">
        <v>1954</v>
      </c>
      <c r="BS4" s="10">
        <v>1953</v>
      </c>
      <c r="BT4" s="10">
        <v>1952</v>
      </c>
      <c r="BU4" s="10">
        <v>1951</v>
      </c>
      <c r="BV4" s="10">
        <v>1950</v>
      </c>
      <c r="BW4" s="10">
        <v>1949</v>
      </c>
      <c r="BX4" s="10">
        <v>1948</v>
      </c>
      <c r="BY4" s="10">
        <v>1947</v>
      </c>
      <c r="BZ4" s="10">
        <v>1946</v>
      </c>
      <c r="CA4" s="10">
        <v>1945</v>
      </c>
      <c r="CB4" s="10">
        <v>1944</v>
      </c>
      <c r="CC4" s="10">
        <v>1943</v>
      </c>
      <c r="CD4" s="10">
        <v>1942</v>
      </c>
      <c r="CE4" s="10">
        <v>1941</v>
      </c>
      <c r="CF4" s="10">
        <v>1940</v>
      </c>
      <c r="CG4" s="10">
        <v>1939</v>
      </c>
      <c r="CH4" s="10">
        <v>1938</v>
      </c>
      <c r="CI4" s="10">
        <v>1937</v>
      </c>
      <c r="CJ4" s="10">
        <v>1936</v>
      </c>
      <c r="CK4" s="10">
        <v>1935</v>
      </c>
      <c r="CL4" s="10">
        <v>1934</v>
      </c>
      <c r="CM4" s="10">
        <v>1933</v>
      </c>
      <c r="CN4" s="10">
        <v>1932</v>
      </c>
      <c r="CO4" s="10">
        <v>1931</v>
      </c>
      <c r="CP4" s="10">
        <v>1930</v>
      </c>
      <c r="CQ4" s="10">
        <v>1929</v>
      </c>
      <c r="CR4" s="10">
        <v>1928</v>
      </c>
      <c r="CS4" s="10">
        <v>1927</v>
      </c>
      <c r="CT4" s="10">
        <v>1926</v>
      </c>
      <c r="CU4" s="10">
        <v>1925</v>
      </c>
      <c r="CV4" s="10">
        <v>1924</v>
      </c>
    </row>
    <row r="5" spans="1:100" x14ac:dyDescent="0.25">
      <c r="D5" t="s">
        <v>0</v>
      </c>
      <c r="H5" s="1">
        <f>SUM(I5:CV5)</f>
        <v>3240</v>
      </c>
      <c r="I5" s="23">
        <v>802</v>
      </c>
      <c r="J5" s="23">
        <v>155</v>
      </c>
      <c r="K5" s="23">
        <v>155</v>
      </c>
      <c r="L5" s="23">
        <v>126</v>
      </c>
      <c r="M5" s="23">
        <v>106</v>
      </c>
      <c r="N5" s="23">
        <v>225</v>
      </c>
      <c r="O5" s="23">
        <v>222</v>
      </c>
      <c r="P5" s="23">
        <v>160</v>
      </c>
      <c r="Q5" s="23">
        <v>123</v>
      </c>
      <c r="R5" s="23">
        <v>44</v>
      </c>
      <c r="S5" s="23">
        <v>68</v>
      </c>
      <c r="T5" s="23">
        <v>133</v>
      </c>
      <c r="U5" s="23">
        <v>171</v>
      </c>
      <c r="V5" s="23">
        <v>130</v>
      </c>
      <c r="W5" s="23">
        <v>55</v>
      </c>
      <c r="X5" s="23">
        <v>84</v>
      </c>
      <c r="Y5" s="23">
        <v>122</v>
      </c>
      <c r="Z5" s="23">
        <v>139</v>
      </c>
      <c r="AA5" s="23">
        <v>28</v>
      </c>
      <c r="AB5" s="23">
        <v>9</v>
      </c>
      <c r="AC5" s="23">
        <v>7</v>
      </c>
      <c r="AD5" s="23">
        <v>10</v>
      </c>
      <c r="AE5" s="23">
        <v>0</v>
      </c>
      <c r="AF5" s="23">
        <v>10</v>
      </c>
      <c r="AG5" s="23">
        <v>1</v>
      </c>
      <c r="AH5" s="23">
        <v>1</v>
      </c>
      <c r="AI5" s="23">
        <v>10</v>
      </c>
      <c r="AJ5" s="23">
        <v>5</v>
      </c>
      <c r="AK5" s="23">
        <v>12</v>
      </c>
      <c r="AL5" s="23">
        <v>2</v>
      </c>
      <c r="AM5" s="23">
        <v>9</v>
      </c>
      <c r="AN5" s="23">
        <v>10</v>
      </c>
      <c r="AO5" s="23">
        <v>26</v>
      </c>
      <c r="AP5" s="23">
        <v>9</v>
      </c>
      <c r="AQ5" s="23">
        <v>17</v>
      </c>
      <c r="AR5" s="23">
        <v>49</v>
      </c>
      <c r="AS5" s="23">
        <v>0</v>
      </c>
      <c r="AT5" s="23">
        <v>0</v>
      </c>
      <c r="AU5" s="23">
        <v>3</v>
      </c>
      <c r="AV5" s="23">
        <v>0</v>
      </c>
      <c r="AW5" s="23">
        <v>0</v>
      </c>
      <c r="AX5" s="23">
        <v>0</v>
      </c>
      <c r="AY5" s="23">
        <v>0</v>
      </c>
      <c r="AZ5" s="23">
        <v>1</v>
      </c>
      <c r="BA5" s="23">
        <v>1</v>
      </c>
      <c r="BB5" s="23">
        <v>0</v>
      </c>
      <c r="BC5" s="23">
        <v>0</v>
      </c>
      <c r="BD5" s="23">
        <v>0</v>
      </c>
      <c r="BE5" s="23">
        <v>0</v>
      </c>
      <c r="BF5" s="23">
        <v>0</v>
      </c>
      <c r="BG5" s="23">
        <v>0</v>
      </c>
      <c r="BH5" s="23">
        <v>0</v>
      </c>
      <c r="BI5" s="23">
        <v>0</v>
      </c>
      <c r="BJ5" s="23">
        <v>0</v>
      </c>
      <c r="BK5" s="23">
        <v>0</v>
      </c>
      <c r="BL5" s="23">
        <v>0</v>
      </c>
      <c r="BM5" s="23">
        <v>0</v>
      </c>
      <c r="BN5" s="23">
        <v>0</v>
      </c>
      <c r="BO5" s="23">
        <v>0</v>
      </c>
      <c r="BP5" s="23">
        <v>0</v>
      </c>
      <c r="BQ5" s="23">
        <v>0</v>
      </c>
      <c r="BR5" s="23">
        <v>0</v>
      </c>
      <c r="BS5" s="23">
        <v>0</v>
      </c>
      <c r="BT5" s="23">
        <v>0</v>
      </c>
      <c r="BU5" s="23">
        <v>0</v>
      </c>
      <c r="BV5" s="23">
        <v>0</v>
      </c>
      <c r="BW5" s="23">
        <v>0</v>
      </c>
      <c r="BX5" s="23">
        <v>0</v>
      </c>
      <c r="BY5" s="23">
        <v>0</v>
      </c>
      <c r="BZ5" s="23">
        <v>0</v>
      </c>
      <c r="CA5" s="23">
        <v>0</v>
      </c>
      <c r="CB5" s="23">
        <v>0</v>
      </c>
      <c r="CC5" s="23">
        <v>0</v>
      </c>
      <c r="CD5" s="23">
        <v>0</v>
      </c>
      <c r="CE5" s="23">
        <v>0</v>
      </c>
      <c r="CF5" s="23">
        <v>0</v>
      </c>
      <c r="CG5" s="23">
        <v>0</v>
      </c>
      <c r="CH5" s="23">
        <v>0</v>
      </c>
      <c r="CI5" s="23">
        <v>0</v>
      </c>
      <c r="CJ5" s="23">
        <v>0</v>
      </c>
      <c r="CK5" s="23">
        <v>0</v>
      </c>
      <c r="CL5" s="23">
        <v>0</v>
      </c>
      <c r="CM5" s="23">
        <v>0</v>
      </c>
      <c r="CN5" s="23">
        <v>0</v>
      </c>
      <c r="CO5" s="23">
        <v>0</v>
      </c>
      <c r="CP5" s="23">
        <v>0</v>
      </c>
      <c r="CQ5" s="23">
        <v>0</v>
      </c>
      <c r="CR5" s="23">
        <v>0</v>
      </c>
      <c r="CS5" s="23">
        <v>0</v>
      </c>
      <c r="CT5" s="23">
        <v>0</v>
      </c>
      <c r="CU5" s="23">
        <v>0</v>
      </c>
      <c r="CV5" s="23">
        <v>0</v>
      </c>
    </row>
    <row r="6" spans="1:100" x14ac:dyDescent="0.25">
      <c r="D6" t="s">
        <v>1</v>
      </c>
      <c r="H6" s="1">
        <f>SUM(I6:CV6)</f>
        <v>1268</v>
      </c>
      <c r="I6" s="23">
        <v>31</v>
      </c>
      <c r="J6" s="23">
        <v>120</v>
      </c>
      <c r="K6" s="23">
        <v>48</v>
      </c>
      <c r="L6" s="23">
        <v>161</v>
      </c>
      <c r="M6" s="23">
        <v>39</v>
      </c>
      <c r="N6" s="23">
        <v>113</v>
      </c>
      <c r="O6" s="23">
        <v>76</v>
      </c>
      <c r="P6" s="23">
        <v>48</v>
      </c>
      <c r="Q6" s="23">
        <v>63</v>
      </c>
      <c r="R6" s="23">
        <v>92</v>
      </c>
      <c r="S6" s="23">
        <v>44</v>
      </c>
      <c r="T6" s="23">
        <v>7</v>
      </c>
      <c r="U6" s="23">
        <v>67</v>
      </c>
      <c r="V6" s="23">
        <v>16</v>
      </c>
      <c r="W6" s="23">
        <v>44</v>
      </c>
      <c r="X6" s="23">
        <v>32</v>
      </c>
      <c r="Y6" s="23">
        <v>23</v>
      </c>
      <c r="Z6" s="23">
        <v>25</v>
      </c>
      <c r="AA6" s="23">
        <v>174</v>
      </c>
      <c r="AB6" s="23">
        <v>20</v>
      </c>
      <c r="AC6" s="23">
        <v>0</v>
      </c>
      <c r="AD6" s="23">
        <v>4</v>
      </c>
      <c r="AE6" s="23">
        <v>0</v>
      </c>
      <c r="AF6" s="23">
        <v>1</v>
      </c>
      <c r="AG6" s="23">
        <v>0</v>
      </c>
      <c r="AH6" s="23">
        <v>0</v>
      </c>
      <c r="AI6" s="23">
        <v>0</v>
      </c>
      <c r="AJ6" s="23">
        <v>0</v>
      </c>
      <c r="AK6" s="23">
        <v>9</v>
      </c>
      <c r="AL6" s="23">
        <v>2</v>
      </c>
      <c r="AM6" s="23">
        <v>0</v>
      </c>
      <c r="AN6" s="23">
        <v>0</v>
      </c>
      <c r="AO6" s="23">
        <v>1</v>
      </c>
      <c r="AP6" s="23">
        <v>6</v>
      </c>
      <c r="AQ6" s="23">
        <v>0</v>
      </c>
      <c r="AR6" s="23">
        <v>2</v>
      </c>
      <c r="AS6" s="23">
        <v>0</v>
      </c>
      <c r="AT6" s="23">
        <v>0</v>
      </c>
      <c r="AU6" s="23">
        <v>0</v>
      </c>
      <c r="AV6" s="23">
        <v>0</v>
      </c>
      <c r="AW6" s="23">
        <v>0</v>
      </c>
      <c r="AX6" s="23">
        <v>0</v>
      </c>
      <c r="AY6" s="23">
        <v>0</v>
      </c>
      <c r="AZ6" s="23">
        <v>0</v>
      </c>
      <c r="BA6" s="23">
        <v>0</v>
      </c>
      <c r="BB6" s="23">
        <v>0</v>
      </c>
      <c r="BC6" s="23">
        <v>0</v>
      </c>
      <c r="BD6" s="23">
        <v>0</v>
      </c>
      <c r="BE6" s="23">
        <v>0</v>
      </c>
      <c r="BF6" s="23">
        <v>0</v>
      </c>
      <c r="BG6" s="23">
        <v>0</v>
      </c>
      <c r="BH6" s="23">
        <v>0</v>
      </c>
      <c r="BI6" s="23">
        <v>0</v>
      </c>
      <c r="BJ6" s="23">
        <v>0</v>
      </c>
      <c r="BK6" s="23">
        <v>0</v>
      </c>
      <c r="BL6" s="23">
        <v>0</v>
      </c>
      <c r="BM6" s="23">
        <v>0</v>
      </c>
      <c r="BN6" s="23">
        <v>0</v>
      </c>
      <c r="BO6" s="23">
        <v>0</v>
      </c>
      <c r="BP6" s="23">
        <v>0</v>
      </c>
      <c r="BQ6" s="23">
        <v>0</v>
      </c>
      <c r="BR6" s="23">
        <v>0</v>
      </c>
      <c r="BS6" s="23">
        <v>0</v>
      </c>
      <c r="BT6" s="23">
        <v>0</v>
      </c>
      <c r="BU6" s="23">
        <v>0</v>
      </c>
      <c r="BV6" s="23">
        <v>0</v>
      </c>
      <c r="BW6" s="23">
        <v>0</v>
      </c>
      <c r="BX6" s="23">
        <v>0</v>
      </c>
      <c r="BY6" s="23">
        <v>0</v>
      </c>
      <c r="BZ6" s="23">
        <v>0</v>
      </c>
      <c r="CA6" s="23">
        <v>0</v>
      </c>
      <c r="CB6" s="23">
        <v>0</v>
      </c>
      <c r="CC6" s="23">
        <v>0</v>
      </c>
      <c r="CD6" s="23">
        <v>0</v>
      </c>
      <c r="CE6" s="23">
        <v>0</v>
      </c>
      <c r="CF6" s="23">
        <v>0</v>
      </c>
      <c r="CG6" s="23">
        <v>0</v>
      </c>
      <c r="CH6" s="23">
        <v>0</v>
      </c>
      <c r="CI6" s="23">
        <v>0</v>
      </c>
      <c r="CJ6" s="23">
        <v>0</v>
      </c>
      <c r="CK6" s="23">
        <v>0</v>
      </c>
      <c r="CL6" s="23">
        <v>0</v>
      </c>
      <c r="CM6" s="23">
        <v>0</v>
      </c>
      <c r="CN6" s="23">
        <v>0</v>
      </c>
      <c r="CO6" s="23">
        <v>0</v>
      </c>
      <c r="CP6" s="23">
        <v>0</v>
      </c>
      <c r="CQ6" s="23">
        <v>0</v>
      </c>
      <c r="CR6" s="23">
        <v>0</v>
      </c>
      <c r="CS6" s="23">
        <v>0</v>
      </c>
      <c r="CT6" s="23">
        <v>0</v>
      </c>
      <c r="CU6" s="23">
        <v>0</v>
      </c>
      <c r="CV6" s="23">
        <v>0</v>
      </c>
    </row>
    <row r="7" spans="1:100" x14ac:dyDescent="0.25">
      <c r="D7" t="s">
        <v>2</v>
      </c>
      <c r="H7" s="1">
        <f>SUM(I7:CV7)</f>
        <v>121</v>
      </c>
      <c r="I7" s="23">
        <v>3</v>
      </c>
      <c r="J7" s="23">
        <v>8</v>
      </c>
      <c r="K7" s="23">
        <v>9</v>
      </c>
      <c r="L7" s="23">
        <v>9</v>
      </c>
      <c r="M7" s="23">
        <v>4</v>
      </c>
      <c r="N7" s="23">
        <v>7</v>
      </c>
      <c r="O7" s="23">
        <v>8</v>
      </c>
      <c r="P7" s="23">
        <v>1</v>
      </c>
      <c r="Q7" s="23">
        <v>4</v>
      </c>
      <c r="R7" s="23">
        <v>6</v>
      </c>
      <c r="S7" s="23">
        <v>6</v>
      </c>
      <c r="T7" s="23">
        <v>0</v>
      </c>
      <c r="U7" s="23">
        <v>10</v>
      </c>
      <c r="V7" s="23">
        <v>4</v>
      </c>
      <c r="W7" s="23">
        <v>6</v>
      </c>
      <c r="X7" s="23">
        <v>2</v>
      </c>
      <c r="Y7" s="23">
        <v>4</v>
      </c>
      <c r="Z7" s="23">
        <v>3</v>
      </c>
      <c r="AA7" s="23">
        <v>4</v>
      </c>
      <c r="AB7" s="23">
        <v>7</v>
      </c>
      <c r="AC7" s="23">
        <v>0</v>
      </c>
      <c r="AD7" s="23">
        <v>0</v>
      </c>
      <c r="AE7" s="23">
        <v>0</v>
      </c>
      <c r="AF7" s="23">
        <v>3</v>
      </c>
      <c r="AG7" s="23">
        <v>0</v>
      </c>
      <c r="AH7" s="23">
        <v>0</v>
      </c>
      <c r="AI7" s="23">
        <v>0</v>
      </c>
      <c r="AJ7" s="23">
        <v>0</v>
      </c>
      <c r="AK7" s="23">
        <v>0</v>
      </c>
      <c r="AL7" s="23">
        <v>7</v>
      </c>
      <c r="AM7" s="23">
        <v>0</v>
      </c>
      <c r="AN7" s="23">
        <v>2</v>
      </c>
      <c r="AO7" s="23">
        <v>0</v>
      </c>
      <c r="AP7" s="23">
        <v>0</v>
      </c>
      <c r="AQ7" s="23">
        <v>0</v>
      </c>
      <c r="AR7" s="23">
        <v>0</v>
      </c>
      <c r="AS7" s="23">
        <v>4</v>
      </c>
      <c r="AT7" s="23">
        <v>0</v>
      </c>
      <c r="AU7" s="23">
        <v>0</v>
      </c>
      <c r="AV7" s="23">
        <v>0</v>
      </c>
      <c r="AW7" s="23">
        <v>0</v>
      </c>
      <c r="AX7" s="23">
        <v>0</v>
      </c>
      <c r="AY7" s="23">
        <v>0</v>
      </c>
      <c r="AZ7" s="23">
        <v>0</v>
      </c>
      <c r="BA7" s="23">
        <v>0</v>
      </c>
      <c r="BB7" s="23">
        <v>0</v>
      </c>
      <c r="BC7" s="23">
        <v>0</v>
      </c>
      <c r="BD7" s="23">
        <v>0</v>
      </c>
      <c r="BE7" s="23">
        <v>0</v>
      </c>
      <c r="BF7" s="23">
        <v>0</v>
      </c>
      <c r="BG7" s="23">
        <v>0</v>
      </c>
      <c r="BH7" s="23">
        <v>0</v>
      </c>
      <c r="BI7" s="23">
        <v>0</v>
      </c>
      <c r="BJ7" s="23">
        <v>0</v>
      </c>
      <c r="BK7" s="23">
        <v>0</v>
      </c>
      <c r="BL7" s="23">
        <v>0</v>
      </c>
      <c r="BM7" s="23">
        <v>0</v>
      </c>
      <c r="BN7" s="23">
        <v>0</v>
      </c>
      <c r="BO7" s="23">
        <v>0</v>
      </c>
      <c r="BP7" s="23">
        <v>0</v>
      </c>
      <c r="BQ7" s="23">
        <v>0</v>
      </c>
      <c r="BR7" s="23">
        <v>0</v>
      </c>
      <c r="BS7" s="23">
        <v>0</v>
      </c>
      <c r="BT7" s="23">
        <v>0</v>
      </c>
      <c r="BU7" s="23">
        <v>0</v>
      </c>
      <c r="BV7" s="23">
        <v>0</v>
      </c>
      <c r="BW7" s="23">
        <v>0</v>
      </c>
      <c r="BX7" s="23">
        <v>0</v>
      </c>
      <c r="BY7" s="23">
        <v>0</v>
      </c>
      <c r="BZ7" s="23">
        <v>0</v>
      </c>
      <c r="CA7" s="23">
        <v>0</v>
      </c>
      <c r="CB7" s="23">
        <v>0</v>
      </c>
      <c r="CC7" s="23">
        <v>0</v>
      </c>
      <c r="CD7" s="23">
        <v>0</v>
      </c>
      <c r="CE7" s="23">
        <v>0</v>
      </c>
      <c r="CF7" s="23">
        <v>0</v>
      </c>
      <c r="CG7" s="23">
        <v>0</v>
      </c>
      <c r="CH7" s="23">
        <v>0</v>
      </c>
      <c r="CI7" s="23">
        <v>0</v>
      </c>
      <c r="CJ7" s="23">
        <v>0</v>
      </c>
      <c r="CK7" s="23">
        <v>0</v>
      </c>
      <c r="CL7" s="23">
        <v>0</v>
      </c>
      <c r="CM7" s="23">
        <v>0</v>
      </c>
      <c r="CN7" s="23">
        <v>0</v>
      </c>
      <c r="CO7" s="23">
        <v>0</v>
      </c>
      <c r="CP7" s="23">
        <v>0</v>
      </c>
      <c r="CQ7" s="23">
        <v>0</v>
      </c>
      <c r="CR7" s="23">
        <v>0</v>
      </c>
      <c r="CS7" s="23">
        <v>0</v>
      </c>
      <c r="CT7" s="23">
        <v>0</v>
      </c>
      <c r="CU7" s="23">
        <v>0</v>
      </c>
      <c r="CV7" s="23">
        <v>0</v>
      </c>
    </row>
    <row r="8" spans="1:100" x14ac:dyDescent="0.25">
      <c r="D8" t="s">
        <v>3</v>
      </c>
      <c r="H8" s="1">
        <f>SUM(I8:CV8)</f>
        <v>293</v>
      </c>
      <c r="I8" s="23">
        <v>0</v>
      </c>
      <c r="J8" s="23">
        <v>20</v>
      </c>
      <c r="K8" s="23">
        <v>5</v>
      </c>
      <c r="L8" s="23">
        <v>14</v>
      </c>
      <c r="M8" s="23">
        <v>9</v>
      </c>
      <c r="N8" s="23">
        <v>46</v>
      </c>
      <c r="O8" s="23">
        <v>4</v>
      </c>
      <c r="P8" s="23">
        <v>4</v>
      </c>
      <c r="Q8" s="23">
        <v>21</v>
      </c>
      <c r="R8" s="23">
        <v>14</v>
      </c>
      <c r="S8" s="23">
        <v>7</v>
      </c>
      <c r="T8" s="23">
        <v>16</v>
      </c>
      <c r="U8" s="23">
        <v>15</v>
      </c>
      <c r="V8" s="23">
        <v>1</v>
      </c>
      <c r="W8" s="23">
        <v>2</v>
      </c>
      <c r="X8" s="23">
        <v>39</v>
      </c>
      <c r="Y8" s="23">
        <v>6</v>
      </c>
      <c r="Z8" s="23">
        <v>23</v>
      </c>
      <c r="AA8" s="23">
        <v>0</v>
      </c>
      <c r="AB8" s="23">
        <v>10</v>
      </c>
      <c r="AC8" s="23">
        <v>0</v>
      </c>
      <c r="AD8" s="23">
        <v>18</v>
      </c>
      <c r="AE8" s="23">
        <v>0</v>
      </c>
      <c r="AF8" s="23">
        <v>6</v>
      </c>
      <c r="AG8" s="23">
        <v>0</v>
      </c>
      <c r="AH8" s="23">
        <v>0</v>
      </c>
      <c r="AI8" s="23">
        <v>0</v>
      </c>
      <c r="AJ8" s="23">
        <v>0</v>
      </c>
      <c r="AK8" s="23">
        <v>0</v>
      </c>
      <c r="AL8" s="23">
        <v>13</v>
      </c>
      <c r="AM8" s="23">
        <v>0</v>
      </c>
      <c r="AN8" s="23">
        <v>0</v>
      </c>
      <c r="AO8" s="23">
        <v>0</v>
      </c>
      <c r="AP8" s="23">
        <v>0</v>
      </c>
      <c r="AQ8" s="23">
        <v>0</v>
      </c>
      <c r="AR8" s="23">
        <v>0</v>
      </c>
      <c r="AS8" s="23">
        <v>0</v>
      </c>
      <c r="AT8" s="23">
        <v>0</v>
      </c>
      <c r="AU8" s="23">
        <v>0</v>
      </c>
      <c r="AV8" s="23">
        <v>0</v>
      </c>
      <c r="AW8" s="23">
        <v>0</v>
      </c>
      <c r="AX8" s="23">
        <v>0</v>
      </c>
      <c r="AY8" s="23">
        <v>0</v>
      </c>
      <c r="AZ8" s="23">
        <v>0</v>
      </c>
      <c r="BA8" s="23">
        <v>0</v>
      </c>
      <c r="BB8" s="23">
        <v>0</v>
      </c>
      <c r="BC8" s="23">
        <v>0</v>
      </c>
      <c r="BD8" s="23">
        <v>0</v>
      </c>
      <c r="BE8" s="23">
        <v>0</v>
      </c>
      <c r="BF8" s="23">
        <v>0</v>
      </c>
      <c r="BG8" s="23">
        <v>0</v>
      </c>
      <c r="BH8" s="23">
        <v>0</v>
      </c>
      <c r="BI8" s="23">
        <v>0</v>
      </c>
      <c r="BJ8" s="23">
        <v>0</v>
      </c>
      <c r="BK8" s="23">
        <v>0</v>
      </c>
      <c r="BL8" s="23">
        <v>0</v>
      </c>
      <c r="BM8" s="23">
        <v>0</v>
      </c>
      <c r="BN8" s="23">
        <v>0</v>
      </c>
      <c r="BO8" s="23">
        <v>0</v>
      </c>
      <c r="BP8" s="23">
        <v>0</v>
      </c>
      <c r="BQ8" s="23">
        <v>0</v>
      </c>
      <c r="BR8" s="23">
        <v>0</v>
      </c>
      <c r="BS8" s="23">
        <v>0</v>
      </c>
      <c r="BT8" s="23">
        <v>0</v>
      </c>
      <c r="BU8" s="23">
        <v>0</v>
      </c>
      <c r="BV8" s="23">
        <v>0</v>
      </c>
      <c r="BW8" s="23">
        <v>0</v>
      </c>
      <c r="BX8" s="23">
        <v>0</v>
      </c>
      <c r="BY8" s="23">
        <v>0</v>
      </c>
      <c r="BZ8" s="23">
        <v>0</v>
      </c>
      <c r="CA8" s="23">
        <v>0</v>
      </c>
      <c r="CB8" s="23">
        <v>0</v>
      </c>
      <c r="CC8" s="23">
        <v>0</v>
      </c>
      <c r="CD8" s="23">
        <v>0</v>
      </c>
      <c r="CE8" s="23">
        <v>0</v>
      </c>
      <c r="CF8" s="23">
        <v>0</v>
      </c>
      <c r="CG8" s="23">
        <v>0</v>
      </c>
      <c r="CH8" s="23">
        <v>0</v>
      </c>
      <c r="CI8" s="23">
        <v>0</v>
      </c>
      <c r="CJ8" s="23">
        <v>0</v>
      </c>
      <c r="CK8" s="23">
        <v>0</v>
      </c>
      <c r="CL8" s="23">
        <v>0</v>
      </c>
      <c r="CM8" s="23">
        <v>0</v>
      </c>
      <c r="CN8" s="23">
        <v>0</v>
      </c>
      <c r="CO8" s="23">
        <v>0</v>
      </c>
      <c r="CP8" s="23">
        <v>0</v>
      </c>
      <c r="CQ8" s="23">
        <v>0</v>
      </c>
      <c r="CR8" s="23">
        <v>0</v>
      </c>
      <c r="CS8" s="23">
        <v>0</v>
      </c>
      <c r="CT8" s="23">
        <v>0</v>
      </c>
      <c r="CU8" s="23">
        <v>0</v>
      </c>
      <c r="CV8" s="23">
        <v>0</v>
      </c>
    </row>
    <row r="9" spans="1:100" x14ac:dyDescent="0.25">
      <c r="D9" t="s">
        <v>4</v>
      </c>
      <c r="H9" s="1">
        <f>SUM(I9:CV9)</f>
        <v>18</v>
      </c>
      <c r="I9" s="23">
        <v>0</v>
      </c>
      <c r="J9" s="23">
        <v>0</v>
      </c>
      <c r="K9" s="23">
        <v>1</v>
      </c>
      <c r="L9" s="23">
        <v>0</v>
      </c>
      <c r="M9" s="23">
        <v>0</v>
      </c>
      <c r="N9" s="23">
        <v>0</v>
      </c>
      <c r="O9" s="23">
        <v>3</v>
      </c>
      <c r="P9" s="23">
        <v>5</v>
      </c>
      <c r="Q9" s="23">
        <v>6</v>
      </c>
      <c r="R9" s="23">
        <v>1</v>
      </c>
      <c r="S9" s="23">
        <v>0</v>
      </c>
      <c r="T9" s="23">
        <v>0</v>
      </c>
      <c r="U9" s="23">
        <v>0</v>
      </c>
      <c r="V9" s="23">
        <v>0</v>
      </c>
      <c r="W9" s="23">
        <v>2</v>
      </c>
      <c r="X9" s="23">
        <v>0</v>
      </c>
      <c r="Y9" s="23">
        <v>0</v>
      </c>
      <c r="Z9" s="23">
        <v>0</v>
      </c>
      <c r="AA9" s="23">
        <v>0</v>
      </c>
      <c r="AB9" s="23">
        <v>0</v>
      </c>
      <c r="AC9" s="23">
        <v>0</v>
      </c>
      <c r="AD9" s="23">
        <v>0</v>
      </c>
      <c r="AE9" s="23">
        <v>0</v>
      </c>
      <c r="AF9" s="23">
        <v>0</v>
      </c>
      <c r="AG9" s="23">
        <v>0</v>
      </c>
      <c r="AH9" s="23">
        <v>0</v>
      </c>
      <c r="AI9" s="23">
        <v>0</v>
      </c>
      <c r="AJ9" s="23">
        <v>0</v>
      </c>
      <c r="AK9" s="23">
        <v>0</v>
      </c>
      <c r="AL9" s="23">
        <v>0</v>
      </c>
      <c r="AM9" s="23">
        <v>0</v>
      </c>
      <c r="AN9" s="23">
        <v>0</v>
      </c>
      <c r="AO9" s="23">
        <v>0</v>
      </c>
      <c r="AP9" s="23">
        <v>0</v>
      </c>
      <c r="AQ9" s="23">
        <v>0</v>
      </c>
      <c r="AR9" s="23">
        <v>0</v>
      </c>
      <c r="AS9" s="23">
        <v>0</v>
      </c>
      <c r="AT9" s="23">
        <v>0</v>
      </c>
      <c r="AU9" s="23">
        <v>0</v>
      </c>
      <c r="AV9" s="23">
        <v>0</v>
      </c>
      <c r="AW9" s="23">
        <v>0</v>
      </c>
      <c r="AX9" s="23">
        <v>0</v>
      </c>
      <c r="AY9" s="23">
        <v>0</v>
      </c>
      <c r="AZ9" s="23">
        <v>0</v>
      </c>
      <c r="BA9" s="23">
        <v>0</v>
      </c>
      <c r="BB9" s="23">
        <v>0</v>
      </c>
      <c r="BC9" s="23">
        <v>0</v>
      </c>
      <c r="BD9" s="23">
        <v>0</v>
      </c>
      <c r="BE9" s="23">
        <v>0</v>
      </c>
      <c r="BF9" s="23">
        <v>0</v>
      </c>
      <c r="BG9" s="23">
        <v>0</v>
      </c>
      <c r="BH9" s="23">
        <v>0</v>
      </c>
      <c r="BI9" s="23">
        <v>0</v>
      </c>
      <c r="BJ9" s="23">
        <v>0</v>
      </c>
      <c r="BK9" s="23">
        <v>0</v>
      </c>
      <c r="BL9" s="23">
        <v>0</v>
      </c>
      <c r="BM9" s="23">
        <v>0</v>
      </c>
      <c r="BN9" s="23">
        <v>0</v>
      </c>
      <c r="BO9" s="23">
        <v>0</v>
      </c>
      <c r="BP9" s="23">
        <v>0</v>
      </c>
      <c r="BQ9" s="23">
        <v>0</v>
      </c>
      <c r="BR9" s="23">
        <v>0</v>
      </c>
      <c r="BS9" s="23">
        <v>0</v>
      </c>
      <c r="BT9" s="23"/>
      <c r="BU9" s="23"/>
      <c r="BV9" s="23"/>
      <c r="BW9" s="23"/>
      <c r="BX9" s="23"/>
      <c r="BY9" s="23"/>
      <c r="BZ9" s="23"/>
      <c r="CA9" s="23"/>
      <c r="CB9" s="23"/>
      <c r="CC9" s="23"/>
      <c r="CD9" s="23"/>
      <c r="CE9" s="23"/>
      <c r="CF9" s="23"/>
      <c r="CG9" s="23"/>
      <c r="CH9" s="23"/>
      <c r="CI9" s="23"/>
      <c r="CJ9" s="23"/>
      <c r="CK9" s="23"/>
      <c r="CL9" s="23"/>
      <c r="CM9" s="23"/>
      <c r="CN9" s="23"/>
      <c r="CO9" s="23"/>
      <c r="CP9" s="23"/>
      <c r="CQ9" s="23"/>
      <c r="CR9" s="23"/>
      <c r="CS9" s="23"/>
      <c r="CT9" s="23"/>
      <c r="CU9" s="23"/>
      <c r="CV9" s="23"/>
    </row>
    <row r="10" spans="1:100" x14ac:dyDescent="0.25">
      <c r="H10" s="1"/>
      <c r="I10" s="1"/>
    </row>
    <row r="11" spans="1:100" x14ac:dyDescent="0.25">
      <c r="H11" s="1"/>
      <c r="I11" s="1"/>
    </row>
    <row r="12" spans="1:100" s="2" customFormat="1" ht="20.25" thickBot="1" x14ac:dyDescent="0.35">
      <c r="B12" s="2" t="s">
        <v>142</v>
      </c>
    </row>
    <row r="13" spans="1:100" ht="15.75" thickTop="1" x14ac:dyDescent="0.25">
      <c r="A13" t="s">
        <v>123</v>
      </c>
      <c r="D13" t="s">
        <v>0</v>
      </c>
      <c r="H13" s="1">
        <f>SUM(I13:CV13)</f>
        <v>0</v>
      </c>
      <c r="I13" s="23">
        <f>SUMIFS(IncrementalChanges2015[2015],IncrementalChanges2015[[EnableExclusion]:[EnableExclusion]],TRUE,IncrementalChanges2015[[Type]:[Type]],$A13)</f>
        <v>0</v>
      </c>
      <c r="J13" s="23">
        <f>SUMIFS(IncrementalChanges2015[2014],IncrementalChanges2015[[EnableExclusion]:[EnableExclusion]],TRUE,IncrementalChanges2015[[Type]:[Type]],$A13)</f>
        <v>0</v>
      </c>
      <c r="K13" s="23">
        <f>SUMIFS(IncrementalChanges2015[2013],IncrementalChanges2015[[EnableExclusion]:[EnableExclusion]],TRUE,IncrementalChanges2015[[Type]:[Type]],$A13)</f>
        <v>0</v>
      </c>
      <c r="L13" s="23">
        <f>SUMIFS(IncrementalChanges2015[2012],IncrementalChanges2015[[EnableExclusion]:[EnableExclusion]],TRUE,IncrementalChanges2015[[Type]:[Type]],$A13)</f>
        <v>0</v>
      </c>
      <c r="M13" s="23">
        <f>SUMIFS(IncrementalChanges2015[2011],IncrementalChanges2015[[EnableExclusion]:[EnableExclusion]],TRUE,IncrementalChanges2015[[Type]:[Type]],$A13)</f>
        <v>0</v>
      </c>
      <c r="N13" s="23">
        <f>SUMIFS(IncrementalChanges2015[2010],IncrementalChanges2015[[EnableExclusion]:[EnableExclusion]],TRUE,IncrementalChanges2015[[Type]:[Type]],$A13)</f>
        <v>0</v>
      </c>
      <c r="O13" s="23">
        <f>SUMIFS(IncrementalChanges2015[2009],IncrementalChanges2015[[EnableExclusion]:[EnableExclusion]],TRUE,IncrementalChanges2015[[Type]:[Type]],$A13)</f>
        <v>0</v>
      </c>
      <c r="P13" s="23">
        <f>SUMIFS(IncrementalChanges2015[2008],IncrementalChanges2015[[EnableExclusion]:[EnableExclusion]],TRUE,IncrementalChanges2015[[Type]:[Type]],$A13)</f>
        <v>0</v>
      </c>
      <c r="Q13" s="23">
        <f>SUMIFS(IncrementalChanges2015[2007],IncrementalChanges2015[[EnableExclusion]:[EnableExclusion]],TRUE,IncrementalChanges2015[[Type]:[Type]],$A13)</f>
        <v>0</v>
      </c>
      <c r="R13" s="23">
        <f>SUMIFS(IncrementalChanges2015[2006],IncrementalChanges2015[[EnableExclusion]:[EnableExclusion]],TRUE,IncrementalChanges2015[[Type]:[Type]],$A13)</f>
        <v>0</v>
      </c>
      <c r="S13" s="23">
        <f>SUMIFS(IncrementalChanges2015[2005],IncrementalChanges2015[[EnableExclusion]:[EnableExclusion]],TRUE,IncrementalChanges2015[[Type]:[Type]],$A13)</f>
        <v>0</v>
      </c>
      <c r="T13" s="23">
        <f>SUMIFS(IncrementalChanges2015[2004],IncrementalChanges2015[[EnableExclusion]:[EnableExclusion]],TRUE,IncrementalChanges2015[[Type]:[Type]],$A13)</f>
        <v>0</v>
      </c>
      <c r="U13" s="23">
        <f>SUMIFS(IncrementalChanges2015[2003],IncrementalChanges2015[[EnableExclusion]:[EnableExclusion]],TRUE,IncrementalChanges2015[[Type]:[Type]],$A13)</f>
        <v>0</v>
      </c>
      <c r="V13" s="23">
        <f>SUMIFS(IncrementalChanges2015[2002],IncrementalChanges2015[[EnableExclusion]:[EnableExclusion]],TRUE,IncrementalChanges2015[[Type]:[Type]],$A13)</f>
        <v>0</v>
      </c>
      <c r="W13" s="23">
        <f>SUMIFS(IncrementalChanges2015[2001],IncrementalChanges2015[[EnableExclusion]:[EnableExclusion]],TRUE,IncrementalChanges2015[[Type]:[Type]],$A13)</f>
        <v>0</v>
      </c>
      <c r="X13" s="23">
        <f>SUMIFS(IncrementalChanges2015[2000],IncrementalChanges2015[[EnableExclusion]:[EnableExclusion]],TRUE,IncrementalChanges2015[[Type]:[Type]],$A13)</f>
        <v>0</v>
      </c>
      <c r="Y13" s="23">
        <f>SUMIFS(IncrementalChanges2015[1999],IncrementalChanges2015[[EnableExclusion]:[EnableExclusion]],TRUE,IncrementalChanges2015[[Type]:[Type]],$A13)</f>
        <v>0</v>
      </c>
      <c r="Z13" s="23">
        <f>SUMIFS(IncrementalChanges2015[1998],IncrementalChanges2015[[EnableExclusion]:[EnableExclusion]],TRUE,IncrementalChanges2015[[Type]:[Type]],$A13)</f>
        <v>0</v>
      </c>
      <c r="AA13" s="23">
        <f>SUMIFS(IncrementalChanges2015[1997],IncrementalChanges2015[[EnableExclusion]:[EnableExclusion]],TRUE,IncrementalChanges2015[[Type]:[Type]],$A13)</f>
        <v>0</v>
      </c>
      <c r="AB13" s="23">
        <f>SUMIFS(IncrementalChanges2015[1996],IncrementalChanges2015[[EnableExclusion]:[EnableExclusion]],TRUE,IncrementalChanges2015[[Type]:[Type]],$A13)</f>
        <v>0</v>
      </c>
      <c r="AC13" s="23">
        <f>SUMIFS(IncrementalChanges2015[1995],IncrementalChanges2015[[EnableExclusion]:[EnableExclusion]],TRUE,IncrementalChanges2015[[Type]:[Type]],$A13)</f>
        <v>0</v>
      </c>
      <c r="AD13" s="23">
        <f>SUMIFS(IncrementalChanges2015[1994],IncrementalChanges2015[[EnableExclusion]:[EnableExclusion]],TRUE,IncrementalChanges2015[[Type]:[Type]],$A13)</f>
        <v>0</v>
      </c>
      <c r="AE13" s="23">
        <f>SUMIFS(IncrementalChanges2015[1993],IncrementalChanges2015[[EnableExclusion]:[EnableExclusion]],TRUE,IncrementalChanges2015[[Type]:[Type]],$A13)</f>
        <v>0</v>
      </c>
      <c r="AF13" s="23">
        <f>SUMIFS(IncrementalChanges2015[1992],IncrementalChanges2015[[EnableExclusion]:[EnableExclusion]],TRUE,IncrementalChanges2015[[Type]:[Type]],$A13)</f>
        <v>0</v>
      </c>
      <c r="AG13" s="23">
        <f>SUMIFS(IncrementalChanges2015[1991],IncrementalChanges2015[[EnableExclusion]:[EnableExclusion]],TRUE,IncrementalChanges2015[[Type]:[Type]],$A13)</f>
        <v>0</v>
      </c>
      <c r="AH13" s="23">
        <f>SUMIFS(IncrementalChanges2015[1990],IncrementalChanges2015[[EnableExclusion]:[EnableExclusion]],TRUE,IncrementalChanges2015[[Type]:[Type]],$A13)</f>
        <v>0</v>
      </c>
      <c r="AI13" s="23">
        <f>SUMIFS(IncrementalChanges2015[1989],IncrementalChanges2015[[EnableExclusion]:[EnableExclusion]],TRUE,IncrementalChanges2015[[Type]:[Type]],$A13)</f>
        <v>0</v>
      </c>
      <c r="AJ13" s="23">
        <f>SUMIFS(IncrementalChanges2015[1988],IncrementalChanges2015[[EnableExclusion]:[EnableExclusion]],TRUE,IncrementalChanges2015[[Type]:[Type]],$A13)</f>
        <v>0</v>
      </c>
      <c r="AK13" s="23">
        <f>SUMIFS(IncrementalChanges2015[1987],IncrementalChanges2015[[EnableExclusion]:[EnableExclusion]],TRUE,IncrementalChanges2015[[Type]:[Type]],$A13)</f>
        <v>0</v>
      </c>
      <c r="AL13" s="23">
        <f>SUMIFS(IncrementalChanges2015[1986],IncrementalChanges2015[[EnableExclusion]:[EnableExclusion]],TRUE,IncrementalChanges2015[[Type]:[Type]],$A13)</f>
        <v>0</v>
      </c>
      <c r="AM13" s="23">
        <f>SUMIFS(IncrementalChanges2015[1985],IncrementalChanges2015[[EnableExclusion]:[EnableExclusion]],TRUE,IncrementalChanges2015[[Type]:[Type]],$A13)</f>
        <v>0</v>
      </c>
      <c r="AN13" s="23">
        <f>SUMIFS(IncrementalChanges2015[1984],IncrementalChanges2015[[EnableExclusion]:[EnableExclusion]],TRUE,IncrementalChanges2015[[Type]:[Type]],$A13)</f>
        <v>0</v>
      </c>
      <c r="AO13" s="23">
        <f>SUMIFS(IncrementalChanges2015[1983],IncrementalChanges2015[[EnableExclusion]:[EnableExclusion]],TRUE,IncrementalChanges2015[[Type]:[Type]],$A13)</f>
        <v>0</v>
      </c>
      <c r="AP13" s="23">
        <f>SUMIFS(IncrementalChanges2015[1982],IncrementalChanges2015[[EnableExclusion]:[EnableExclusion]],TRUE,IncrementalChanges2015[[Type]:[Type]],$A13)</f>
        <v>0</v>
      </c>
      <c r="AQ13" s="23">
        <f>SUMIFS(IncrementalChanges2015[1981],IncrementalChanges2015[[EnableExclusion]:[EnableExclusion]],TRUE,IncrementalChanges2015[[Type]:[Type]],$A13)</f>
        <v>0</v>
      </c>
      <c r="AR13" s="23">
        <f>SUMIFS(IncrementalChanges2015[1980],IncrementalChanges2015[[EnableExclusion]:[EnableExclusion]],TRUE,IncrementalChanges2015[[Type]:[Type]],$A13)</f>
        <v>0</v>
      </c>
      <c r="AS13" s="23">
        <f>SUMIFS(IncrementalChanges2015[1979],IncrementalChanges2015[[EnableExclusion]:[EnableExclusion]],TRUE,IncrementalChanges2015[[Type]:[Type]],$A13)</f>
        <v>0</v>
      </c>
      <c r="AT13" s="23">
        <f>SUMIFS(IncrementalChanges2015[1978],IncrementalChanges2015[[EnableExclusion]:[EnableExclusion]],TRUE,IncrementalChanges2015[[Type]:[Type]],$A13)</f>
        <v>0</v>
      </c>
      <c r="AU13" s="23">
        <f>SUMIFS(IncrementalChanges2015[1977],IncrementalChanges2015[[EnableExclusion]:[EnableExclusion]],TRUE,IncrementalChanges2015[[Type]:[Type]],$A13)</f>
        <v>0</v>
      </c>
      <c r="AV13" s="23">
        <f>SUMIFS(IncrementalChanges2015[1976],IncrementalChanges2015[[EnableExclusion]:[EnableExclusion]],TRUE,IncrementalChanges2015[[Type]:[Type]],$A13)</f>
        <v>0</v>
      </c>
      <c r="AW13" s="23">
        <f>SUMIFS(IncrementalChanges2015[1975],IncrementalChanges2015[[EnableExclusion]:[EnableExclusion]],TRUE,IncrementalChanges2015[[Type]:[Type]],$A13)</f>
        <v>0</v>
      </c>
      <c r="AX13" s="23">
        <f>SUMIFS(IncrementalChanges2015[1974],IncrementalChanges2015[[EnableExclusion]:[EnableExclusion]],TRUE,IncrementalChanges2015[[Type]:[Type]],$A13)</f>
        <v>0</v>
      </c>
      <c r="AY13" s="23">
        <f>SUMIFS(IncrementalChanges2015[1973],IncrementalChanges2015[[EnableExclusion]:[EnableExclusion]],TRUE,IncrementalChanges2015[[Type]:[Type]],$A13)</f>
        <v>0</v>
      </c>
      <c r="AZ13" s="23">
        <f>SUMIFS(IncrementalChanges2015[1972],IncrementalChanges2015[[EnableExclusion]:[EnableExclusion]],TRUE,IncrementalChanges2015[[Type]:[Type]],$A13)</f>
        <v>0</v>
      </c>
      <c r="BA13" s="23">
        <f>SUMIFS(IncrementalChanges2015[1971],IncrementalChanges2015[[EnableExclusion]:[EnableExclusion]],TRUE,IncrementalChanges2015[[Type]:[Type]],$A13)</f>
        <v>0</v>
      </c>
      <c r="BB13" s="23">
        <f>SUMIFS(IncrementalChanges2015[1970],IncrementalChanges2015[[EnableExclusion]:[EnableExclusion]],TRUE,IncrementalChanges2015[[Type]:[Type]],$A13)</f>
        <v>0</v>
      </c>
      <c r="BC13" s="23">
        <f>SUMIFS(IncrementalChanges2015[1969],IncrementalChanges2015[[EnableExclusion]:[EnableExclusion]],TRUE,IncrementalChanges2015[[Type]:[Type]],$A13)</f>
        <v>0</v>
      </c>
      <c r="BD13" s="23">
        <f>SUMIFS(IncrementalChanges2015[1968],IncrementalChanges2015[[EnableExclusion]:[EnableExclusion]],TRUE,IncrementalChanges2015[[Type]:[Type]],$A13)</f>
        <v>0</v>
      </c>
      <c r="BE13" s="23">
        <f>SUMIFS(IncrementalChanges2015[1967],IncrementalChanges2015[[EnableExclusion]:[EnableExclusion]],TRUE,IncrementalChanges2015[[Type]:[Type]],$A13)</f>
        <v>0</v>
      </c>
      <c r="BF13" s="23">
        <f>SUMIFS(IncrementalChanges2015[1966],IncrementalChanges2015[[EnableExclusion]:[EnableExclusion]],TRUE,IncrementalChanges2015[[Type]:[Type]],$A13)</f>
        <v>0</v>
      </c>
      <c r="BG13" s="23">
        <f>SUMIFS(IncrementalChanges2015[1965],IncrementalChanges2015[[EnableExclusion]:[EnableExclusion]],TRUE,IncrementalChanges2015[[Type]:[Type]],$A13)</f>
        <v>0</v>
      </c>
      <c r="BH13" s="23">
        <f>SUMIFS(IncrementalChanges2015[1964],IncrementalChanges2015[[EnableExclusion]:[EnableExclusion]],TRUE,IncrementalChanges2015[[Type]:[Type]],$A13)</f>
        <v>0</v>
      </c>
      <c r="BI13" s="23">
        <f>SUMIFS(IncrementalChanges2015[1963],IncrementalChanges2015[[EnableExclusion]:[EnableExclusion]],TRUE,IncrementalChanges2015[[Type]:[Type]],$A13)</f>
        <v>0</v>
      </c>
      <c r="BJ13" s="23">
        <f>SUMIFS(IncrementalChanges2015[1962],IncrementalChanges2015[[EnableExclusion]:[EnableExclusion]],TRUE,IncrementalChanges2015[[Type]:[Type]],$A13)</f>
        <v>0</v>
      </c>
      <c r="BK13" s="23">
        <f>SUMIFS(IncrementalChanges2015[1961],IncrementalChanges2015[[EnableExclusion]:[EnableExclusion]],TRUE,IncrementalChanges2015[[Type]:[Type]],$A13)</f>
        <v>0</v>
      </c>
      <c r="BL13" s="23">
        <f>SUMIFS(IncrementalChanges2015[1960],IncrementalChanges2015[[EnableExclusion]:[EnableExclusion]],TRUE,IncrementalChanges2015[[Type]:[Type]],$A13)</f>
        <v>0</v>
      </c>
      <c r="BM13" s="23">
        <f>SUMIFS(IncrementalChanges2015[1959],IncrementalChanges2015[[EnableExclusion]:[EnableExclusion]],TRUE,IncrementalChanges2015[[Type]:[Type]],$A13)</f>
        <v>0</v>
      </c>
      <c r="BN13" s="23">
        <f>SUMIFS(IncrementalChanges2015[1958],IncrementalChanges2015[[EnableExclusion]:[EnableExclusion]],TRUE,IncrementalChanges2015[[Type]:[Type]],$A13)</f>
        <v>0</v>
      </c>
      <c r="BO13" s="23">
        <f>SUMIFS(IncrementalChanges2015[1957],IncrementalChanges2015[[EnableExclusion]:[EnableExclusion]],TRUE,IncrementalChanges2015[[Type]:[Type]],$A13)</f>
        <v>0</v>
      </c>
      <c r="BP13" s="23">
        <f>SUMIFS(IncrementalChanges2015[1956],IncrementalChanges2015[[EnableExclusion]:[EnableExclusion]],TRUE,IncrementalChanges2015[[Type]:[Type]],$A13)</f>
        <v>0</v>
      </c>
      <c r="BQ13" s="23">
        <f>SUMIFS(IncrementalChanges2015[1955],IncrementalChanges2015[[EnableExclusion]:[EnableExclusion]],TRUE,IncrementalChanges2015[[Type]:[Type]],$A13)</f>
        <v>0</v>
      </c>
      <c r="BR13" s="23">
        <f>SUMIFS(IncrementalChanges2015[1954],IncrementalChanges2015[[EnableExclusion]:[EnableExclusion]],TRUE,IncrementalChanges2015[[Type]:[Type]],$A13)</f>
        <v>0</v>
      </c>
      <c r="BS13" s="23">
        <f>SUMIFS(IncrementalChanges2015[1953],IncrementalChanges2015[[EnableExclusion]:[EnableExclusion]],TRUE,IncrementalChanges2015[[Type]:[Type]],$A13)</f>
        <v>0</v>
      </c>
      <c r="BT13" s="23">
        <f>SUMIFS(IncrementalChanges2015[1952],IncrementalChanges2015[[EnableExclusion]:[EnableExclusion]],TRUE,IncrementalChanges2015[[Type]:[Type]],$A13)</f>
        <v>0</v>
      </c>
      <c r="BU13" s="23">
        <f>SUMIFS(IncrementalChanges2015[1951],IncrementalChanges2015[[EnableExclusion]:[EnableExclusion]],TRUE,IncrementalChanges2015[[Type]:[Type]],$A13)</f>
        <v>0</v>
      </c>
      <c r="BV13" s="23">
        <f>SUMIFS(IncrementalChanges2015[1950],IncrementalChanges2015[[EnableExclusion]:[EnableExclusion]],TRUE,IncrementalChanges2015[[Type]:[Type]],$A13)</f>
        <v>0</v>
      </c>
      <c r="BW13" s="23">
        <f>SUMIFS(IncrementalChanges2015[1949],IncrementalChanges2015[[EnableExclusion]:[EnableExclusion]],TRUE,IncrementalChanges2015[[Type]:[Type]],$A13)</f>
        <v>0</v>
      </c>
      <c r="BX13" s="23">
        <f>SUMIFS(IncrementalChanges2015[1948],IncrementalChanges2015[[EnableExclusion]:[EnableExclusion]],TRUE,IncrementalChanges2015[[Type]:[Type]],$A13)</f>
        <v>0</v>
      </c>
      <c r="BY13" s="23">
        <f>SUMIFS(IncrementalChanges2015[1947],IncrementalChanges2015[[EnableExclusion]:[EnableExclusion]],TRUE,IncrementalChanges2015[[Type]:[Type]],$A13)</f>
        <v>0</v>
      </c>
      <c r="BZ13" s="23">
        <f>SUMIFS(IncrementalChanges2015[1946],IncrementalChanges2015[[EnableExclusion]:[EnableExclusion]],TRUE,IncrementalChanges2015[[Type]:[Type]],$A13)</f>
        <v>0</v>
      </c>
      <c r="CA13" s="23">
        <f>SUMIFS(IncrementalChanges2015[1945],IncrementalChanges2015[[EnableExclusion]:[EnableExclusion]],TRUE,IncrementalChanges2015[[Type]:[Type]],$A13)</f>
        <v>0</v>
      </c>
      <c r="CB13" s="23">
        <f>SUMIFS(IncrementalChanges2015[1944],IncrementalChanges2015[[EnableExclusion]:[EnableExclusion]],TRUE,IncrementalChanges2015[[Type]:[Type]],$A13)</f>
        <v>0</v>
      </c>
      <c r="CC13" s="23">
        <f>SUMIFS(IncrementalChanges2015[1943],IncrementalChanges2015[[EnableExclusion]:[EnableExclusion]],TRUE,IncrementalChanges2015[[Type]:[Type]],$A13)</f>
        <v>0</v>
      </c>
      <c r="CD13" s="23">
        <f>SUMIFS(IncrementalChanges2015[1942],IncrementalChanges2015[[EnableExclusion]:[EnableExclusion]],TRUE,IncrementalChanges2015[[Type]:[Type]],$A13)</f>
        <v>0</v>
      </c>
      <c r="CE13" s="23">
        <f>SUMIFS(IncrementalChanges2015[1941],IncrementalChanges2015[[EnableExclusion]:[EnableExclusion]],TRUE,IncrementalChanges2015[[Type]:[Type]],$A13)</f>
        <v>0</v>
      </c>
      <c r="CF13" s="23">
        <f>SUMIFS(IncrementalChanges2015[1940],IncrementalChanges2015[[EnableExclusion]:[EnableExclusion]],TRUE,IncrementalChanges2015[[Type]:[Type]],$A13)</f>
        <v>0</v>
      </c>
      <c r="CG13" s="23">
        <f>SUMIFS(IncrementalChanges2015[1939],IncrementalChanges2015[[EnableExclusion]:[EnableExclusion]],TRUE,IncrementalChanges2015[[Type]:[Type]],$A13)</f>
        <v>0</v>
      </c>
      <c r="CH13" s="23">
        <f>SUMIFS(IncrementalChanges2015[1938],IncrementalChanges2015[[EnableExclusion]:[EnableExclusion]],TRUE,IncrementalChanges2015[[Type]:[Type]],$A13)</f>
        <v>0</v>
      </c>
      <c r="CI13" s="23">
        <f>SUMIFS(IncrementalChanges2015[1937],IncrementalChanges2015[[EnableExclusion]:[EnableExclusion]],TRUE,IncrementalChanges2015[[Type]:[Type]],$A13)</f>
        <v>0</v>
      </c>
      <c r="CJ13" s="23">
        <f>SUMIFS(IncrementalChanges2015[1936],IncrementalChanges2015[[EnableExclusion]:[EnableExclusion]],TRUE,IncrementalChanges2015[[Type]:[Type]],$A13)</f>
        <v>0</v>
      </c>
      <c r="CK13" s="23">
        <f>SUMIFS(IncrementalChanges2015[1935],IncrementalChanges2015[[EnableExclusion]:[EnableExclusion]],TRUE,IncrementalChanges2015[[Type]:[Type]],$A13)</f>
        <v>0</v>
      </c>
      <c r="CL13" s="23">
        <f>SUMIFS(IncrementalChanges2015[1934],IncrementalChanges2015[[EnableExclusion]:[EnableExclusion]],TRUE,IncrementalChanges2015[[Type]:[Type]],$A13)</f>
        <v>0</v>
      </c>
      <c r="CM13" s="23">
        <f>SUMIFS(IncrementalChanges2015[1933],IncrementalChanges2015[[EnableExclusion]:[EnableExclusion]],TRUE,IncrementalChanges2015[[Type]:[Type]],$A13)</f>
        <v>0</v>
      </c>
      <c r="CN13" s="23">
        <f>SUMIFS(IncrementalChanges2015[1932],IncrementalChanges2015[[EnableExclusion]:[EnableExclusion]],TRUE,IncrementalChanges2015[[Type]:[Type]],$A13)</f>
        <v>0</v>
      </c>
      <c r="CO13" s="23">
        <f>SUMIFS(IncrementalChanges2015[1931],IncrementalChanges2015[[EnableExclusion]:[EnableExclusion]],TRUE,IncrementalChanges2015[[Type]:[Type]],$A13)</f>
        <v>0</v>
      </c>
      <c r="CP13" s="23">
        <f>SUMIFS(IncrementalChanges2015[1930],IncrementalChanges2015[[EnableExclusion]:[EnableExclusion]],TRUE,IncrementalChanges2015[[Type]:[Type]],$A13)</f>
        <v>0</v>
      </c>
      <c r="CQ13" s="23">
        <f>SUMIFS(IncrementalChanges2015[1929],IncrementalChanges2015[[EnableExclusion]:[EnableExclusion]],TRUE,IncrementalChanges2015[[Type]:[Type]],$A13)</f>
        <v>0</v>
      </c>
      <c r="CR13" s="23">
        <f>SUMIFS(IncrementalChanges2015[1928],IncrementalChanges2015[[EnableExclusion]:[EnableExclusion]],TRUE,IncrementalChanges2015[[Type]:[Type]],$A13)</f>
        <v>0</v>
      </c>
      <c r="CS13" s="23">
        <f>SUMIFS(IncrementalChanges2015[1927],IncrementalChanges2015[[EnableExclusion]:[EnableExclusion]],TRUE,IncrementalChanges2015[[Type]:[Type]],$A13)</f>
        <v>0</v>
      </c>
      <c r="CT13" s="23">
        <f>SUMIFS(IncrementalChanges2015[1926],IncrementalChanges2015[[EnableExclusion]:[EnableExclusion]],TRUE,IncrementalChanges2015[[Type]:[Type]],$A13)</f>
        <v>0</v>
      </c>
      <c r="CU13" s="23">
        <f>SUMIFS(IncrementalChanges2015[1925],IncrementalChanges2015[[EnableExclusion]:[EnableExclusion]],TRUE,IncrementalChanges2015[[Type]:[Type]],$A13)</f>
        <v>0</v>
      </c>
      <c r="CV13" s="23">
        <f>SUMIFS(IncrementalChanges2015[1924],IncrementalChanges2015[[EnableExclusion]:[EnableExclusion]],TRUE,IncrementalChanges2015[[Type]:[Type]],$A13)</f>
        <v>0</v>
      </c>
    </row>
    <row r="14" spans="1:100" x14ac:dyDescent="0.25">
      <c r="A14" t="s">
        <v>120</v>
      </c>
      <c r="D14" t="s">
        <v>1</v>
      </c>
      <c r="H14" s="1">
        <f>SUM(I14:CV14)</f>
        <v>-25</v>
      </c>
      <c r="I14" s="23">
        <f>SUMIFS(IncrementalChanges2015[2015],IncrementalChanges2015[[EnableExclusion]:[EnableExclusion]],TRUE,IncrementalChanges2015[[Type]:[Type]],$A14)</f>
        <v>0</v>
      </c>
      <c r="J14" s="23">
        <f>SUMIFS(IncrementalChanges2015[2014],IncrementalChanges2015[[EnableExclusion]:[EnableExclusion]],TRUE,IncrementalChanges2015[[Type]:[Type]],$A14)</f>
        <v>-2</v>
      </c>
      <c r="K14" s="23">
        <f>SUMIFS(IncrementalChanges2015[2013],IncrementalChanges2015[[EnableExclusion]:[EnableExclusion]],TRUE,IncrementalChanges2015[[Type]:[Type]],$A14)</f>
        <v>-1</v>
      </c>
      <c r="L14" s="23">
        <f>SUMIFS(IncrementalChanges2015[2012],IncrementalChanges2015[[EnableExclusion]:[EnableExclusion]],TRUE,IncrementalChanges2015[[Type]:[Type]],$A14)</f>
        <v>0</v>
      </c>
      <c r="M14" s="23">
        <f>SUMIFS(IncrementalChanges2015[2011],IncrementalChanges2015[[EnableExclusion]:[EnableExclusion]],TRUE,IncrementalChanges2015[[Type]:[Type]],$A14)</f>
        <v>0</v>
      </c>
      <c r="N14" s="23">
        <f>SUMIFS(IncrementalChanges2015[2010],IncrementalChanges2015[[EnableExclusion]:[EnableExclusion]],TRUE,IncrementalChanges2015[[Type]:[Type]],$A14)</f>
        <v>0</v>
      </c>
      <c r="O14" s="23">
        <f>SUMIFS(IncrementalChanges2015[2009],IncrementalChanges2015[[EnableExclusion]:[EnableExclusion]],TRUE,IncrementalChanges2015[[Type]:[Type]],$A14)</f>
        <v>0</v>
      </c>
      <c r="P14" s="23">
        <f>SUMIFS(IncrementalChanges2015[2008],IncrementalChanges2015[[EnableExclusion]:[EnableExclusion]],TRUE,IncrementalChanges2015[[Type]:[Type]],$A14)</f>
        <v>0</v>
      </c>
      <c r="Q14" s="23">
        <f>SUMIFS(IncrementalChanges2015[2007],IncrementalChanges2015[[EnableExclusion]:[EnableExclusion]],TRUE,IncrementalChanges2015[[Type]:[Type]],$A14)</f>
        <v>0</v>
      </c>
      <c r="R14" s="23">
        <f>SUMIFS(IncrementalChanges2015[2006],IncrementalChanges2015[[EnableExclusion]:[EnableExclusion]],TRUE,IncrementalChanges2015[[Type]:[Type]],$A14)</f>
        <v>0</v>
      </c>
      <c r="S14" s="23">
        <f>SUMIFS(IncrementalChanges2015[2005],IncrementalChanges2015[[EnableExclusion]:[EnableExclusion]],TRUE,IncrementalChanges2015[[Type]:[Type]],$A14)</f>
        <v>6</v>
      </c>
      <c r="T14" s="23">
        <f>SUMIFS(IncrementalChanges2015[2004],IncrementalChanges2015[[EnableExclusion]:[EnableExclusion]],TRUE,IncrementalChanges2015[[Type]:[Type]],$A14)</f>
        <v>2</v>
      </c>
      <c r="U14" s="23">
        <f>SUMIFS(IncrementalChanges2015[2003],IncrementalChanges2015[[EnableExclusion]:[EnableExclusion]],TRUE,IncrementalChanges2015[[Type]:[Type]],$A14)</f>
        <v>4</v>
      </c>
      <c r="V14" s="23">
        <f>SUMIFS(IncrementalChanges2015[2002],IncrementalChanges2015[[EnableExclusion]:[EnableExclusion]],TRUE,IncrementalChanges2015[[Type]:[Type]],$A14)</f>
        <v>11</v>
      </c>
      <c r="W14" s="23">
        <f>SUMIFS(IncrementalChanges2015[2001],IncrementalChanges2015[[EnableExclusion]:[EnableExclusion]],TRUE,IncrementalChanges2015[[Type]:[Type]],$A14)</f>
        <v>3</v>
      </c>
      <c r="X14" s="23">
        <f>SUMIFS(IncrementalChanges2015[2000],IncrementalChanges2015[[EnableExclusion]:[EnableExclusion]],TRUE,IncrementalChanges2015[[Type]:[Type]],$A14)</f>
        <v>0</v>
      </c>
      <c r="Y14" s="23">
        <f>SUMIFS(IncrementalChanges2015[1999],IncrementalChanges2015[[EnableExclusion]:[EnableExclusion]],TRUE,IncrementalChanges2015[[Type]:[Type]],$A14)</f>
        <v>1</v>
      </c>
      <c r="Z14" s="23">
        <f>SUMIFS(IncrementalChanges2015[1998],IncrementalChanges2015[[EnableExclusion]:[EnableExclusion]],TRUE,IncrementalChanges2015[[Type]:[Type]],$A14)</f>
        <v>-5</v>
      </c>
      <c r="AA14" s="23">
        <f>SUMIFS(IncrementalChanges2015[1997],IncrementalChanges2015[[EnableExclusion]:[EnableExclusion]],TRUE,IncrementalChanges2015[[Type]:[Type]],$A14)</f>
        <v>-136</v>
      </c>
      <c r="AB14" s="23">
        <f>SUMIFS(IncrementalChanges2015[1996],IncrementalChanges2015[[EnableExclusion]:[EnableExclusion]],TRUE,IncrementalChanges2015[[Type]:[Type]],$A14)</f>
        <v>3</v>
      </c>
      <c r="AC14" s="23">
        <f>SUMIFS(IncrementalChanges2015[1995],IncrementalChanges2015[[EnableExclusion]:[EnableExclusion]],TRUE,IncrementalChanges2015[[Type]:[Type]],$A14)</f>
        <v>7</v>
      </c>
      <c r="AD14" s="23">
        <f>SUMIFS(IncrementalChanges2015[1994],IncrementalChanges2015[[EnableExclusion]:[EnableExclusion]],TRUE,IncrementalChanges2015[[Type]:[Type]],$A14)</f>
        <v>8</v>
      </c>
      <c r="AE14" s="23">
        <f>SUMIFS(IncrementalChanges2015[1993],IncrementalChanges2015[[EnableExclusion]:[EnableExclusion]],TRUE,IncrementalChanges2015[[Type]:[Type]],$A14)</f>
        <v>3</v>
      </c>
      <c r="AF14" s="23">
        <f>SUMIFS(IncrementalChanges2015[1992],IncrementalChanges2015[[EnableExclusion]:[EnableExclusion]],TRUE,IncrementalChanges2015[[Type]:[Type]],$A14)</f>
        <v>13</v>
      </c>
      <c r="AG14" s="23">
        <f>SUMIFS(IncrementalChanges2015[1991],IncrementalChanges2015[[EnableExclusion]:[EnableExclusion]],TRUE,IncrementalChanges2015[[Type]:[Type]],$A14)</f>
        <v>6</v>
      </c>
      <c r="AH14" s="23">
        <f>SUMIFS(IncrementalChanges2015[1990],IncrementalChanges2015[[EnableExclusion]:[EnableExclusion]],TRUE,IncrementalChanges2015[[Type]:[Type]],$A14)</f>
        <v>1</v>
      </c>
      <c r="AI14" s="23">
        <f>SUMIFS(IncrementalChanges2015[1989],IncrementalChanges2015[[EnableExclusion]:[EnableExclusion]],TRUE,IncrementalChanges2015[[Type]:[Type]],$A14)</f>
        <v>0</v>
      </c>
      <c r="AJ14" s="23">
        <f>SUMIFS(IncrementalChanges2015[1988],IncrementalChanges2015[[EnableExclusion]:[EnableExclusion]],TRUE,IncrementalChanges2015[[Type]:[Type]],$A14)</f>
        <v>3</v>
      </c>
      <c r="AK14" s="23">
        <f>SUMIFS(IncrementalChanges2015[1987],IncrementalChanges2015[[EnableExclusion]:[EnableExclusion]],TRUE,IncrementalChanges2015[[Type]:[Type]],$A14)</f>
        <v>11</v>
      </c>
      <c r="AL14" s="23">
        <f>SUMIFS(IncrementalChanges2015[1986],IncrementalChanges2015[[EnableExclusion]:[EnableExclusion]],TRUE,IncrementalChanges2015[[Type]:[Type]],$A14)</f>
        <v>6</v>
      </c>
      <c r="AM14" s="23">
        <f>SUMIFS(IncrementalChanges2015[1985],IncrementalChanges2015[[EnableExclusion]:[EnableExclusion]],TRUE,IncrementalChanges2015[[Type]:[Type]],$A14)</f>
        <v>12</v>
      </c>
      <c r="AN14" s="23">
        <f>SUMIFS(IncrementalChanges2015[1984],IncrementalChanges2015[[EnableExclusion]:[EnableExclusion]],TRUE,IncrementalChanges2015[[Type]:[Type]],$A14)</f>
        <v>1</v>
      </c>
      <c r="AO14" s="23">
        <f>SUMIFS(IncrementalChanges2015[1983],IncrementalChanges2015[[EnableExclusion]:[EnableExclusion]],TRUE,IncrementalChanges2015[[Type]:[Type]],$A14)</f>
        <v>12</v>
      </c>
      <c r="AP14" s="23">
        <f>SUMIFS(IncrementalChanges2015[1982],IncrementalChanges2015[[EnableExclusion]:[EnableExclusion]],TRUE,IncrementalChanges2015[[Type]:[Type]],$A14)</f>
        <v>2</v>
      </c>
      <c r="AQ14" s="23">
        <f>SUMIFS(IncrementalChanges2015[1981],IncrementalChanges2015[[EnableExclusion]:[EnableExclusion]],TRUE,IncrementalChanges2015[[Type]:[Type]],$A14)</f>
        <v>3</v>
      </c>
      <c r="AR14" s="23">
        <f>SUMIFS(IncrementalChanges2015[1980],IncrementalChanges2015[[EnableExclusion]:[EnableExclusion]],TRUE,IncrementalChanges2015[[Type]:[Type]],$A14)</f>
        <v>0</v>
      </c>
      <c r="AS14" s="23">
        <f>SUMIFS(IncrementalChanges2015[1979],IncrementalChanges2015[[EnableExclusion]:[EnableExclusion]],TRUE,IncrementalChanges2015[[Type]:[Type]],$A14)</f>
        <v>0</v>
      </c>
      <c r="AT14" s="23">
        <f>SUMIFS(IncrementalChanges2015[1978],IncrementalChanges2015[[EnableExclusion]:[EnableExclusion]],TRUE,IncrementalChanges2015[[Type]:[Type]],$A14)</f>
        <v>0</v>
      </c>
      <c r="AU14" s="23">
        <f>SUMIFS(IncrementalChanges2015[1977],IncrementalChanges2015[[EnableExclusion]:[EnableExclusion]],TRUE,IncrementalChanges2015[[Type]:[Type]],$A14)</f>
        <v>0</v>
      </c>
      <c r="AV14" s="23">
        <f>SUMIFS(IncrementalChanges2015[1976],IncrementalChanges2015[[EnableExclusion]:[EnableExclusion]],TRUE,IncrementalChanges2015[[Type]:[Type]],$A14)</f>
        <v>0</v>
      </c>
      <c r="AW14" s="23">
        <f>SUMIFS(IncrementalChanges2015[1975],IncrementalChanges2015[[EnableExclusion]:[EnableExclusion]],TRUE,IncrementalChanges2015[[Type]:[Type]],$A14)</f>
        <v>0</v>
      </c>
      <c r="AX14" s="23">
        <f>SUMIFS(IncrementalChanges2015[1974],IncrementalChanges2015[[EnableExclusion]:[EnableExclusion]],TRUE,IncrementalChanges2015[[Type]:[Type]],$A14)</f>
        <v>0</v>
      </c>
      <c r="AY14" s="23">
        <f>SUMIFS(IncrementalChanges2015[1973],IncrementalChanges2015[[EnableExclusion]:[EnableExclusion]],TRUE,IncrementalChanges2015[[Type]:[Type]],$A14)</f>
        <v>1</v>
      </c>
      <c r="AZ14" s="23">
        <f>SUMIFS(IncrementalChanges2015[1972],IncrementalChanges2015[[EnableExclusion]:[EnableExclusion]],TRUE,IncrementalChanges2015[[Type]:[Type]],$A14)</f>
        <v>0</v>
      </c>
      <c r="BA14" s="23">
        <f>SUMIFS(IncrementalChanges2015[1971],IncrementalChanges2015[[EnableExclusion]:[EnableExclusion]],TRUE,IncrementalChanges2015[[Type]:[Type]],$A14)</f>
        <v>0</v>
      </c>
      <c r="BB14" s="23">
        <f>SUMIFS(IncrementalChanges2015[1970],IncrementalChanges2015[[EnableExclusion]:[EnableExclusion]],TRUE,IncrementalChanges2015[[Type]:[Type]],$A14)</f>
        <v>0</v>
      </c>
      <c r="BC14" s="23">
        <f>SUMIFS(IncrementalChanges2015[1969],IncrementalChanges2015[[EnableExclusion]:[EnableExclusion]],TRUE,IncrementalChanges2015[[Type]:[Type]],$A14)</f>
        <v>0</v>
      </c>
      <c r="BD14" s="23">
        <f>SUMIFS(IncrementalChanges2015[1968],IncrementalChanges2015[[EnableExclusion]:[EnableExclusion]],TRUE,IncrementalChanges2015[[Type]:[Type]],$A14)</f>
        <v>0</v>
      </c>
      <c r="BE14" s="23">
        <f>SUMIFS(IncrementalChanges2015[1967],IncrementalChanges2015[[EnableExclusion]:[EnableExclusion]],TRUE,IncrementalChanges2015[[Type]:[Type]],$A14)</f>
        <v>0</v>
      </c>
      <c r="BF14" s="23">
        <f>SUMIFS(IncrementalChanges2015[1966],IncrementalChanges2015[[EnableExclusion]:[EnableExclusion]],TRUE,IncrementalChanges2015[[Type]:[Type]],$A14)</f>
        <v>0</v>
      </c>
      <c r="BG14" s="23">
        <f>SUMIFS(IncrementalChanges2015[1965],IncrementalChanges2015[[EnableExclusion]:[EnableExclusion]],TRUE,IncrementalChanges2015[[Type]:[Type]],$A14)</f>
        <v>0</v>
      </c>
      <c r="BH14" s="23">
        <f>SUMIFS(IncrementalChanges2015[1964],IncrementalChanges2015[[EnableExclusion]:[EnableExclusion]],TRUE,IncrementalChanges2015[[Type]:[Type]],$A14)</f>
        <v>0</v>
      </c>
      <c r="BI14" s="23">
        <f>SUMIFS(IncrementalChanges2015[1963],IncrementalChanges2015[[EnableExclusion]:[EnableExclusion]],TRUE,IncrementalChanges2015[[Type]:[Type]],$A14)</f>
        <v>0</v>
      </c>
      <c r="BJ14" s="23">
        <f>SUMIFS(IncrementalChanges2015[1962],IncrementalChanges2015[[EnableExclusion]:[EnableExclusion]],TRUE,IncrementalChanges2015[[Type]:[Type]],$A14)</f>
        <v>0</v>
      </c>
      <c r="BK14" s="23">
        <f>SUMIFS(IncrementalChanges2015[1961],IncrementalChanges2015[[EnableExclusion]:[EnableExclusion]],TRUE,IncrementalChanges2015[[Type]:[Type]],$A14)</f>
        <v>0</v>
      </c>
      <c r="BL14" s="23">
        <f>SUMIFS(IncrementalChanges2015[1960],IncrementalChanges2015[[EnableExclusion]:[EnableExclusion]],TRUE,IncrementalChanges2015[[Type]:[Type]],$A14)</f>
        <v>0</v>
      </c>
      <c r="BM14" s="23">
        <f>SUMIFS(IncrementalChanges2015[1959],IncrementalChanges2015[[EnableExclusion]:[EnableExclusion]],TRUE,IncrementalChanges2015[[Type]:[Type]],$A14)</f>
        <v>0</v>
      </c>
      <c r="BN14" s="23">
        <f>SUMIFS(IncrementalChanges2015[1958],IncrementalChanges2015[[EnableExclusion]:[EnableExclusion]],TRUE,IncrementalChanges2015[[Type]:[Type]],$A14)</f>
        <v>0</v>
      </c>
      <c r="BO14" s="23">
        <f>SUMIFS(IncrementalChanges2015[1957],IncrementalChanges2015[[EnableExclusion]:[EnableExclusion]],TRUE,IncrementalChanges2015[[Type]:[Type]],$A14)</f>
        <v>0</v>
      </c>
      <c r="BP14" s="23">
        <f>SUMIFS(IncrementalChanges2015[1956],IncrementalChanges2015[[EnableExclusion]:[EnableExclusion]],TRUE,IncrementalChanges2015[[Type]:[Type]],$A14)</f>
        <v>0</v>
      </c>
      <c r="BQ14" s="23">
        <f>SUMIFS(IncrementalChanges2015[1955],IncrementalChanges2015[[EnableExclusion]:[EnableExclusion]],TRUE,IncrementalChanges2015[[Type]:[Type]],$A14)</f>
        <v>0</v>
      </c>
      <c r="BR14" s="23">
        <f>SUMIFS(IncrementalChanges2015[1954],IncrementalChanges2015[[EnableExclusion]:[EnableExclusion]],TRUE,IncrementalChanges2015[[Type]:[Type]],$A14)</f>
        <v>0</v>
      </c>
      <c r="BS14" s="23">
        <f>SUMIFS(IncrementalChanges2015[1953],IncrementalChanges2015[[EnableExclusion]:[EnableExclusion]],TRUE,IncrementalChanges2015[[Type]:[Type]],$A14)</f>
        <v>0</v>
      </c>
      <c r="BT14" s="23">
        <f>SUMIFS(IncrementalChanges2015[1952],IncrementalChanges2015[[EnableExclusion]:[EnableExclusion]],TRUE,IncrementalChanges2015[[Type]:[Type]],$A14)</f>
        <v>0</v>
      </c>
      <c r="BU14" s="23">
        <f>SUMIFS(IncrementalChanges2015[1951],IncrementalChanges2015[[EnableExclusion]:[EnableExclusion]],TRUE,IncrementalChanges2015[[Type]:[Type]],$A14)</f>
        <v>0</v>
      </c>
      <c r="BV14" s="23">
        <f>SUMIFS(IncrementalChanges2015[1950],IncrementalChanges2015[[EnableExclusion]:[EnableExclusion]],TRUE,IncrementalChanges2015[[Type]:[Type]],$A14)</f>
        <v>0</v>
      </c>
      <c r="BW14" s="23">
        <f>SUMIFS(IncrementalChanges2015[1949],IncrementalChanges2015[[EnableExclusion]:[EnableExclusion]],TRUE,IncrementalChanges2015[[Type]:[Type]],$A14)</f>
        <v>0</v>
      </c>
      <c r="BX14" s="23">
        <f>SUMIFS(IncrementalChanges2015[1948],IncrementalChanges2015[[EnableExclusion]:[EnableExclusion]],TRUE,IncrementalChanges2015[[Type]:[Type]],$A14)</f>
        <v>0</v>
      </c>
      <c r="BY14" s="23">
        <f>SUMIFS(IncrementalChanges2015[1947],IncrementalChanges2015[[EnableExclusion]:[EnableExclusion]],TRUE,IncrementalChanges2015[[Type]:[Type]],$A14)</f>
        <v>0</v>
      </c>
      <c r="BZ14" s="23">
        <f>SUMIFS(IncrementalChanges2015[1946],IncrementalChanges2015[[EnableExclusion]:[EnableExclusion]],TRUE,IncrementalChanges2015[[Type]:[Type]],$A14)</f>
        <v>0</v>
      </c>
      <c r="CA14" s="23">
        <f>SUMIFS(IncrementalChanges2015[1945],IncrementalChanges2015[[EnableExclusion]:[EnableExclusion]],TRUE,IncrementalChanges2015[[Type]:[Type]],$A14)</f>
        <v>0</v>
      </c>
      <c r="CB14" s="23">
        <f>SUMIFS(IncrementalChanges2015[1944],IncrementalChanges2015[[EnableExclusion]:[EnableExclusion]],TRUE,IncrementalChanges2015[[Type]:[Type]],$A14)</f>
        <v>0</v>
      </c>
      <c r="CC14" s="23">
        <f>SUMIFS(IncrementalChanges2015[1943],IncrementalChanges2015[[EnableExclusion]:[EnableExclusion]],TRUE,IncrementalChanges2015[[Type]:[Type]],$A14)</f>
        <v>0</v>
      </c>
      <c r="CD14" s="23">
        <f>SUMIFS(IncrementalChanges2015[1942],IncrementalChanges2015[[EnableExclusion]:[EnableExclusion]],TRUE,IncrementalChanges2015[[Type]:[Type]],$A14)</f>
        <v>0</v>
      </c>
      <c r="CE14" s="23">
        <f>SUMIFS(IncrementalChanges2015[1941],IncrementalChanges2015[[EnableExclusion]:[EnableExclusion]],TRUE,IncrementalChanges2015[[Type]:[Type]],$A14)</f>
        <v>0</v>
      </c>
      <c r="CF14" s="23">
        <f>SUMIFS(IncrementalChanges2015[1940],IncrementalChanges2015[[EnableExclusion]:[EnableExclusion]],TRUE,IncrementalChanges2015[[Type]:[Type]],$A14)</f>
        <v>0</v>
      </c>
      <c r="CG14" s="23">
        <f>SUMIFS(IncrementalChanges2015[1939],IncrementalChanges2015[[EnableExclusion]:[EnableExclusion]],TRUE,IncrementalChanges2015[[Type]:[Type]],$A14)</f>
        <v>0</v>
      </c>
      <c r="CH14" s="23">
        <f>SUMIFS(IncrementalChanges2015[1938],IncrementalChanges2015[[EnableExclusion]:[EnableExclusion]],TRUE,IncrementalChanges2015[[Type]:[Type]],$A14)</f>
        <v>0</v>
      </c>
      <c r="CI14" s="23">
        <f>SUMIFS(IncrementalChanges2015[1937],IncrementalChanges2015[[EnableExclusion]:[EnableExclusion]],TRUE,IncrementalChanges2015[[Type]:[Type]],$A14)</f>
        <v>0</v>
      </c>
      <c r="CJ14" s="23">
        <f>SUMIFS(IncrementalChanges2015[1936],IncrementalChanges2015[[EnableExclusion]:[EnableExclusion]],TRUE,IncrementalChanges2015[[Type]:[Type]],$A14)</f>
        <v>0</v>
      </c>
      <c r="CK14" s="23">
        <f>SUMIFS(IncrementalChanges2015[1935],IncrementalChanges2015[[EnableExclusion]:[EnableExclusion]],TRUE,IncrementalChanges2015[[Type]:[Type]],$A14)</f>
        <v>0</v>
      </c>
      <c r="CL14" s="23">
        <f>SUMIFS(IncrementalChanges2015[1934],IncrementalChanges2015[[EnableExclusion]:[EnableExclusion]],TRUE,IncrementalChanges2015[[Type]:[Type]],$A14)</f>
        <v>0</v>
      </c>
      <c r="CM14" s="23">
        <f>SUMIFS(IncrementalChanges2015[1933],IncrementalChanges2015[[EnableExclusion]:[EnableExclusion]],TRUE,IncrementalChanges2015[[Type]:[Type]],$A14)</f>
        <v>0</v>
      </c>
      <c r="CN14" s="23">
        <f>SUMIFS(IncrementalChanges2015[1932],IncrementalChanges2015[[EnableExclusion]:[EnableExclusion]],TRUE,IncrementalChanges2015[[Type]:[Type]],$A14)</f>
        <v>0</v>
      </c>
      <c r="CO14" s="23">
        <f>SUMIFS(IncrementalChanges2015[1931],IncrementalChanges2015[[EnableExclusion]:[EnableExclusion]],TRUE,IncrementalChanges2015[[Type]:[Type]],$A14)</f>
        <v>0</v>
      </c>
      <c r="CP14" s="23">
        <f>SUMIFS(IncrementalChanges2015[1930],IncrementalChanges2015[[EnableExclusion]:[EnableExclusion]],TRUE,IncrementalChanges2015[[Type]:[Type]],$A14)</f>
        <v>0</v>
      </c>
      <c r="CQ14" s="23">
        <f>SUMIFS(IncrementalChanges2015[1929],IncrementalChanges2015[[EnableExclusion]:[EnableExclusion]],TRUE,IncrementalChanges2015[[Type]:[Type]],$A14)</f>
        <v>0</v>
      </c>
      <c r="CR14" s="23">
        <f>SUMIFS(IncrementalChanges2015[1928],IncrementalChanges2015[[EnableExclusion]:[EnableExclusion]],TRUE,IncrementalChanges2015[[Type]:[Type]],$A14)</f>
        <v>0</v>
      </c>
      <c r="CS14" s="23">
        <f>SUMIFS(IncrementalChanges2015[1927],IncrementalChanges2015[[EnableExclusion]:[EnableExclusion]],TRUE,IncrementalChanges2015[[Type]:[Type]],$A14)</f>
        <v>0</v>
      </c>
      <c r="CT14" s="23">
        <f>SUMIFS(IncrementalChanges2015[1926],IncrementalChanges2015[[EnableExclusion]:[EnableExclusion]],TRUE,IncrementalChanges2015[[Type]:[Type]],$A14)</f>
        <v>0</v>
      </c>
      <c r="CU14" s="23">
        <f>SUMIFS(IncrementalChanges2015[1925],IncrementalChanges2015[[EnableExclusion]:[EnableExclusion]],TRUE,IncrementalChanges2015[[Type]:[Type]],$A14)</f>
        <v>0</v>
      </c>
      <c r="CV14" s="23">
        <f>SUMIFS(IncrementalChanges2015[1924],IncrementalChanges2015[[EnableExclusion]:[EnableExclusion]],TRUE,IncrementalChanges2015[[Type]:[Type]],$A14)</f>
        <v>0</v>
      </c>
    </row>
    <row r="15" spans="1:100" x14ac:dyDescent="0.25">
      <c r="A15" t="s">
        <v>121</v>
      </c>
      <c r="D15" t="s">
        <v>2</v>
      </c>
      <c r="H15" s="1">
        <f>SUM(I15:CV15)</f>
        <v>-10</v>
      </c>
      <c r="I15" s="23">
        <f>SUMIFS(IncrementalChanges2015[2015],IncrementalChanges2015[[EnableExclusion]:[EnableExclusion]],TRUE,IncrementalChanges2015[[Type]:[Type]],$A15)</f>
        <v>0</v>
      </c>
      <c r="J15" s="23">
        <f>SUMIFS(IncrementalChanges2015[2014],IncrementalChanges2015[[EnableExclusion]:[EnableExclusion]],TRUE,IncrementalChanges2015[[Type]:[Type]],$A15)</f>
        <v>0</v>
      </c>
      <c r="K15" s="23">
        <f>SUMIFS(IncrementalChanges2015[2013],IncrementalChanges2015[[EnableExclusion]:[EnableExclusion]],TRUE,IncrementalChanges2015[[Type]:[Type]],$A15)</f>
        <v>-2</v>
      </c>
      <c r="L15" s="23">
        <f>SUMIFS(IncrementalChanges2015[2012],IncrementalChanges2015[[EnableExclusion]:[EnableExclusion]],TRUE,IncrementalChanges2015[[Type]:[Type]],$A15)</f>
        <v>-1</v>
      </c>
      <c r="M15" s="23">
        <f>SUMIFS(IncrementalChanges2015[2011],IncrementalChanges2015[[EnableExclusion]:[EnableExclusion]],TRUE,IncrementalChanges2015[[Type]:[Type]],$A15)</f>
        <v>0</v>
      </c>
      <c r="N15" s="23">
        <f>SUMIFS(IncrementalChanges2015[2010],IncrementalChanges2015[[EnableExclusion]:[EnableExclusion]],TRUE,IncrementalChanges2015[[Type]:[Type]],$A15)</f>
        <v>0</v>
      </c>
      <c r="O15" s="23">
        <f>SUMIFS(IncrementalChanges2015[2009],IncrementalChanges2015[[EnableExclusion]:[EnableExclusion]],TRUE,IncrementalChanges2015[[Type]:[Type]],$A15)</f>
        <v>0</v>
      </c>
      <c r="P15" s="23">
        <f>SUMIFS(IncrementalChanges2015[2008],IncrementalChanges2015[[EnableExclusion]:[EnableExclusion]],TRUE,IncrementalChanges2015[[Type]:[Type]],$A15)</f>
        <v>0</v>
      </c>
      <c r="Q15" s="23">
        <f>SUMIFS(IncrementalChanges2015[2007],IncrementalChanges2015[[EnableExclusion]:[EnableExclusion]],TRUE,IncrementalChanges2015[[Type]:[Type]],$A15)</f>
        <v>0</v>
      </c>
      <c r="R15" s="23">
        <f>SUMIFS(IncrementalChanges2015[2006],IncrementalChanges2015[[EnableExclusion]:[EnableExclusion]],TRUE,IncrementalChanges2015[[Type]:[Type]],$A15)</f>
        <v>-2</v>
      </c>
      <c r="S15" s="23">
        <f>SUMIFS(IncrementalChanges2015[2005],IncrementalChanges2015[[EnableExclusion]:[EnableExclusion]],TRUE,IncrementalChanges2015[[Type]:[Type]],$A15)</f>
        <v>0</v>
      </c>
      <c r="T15" s="23">
        <f>SUMIFS(IncrementalChanges2015[2004],IncrementalChanges2015[[EnableExclusion]:[EnableExclusion]],TRUE,IncrementalChanges2015[[Type]:[Type]],$A15)</f>
        <v>0</v>
      </c>
      <c r="U15" s="23">
        <f>SUMIFS(IncrementalChanges2015[2003],IncrementalChanges2015[[EnableExclusion]:[EnableExclusion]],TRUE,IncrementalChanges2015[[Type]:[Type]],$A15)</f>
        <v>-2</v>
      </c>
      <c r="V15" s="23">
        <f>SUMIFS(IncrementalChanges2015[2002],IncrementalChanges2015[[EnableExclusion]:[EnableExclusion]],TRUE,IncrementalChanges2015[[Type]:[Type]],$A15)</f>
        <v>0</v>
      </c>
      <c r="W15" s="23">
        <f>SUMIFS(IncrementalChanges2015[2001],IncrementalChanges2015[[EnableExclusion]:[EnableExclusion]],TRUE,IncrementalChanges2015[[Type]:[Type]],$A15)</f>
        <v>0</v>
      </c>
      <c r="X15" s="23">
        <f>SUMIFS(IncrementalChanges2015[2000],IncrementalChanges2015[[EnableExclusion]:[EnableExclusion]],TRUE,IncrementalChanges2015[[Type]:[Type]],$A15)</f>
        <v>0</v>
      </c>
      <c r="Y15" s="23">
        <f>SUMIFS(IncrementalChanges2015[1999],IncrementalChanges2015[[EnableExclusion]:[EnableExclusion]],TRUE,IncrementalChanges2015[[Type]:[Type]],$A15)</f>
        <v>0</v>
      </c>
      <c r="Z15" s="23">
        <f>SUMIFS(IncrementalChanges2015[1998],IncrementalChanges2015[[EnableExclusion]:[EnableExclusion]],TRUE,IncrementalChanges2015[[Type]:[Type]],$A15)</f>
        <v>0</v>
      </c>
      <c r="AA15" s="23">
        <f>SUMIFS(IncrementalChanges2015[1997],IncrementalChanges2015[[EnableExclusion]:[EnableExclusion]],TRUE,IncrementalChanges2015[[Type]:[Type]],$A15)</f>
        <v>-3</v>
      </c>
      <c r="AB15" s="23">
        <f>SUMIFS(IncrementalChanges2015[1996],IncrementalChanges2015[[EnableExclusion]:[EnableExclusion]],TRUE,IncrementalChanges2015[[Type]:[Type]],$A15)</f>
        <v>0</v>
      </c>
      <c r="AC15" s="23">
        <f>SUMIFS(IncrementalChanges2015[1995],IncrementalChanges2015[[EnableExclusion]:[EnableExclusion]],TRUE,IncrementalChanges2015[[Type]:[Type]],$A15)</f>
        <v>0</v>
      </c>
      <c r="AD15" s="23">
        <f>SUMIFS(IncrementalChanges2015[1994],IncrementalChanges2015[[EnableExclusion]:[EnableExclusion]],TRUE,IncrementalChanges2015[[Type]:[Type]],$A15)</f>
        <v>0</v>
      </c>
      <c r="AE15" s="23">
        <f>SUMIFS(IncrementalChanges2015[1993],IncrementalChanges2015[[EnableExclusion]:[EnableExclusion]],TRUE,IncrementalChanges2015[[Type]:[Type]],$A15)</f>
        <v>0</v>
      </c>
      <c r="AF15" s="23">
        <f>SUMIFS(IncrementalChanges2015[1992],IncrementalChanges2015[[EnableExclusion]:[EnableExclusion]],TRUE,IncrementalChanges2015[[Type]:[Type]],$A15)</f>
        <v>0</v>
      </c>
      <c r="AG15" s="23">
        <f>SUMIFS(IncrementalChanges2015[1991],IncrementalChanges2015[[EnableExclusion]:[EnableExclusion]],TRUE,IncrementalChanges2015[[Type]:[Type]],$A15)</f>
        <v>0</v>
      </c>
      <c r="AH15" s="23">
        <f>SUMIFS(IncrementalChanges2015[1990],IncrementalChanges2015[[EnableExclusion]:[EnableExclusion]],TRUE,IncrementalChanges2015[[Type]:[Type]],$A15)</f>
        <v>0</v>
      </c>
      <c r="AI15" s="23">
        <f>SUMIFS(IncrementalChanges2015[1989],IncrementalChanges2015[[EnableExclusion]:[EnableExclusion]],TRUE,IncrementalChanges2015[[Type]:[Type]],$A15)</f>
        <v>0</v>
      </c>
      <c r="AJ15" s="23">
        <f>SUMIFS(IncrementalChanges2015[1988],IncrementalChanges2015[[EnableExclusion]:[EnableExclusion]],TRUE,IncrementalChanges2015[[Type]:[Type]],$A15)</f>
        <v>0</v>
      </c>
      <c r="AK15" s="23">
        <f>SUMIFS(IncrementalChanges2015[1987],IncrementalChanges2015[[EnableExclusion]:[EnableExclusion]],TRUE,IncrementalChanges2015[[Type]:[Type]],$A15)</f>
        <v>0</v>
      </c>
      <c r="AL15" s="23">
        <f>SUMIFS(IncrementalChanges2015[1986],IncrementalChanges2015[[EnableExclusion]:[EnableExclusion]],TRUE,IncrementalChanges2015[[Type]:[Type]],$A15)</f>
        <v>0</v>
      </c>
      <c r="AM15" s="23">
        <f>SUMIFS(IncrementalChanges2015[1985],IncrementalChanges2015[[EnableExclusion]:[EnableExclusion]],TRUE,IncrementalChanges2015[[Type]:[Type]],$A15)</f>
        <v>0</v>
      </c>
      <c r="AN15" s="23">
        <f>SUMIFS(IncrementalChanges2015[1984],IncrementalChanges2015[[EnableExclusion]:[EnableExclusion]],TRUE,IncrementalChanges2015[[Type]:[Type]],$A15)</f>
        <v>-1</v>
      </c>
      <c r="AO15" s="23">
        <f>SUMIFS(IncrementalChanges2015[1983],IncrementalChanges2015[[EnableExclusion]:[EnableExclusion]],TRUE,IncrementalChanges2015[[Type]:[Type]],$A15)</f>
        <v>0</v>
      </c>
      <c r="AP15" s="23">
        <f>SUMIFS(IncrementalChanges2015[1982],IncrementalChanges2015[[EnableExclusion]:[EnableExclusion]],TRUE,IncrementalChanges2015[[Type]:[Type]],$A15)</f>
        <v>0</v>
      </c>
      <c r="AQ15" s="23">
        <f>SUMIFS(IncrementalChanges2015[1981],IncrementalChanges2015[[EnableExclusion]:[EnableExclusion]],TRUE,IncrementalChanges2015[[Type]:[Type]],$A15)</f>
        <v>0</v>
      </c>
      <c r="AR15" s="23">
        <f>SUMIFS(IncrementalChanges2015[1980],IncrementalChanges2015[[EnableExclusion]:[EnableExclusion]],TRUE,IncrementalChanges2015[[Type]:[Type]],$A15)</f>
        <v>0</v>
      </c>
      <c r="AS15" s="23">
        <f>SUMIFS(IncrementalChanges2015[1979],IncrementalChanges2015[[EnableExclusion]:[EnableExclusion]],TRUE,IncrementalChanges2015[[Type]:[Type]],$A15)</f>
        <v>1</v>
      </c>
      <c r="AT15" s="23">
        <f>SUMIFS(IncrementalChanges2015[1978],IncrementalChanges2015[[EnableExclusion]:[EnableExclusion]],TRUE,IncrementalChanges2015[[Type]:[Type]],$A15)</f>
        <v>0</v>
      </c>
      <c r="AU15" s="23">
        <f>SUMIFS(IncrementalChanges2015[1977],IncrementalChanges2015[[EnableExclusion]:[EnableExclusion]],TRUE,IncrementalChanges2015[[Type]:[Type]],$A15)</f>
        <v>0</v>
      </c>
      <c r="AV15" s="23">
        <f>SUMIFS(IncrementalChanges2015[1976],IncrementalChanges2015[[EnableExclusion]:[EnableExclusion]],TRUE,IncrementalChanges2015[[Type]:[Type]],$A15)</f>
        <v>0</v>
      </c>
      <c r="AW15" s="23">
        <f>SUMIFS(IncrementalChanges2015[1975],IncrementalChanges2015[[EnableExclusion]:[EnableExclusion]],TRUE,IncrementalChanges2015[[Type]:[Type]],$A15)</f>
        <v>0</v>
      </c>
      <c r="AX15" s="23">
        <f>SUMIFS(IncrementalChanges2015[1974],IncrementalChanges2015[[EnableExclusion]:[EnableExclusion]],TRUE,IncrementalChanges2015[[Type]:[Type]],$A15)</f>
        <v>0</v>
      </c>
      <c r="AY15" s="23">
        <f>SUMIFS(IncrementalChanges2015[1973],IncrementalChanges2015[[EnableExclusion]:[EnableExclusion]],TRUE,IncrementalChanges2015[[Type]:[Type]],$A15)</f>
        <v>0</v>
      </c>
      <c r="AZ15" s="23">
        <f>SUMIFS(IncrementalChanges2015[1972],IncrementalChanges2015[[EnableExclusion]:[EnableExclusion]],TRUE,IncrementalChanges2015[[Type]:[Type]],$A15)</f>
        <v>0</v>
      </c>
      <c r="BA15" s="23">
        <f>SUMIFS(IncrementalChanges2015[1971],IncrementalChanges2015[[EnableExclusion]:[EnableExclusion]],TRUE,IncrementalChanges2015[[Type]:[Type]],$A15)</f>
        <v>0</v>
      </c>
      <c r="BB15" s="23">
        <f>SUMIFS(IncrementalChanges2015[1970],IncrementalChanges2015[[EnableExclusion]:[EnableExclusion]],TRUE,IncrementalChanges2015[[Type]:[Type]],$A15)</f>
        <v>0</v>
      </c>
      <c r="BC15" s="23">
        <f>SUMIFS(IncrementalChanges2015[1969],IncrementalChanges2015[[EnableExclusion]:[EnableExclusion]],TRUE,IncrementalChanges2015[[Type]:[Type]],$A15)</f>
        <v>0</v>
      </c>
      <c r="BD15" s="23">
        <f>SUMIFS(IncrementalChanges2015[1968],IncrementalChanges2015[[EnableExclusion]:[EnableExclusion]],TRUE,IncrementalChanges2015[[Type]:[Type]],$A15)</f>
        <v>0</v>
      </c>
      <c r="BE15" s="23">
        <f>SUMIFS(IncrementalChanges2015[1967],IncrementalChanges2015[[EnableExclusion]:[EnableExclusion]],TRUE,IncrementalChanges2015[[Type]:[Type]],$A15)</f>
        <v>0</v>
      </c>
      <c r="BF15" s="23">
        <f>SUMIFS(IncrementalChanges2015[1966],IncrementalChanges2015[[EnableExclusion]:[EnableExclusion]],TRUE,IncrementalChanges2015[[Type]:[Type]],$A15)</f>
        <v>0</v>
      </c>
      <c r="BG15" s="23">
        <f>SUMIFS(IncrementalChanges2015[1965],IncrementalChanges2015[[EnableExclusion]:[EnableExclusion]],TRUE,IncrementalChanges2015[[Type]:[Type]],$A15)</f>
        <v>0</v>
      </c>
      <c r="BH15" s="23">
        <f>SUMIFS(IncrementalChanges2015[1964],IncrementalChanges2015[[EnableExclusion]:[EnableExclusion]],TRUE,IncrementalChanges2015[[Type]:[Type]],$A15)</f>
        <v>0</v>
      </c>
      <c r="BI15" s="23">
        <f>SUMIFS(IncrementalChanges2015[1963],IncrementalChanges2015[[EnableExclusion]:[EnableExclusion]],TRUE,IncrementalChanges2015[[Type]:[Type]],$A15)</f>
        <v>0</v>
      </c>
      <c r="BJ15" s="23">
        <f>SUMIFS(IncrementalChanges2015[1962],IncrementalChanges2015[[EnableExclusion]:[EnableExclusion]],TRUE,IncrementalChanges2015[[Type]:[Type]],$A15)</f>
        <v>0</v>
      </c>
      <c r="BK15" s="23">
        <f>SUMIFS(IncrementalChanges2015[1961],IncrementalChanges2015[[EnableExclusion]:[EnableExclusion]],TRUE,IncrementalChanges2015[[Type]:[Type]],$A15)</f>
        <v>0</v>
      </c>
      <c r="BL15" s="23">
        <f>SUMIFS(IncrementalChanges2015[1960],IncrementalChanges2015[[EnableExclusion]:[EnableExclusion]],TRUE,IncrementalChanges2015[[Type]:[Type]],$A15)</f>
        <v>0</v>
      </c>
      <c r="BM15" s="23">
        <f>SUMIFS(IncrementalChanges2015[1959],IncrementalChanges2015[[EnableExclusion]:[EnableExclusion]],TRUE,IncrementalChanges2015[[Type]:[Type]],$A15)</f>
        <v>0</v>
      </c>
      <c r="BN15" s="23">
        <f>SUMIFS(IncrementalChanges2015[1958],IncrementalChanges2015[[EnableExclusion]:[EnableExclusion]],TRUE,IncrementalChanges2015[[Type]:[Type]],$A15)</f>
        <v>0</v>
      </c>
      <c r="BO15" s="23">
        <f>SUMIFS(IncrementalChanges2015[1957],IncrementalChanges2015[[EnableExclusion]:[EnableExclusion]],TRUE,IncrementalChanges2015[[Type]:[Type]],$A15)</f>
        <v>0</v>
      </c>
      <c r="BP15" s="23">
        <f>SUMIFS(IncrementalChanges2015[1956],IncrementalChanges2015[[EnableExclusion]:[EnableExclusion]],TRUE,IncrementalChanges2015[[Type]:[Type]],$A15)</f>
        <v>0</v>
      </c>
      <c r="BQ15" s="23">
        <f>SUMIFS(IncrementalChanges2015[1955],IncrementalChanges2015[[EnableExclusion]:[EnableExclusion]],TRUE,IncrementalChanges2015[[Type]:[Type]],$A15)</f>
        <v>0</v>
      </c>
      <c r="BR15" s="23">
        <f>SUMIFS(IncrementalChanges2015[1954],IncrementalChanges2015[[EnableExclusion]:[EnableExclusion]],TRUE,IncrementalChanges2015[[Type]:[Type]],$A15)</f>
        <v>0</v>
      </c>
      <c r="BS15" s="23">
        <f>SUMIFS(IncrementalChanges2015[1953],IncrementalChanges2015[[EnableExclusion]:[EnableExclusion]],TRUE,IncrementalChanges2015[[Type]:[Type]],$A15)</f>
        <v>0</v>
      </c>
      <c r="BT15" s="23">
        <f>SUMIFS(IncrementalChanges2015[1952],IncrementalChanges2015[[EnableExclusion]:[EnableExclusion]],TRUE,IncrementalChanges2015[[Type]:[Type]],$A15)</f>
        <v>0</v>
      </c>
      <c r="BU15" s="23">
        <f>SUMIFS(IncrementalChanges2015[1951],IncrementalChanges2015[[EnableExclusion]:[EnableExclusion]],TRUE,IncrementalChanges2015[[Type]:[Type]],$A15)</f>
        <v>0</v>
      </c>
      <c r="BV15" s="23">
        <f>SUMIFS(IncrementalChanges2015[1950],IncrementalChanges2015[[EnableExclusion]:[EnableExclusion]],TRUE,IncrementalChanges2015[[Type]:[Type]],$A15)</f>
        <v>0</v>
      </c>
      <c r="BW15" s="23">
        <f>SUMIFS(IncrementalChanges2015[1949],IncrementalChanges2015[[EnableExclusion]:[EnableExclusion]],TRUE,IncrementalChanges2015[[Type]:[Type]],$A15)</f>
        <v>0</v>
      </c>
      <c r="BX15" s="23">
        <f>SUMIFS(IncrementalChanges2015[1948],IncrementalChanges2015[[EnableExclusion]:[EnableExclusion]],TRUE,IncrementalChanges2015[[Type]:[Type]],$A15)</f>
        <v>0</v>
      </c>
      <c r="BY15" s="23">
        <f>SUMIFS(IncrementalChanges2015[1947],IncrementalChanges2015[[EnableExclusion]:[EnableExclusion]],TRUE,IncrementalChanges2015[[Type]:[Type]],$A15)</f>
        <v>0</v>
      </c>
      <c r="BZ15" s="23">
        <f>SUMIFS(IncrementalChanges2015[1946],IncrementalChanges2015[[EnableExclusion]:[EnableExclusion]],TRUE,IncrementalChanges2015[[Type]:[Type]],$A15)</f>
        <v>0</v>
      </c>
      <c r="CA15" s="23">
        <f>SUMIFS(IncrementalChanges2015[1945],IncrementalChanges2015[[EnableExclusion]:[EnableExclusion]],TRUE,IncrementalChanges2015[[Type]:[Type]],$A15)</f>
        <v>0</v>
      </c>
      <c r="CB15" s="23">
        <f>SUMIFS(IncrementalChanges2015[1944],IncrementalChanges2015[[EnableExclusion]:[EnableExclusion]],TRUE,IncrementalChanges2015[[Type]:[Type]],$A15)</f>
        <v>0</v>
      </c>
      <c r="CC15" s="23">
        <f>SUMIFS(IncrementalChanges2015[1943],IncrementalChanges2015[[EnableExclusion]:[EnableExclusion]],TRUE,IncrementalChanges2015[[Type]:[Type]],$A15)</f>
        <v>0</v>
      </c>
      <c r="CD15" s="23">
        <f>SUMIFS(IncrementalChanges2015[1942],IncrementalChanges2015[[EnableExclusion]:[EnableExclusion]],TRUE,IncrementalChanges2015[[Type]:[Type]],$A15)</f>
        <v>0</v>
      </c>
      <c r="CE15" s="23">
        <f>SUMIFS(IncrementalChanges2015[1941],IncrementalChanges2015[[EnableExclusion]:[EnableExclusion]],TRUE,IncrementalChanges2015[[Type]:[Type]],$A15)</f>
        <v>0</v>
      </c>
      <c r="CF15" s="23">
        <f>SUMIFS(IncrementalChanges2015[1940],IncrementalChanges2015[[EnableExclusion]:[EnableExclusion]],TRUE,IncrementalChanges2015[[Type]:[Type]],$A15)</f>
        <v>0</v>
      </c>
      <c r="CG15" s="23">
        <f>SUMIFS(IncrementalChanges2015[1939],IncrementalChanges2015[[EnableExclusion]:[EnableExclusion]],TRUE,IncrementalChanges2015[[Type]:[Type]],$A15)</f>
        <v>0</v>
      </c>
      <c r="CH15" s="23">
        <f>SUMIFS(IncrementalChanges2015[1938],IncrementalChanges2015[[EnableExclusion]:[EnableExclusion]],TRUE,IncrementalChanges2015[[Type]:[Type]],$A15)</f>
        <v>0</v>
      </c>
      <c r="CI15" s="23">
        <f>SUMIFS(IncrementalChanges2015[1937],IncrementalChanges2015[[EnableExclusion]:[EnableExclusion]],TRUE,IncrementalChanges2015[[Type]:[Type]],$A15)</f>
        <v>0</v>
      </c>
      <c r="CJ15" s="23">
        <f>SUMIFS(IncrementalChanges2015[1936],IncrementalChanges2015[[EnableExclusion]:[EnableExclusion]],TRUE,IncrementalChanges2015[[Type]:[Type]],$A15)</f>
        <v>0</v>
      </c>
      <c r="CK15" s="23">
        <f>SUMIFS(IncrementalChanges2015[1935],IncrementalChanges2015[[EnableExclusion]:[EnableExclusion]],TRUE,IncrementalChanges2015[[Type]:[Type]],$A15)</f>
        <v>0</v>
      </c>
      <c r="CL15" s="23">
        <f>SUMIFS(IncrementalChanges2015[1934],IncrementalChanges2015[[EnableExclusion]:[EnableExclusion]],TRUE,IncrementalChanges2015[[Type]:[Type]],$A15)</f>
        <v>0</v>
      </c>
      <c r="CM15" s="23">
        <f>SUMIFS(IncrementalChanges2015[1933],IncrementalChanges2015[[EnableExclusion]:[EnableExclusion]],TRUE,IncrementalChanges2015[[Type]:[Type]],$A15)</f>
        <v>0</v>
      </c>
      <c r="CN15" s="23">
        <f>SUMIFS(IncrementalChanges2015[1932],IncrementalChanges2015[[EnableExclusion]:[EnableExclusion]],TRUE,IncrementalChanges2015[[Type]:[Type]],$A15)</f>
        <v>0</v>
      </c>
      <c r="CO15" s="23">
        <f>SUMIFS(IncrementalChanges2015[1931],IncrementalChanges2015[[EnableExclusion]:[EnableExclusion]],TRUE,IncrementalChanges2015[[Type]:[Type]],$A15)</f>
        <v>0</v>
      </c>
      <c r="CP15" s="23">
        <f>SUMIFS(IncrementalChanges2015[1930],IncrementalChanges2015[[EnableExclusion]:[EnableExclusion]],TRUE,IncrementalChanges2015[[Type]:[Type]],$A15)</f>
        <v>0</v>
      </c>
      <c r="CQ15" s="23">
        <f>SUMIFS(IncrementalChanges2015[1929],IncrementalChanges2015[[EnableExclusion]:[EnableExclusion]],TRUE,IncrementalChanges2015[[Type]:[Type]],$A15)</f>
        <v>0</v>
      </c>
      <c r="CR15" s="23">
        <f>SUMIFS(IncrementalChanges2015[1928],IncrementalChanges2015[[EnableExclusion]:[EnableExclusion]],TRUE,IncrementalChanges2015[[Type]:[Type]],$A15)</f>
        <v>0</v>
      </c>
      <c r="CS15" s="23">
        <f>SUMIFS(IncrementalChanges2015[1927],IncrementalChanges2015[[EnableExclusion]:[EnableExclusion]],TRUE,IncrementalChanges2015[[Type]:[Type]],$A15)</f>
        <v>0</v>
      </c>
      <c r="CT15" s="23">
        <f>SUMIFS(IncrementalChanges2015[1926],IncrementalChanges2015[[EnableExclusion]:[EnableExclusion]],TRUE,IncrementalChanges2015[[Type]:[Type]],$A15)</f>
        <v>0</v>
      </c>
      <c r="CU15" s="23">
        <f>SUMIFS(IncrementalChanges2015[1925],IncrementalChanges2015[[EnableExclusion]:[EnableExclusion]],TRUE,IncrementalChanges2015[[Type]:[Type]],$A15)</f>
        <v>0</v>
      </c>
      <c r="CV15" s="23">
        <f>SUMIFS(IncrementalChanges2015[1924],IncrementalChanges2015[[EnableExclusion]:[EnableExclusion]],TRUE,IncrementalChanges2015[[Type]:[Type]],$A15)</f>
        <v>0</v>
      </c>
    </row>
    <row r="16" spans="1:100" x14ac:dyDescent="0.25">
      <c r="A16" t="s">
        <v>124</v>
      </c>
      <c r="D16" t="s">
        <v>3</v>
      </c>
      <c r="H16" s="1">
        <f>SUM(I16:CV16)</f>
        <v>0</v>
      </c>
      <c r="I16" s="23">
        <f>SUMIFS(IncrementalChanges2015[2015],IncrementalChanges2015[[EnableExclusion]:[EnableExclusion]],TRUE,IncrementalChanges2015[[Type]:[Type]],$A16)</f>
        <v>0</v>
      </c>
      <c r="J16" s="23">
        <f>SUMIFS(IncrementalChanges2015[2014],IncrementalChanges2015[[EnableExclusion]:[EnableExclusion]],TRUE,IncrementalChanges2015[[Type]:[Type]],$A16)</f>
        <v>0</v>
      </c>
      <c r="K16" s="23">
        <f>SUMIFS(IncrementalChanges2015[2013],IncrementalChanges2015[[EnableExclusion]:[EnableExclusion]],TRUE,IncrementalChanges2015[[Type]:[Type]],$A16)</f>
        <v>0</v>
      </c>
      <c r="L16" s="23">
        <f>SUMIFS(IncrementalChanges2015[2012],IncrementalChanges2015[[EnableExclusion]:[EnableExclusion]],TRUE,IncrementalChanges2015[[Type]:[Type]],$A16)</f>
        <v>0</v>
      </c>
      <c r="M16" s="23">
        <f>SUMIFS(IncrementalChanges2015[2011],IncrementalChanges2015[[EnableExclusion]:[EnableExclusion]],TRUE,IncrementalChanges2015[[Type]:[Type]],$A16)</f>
        <v>0</v>
      </c>
      <c r="N16" s="23">
        <f>SUMIFS(IncrementalChanges2015[2010],IncrementalChanges2015[[EnableExclusion]:[EnableExclusion]],TRUE,IncrementalChanges2015[[Type]:[Type]],$A16)</f>
        <v>0</v>
      </c>
      <c r="O16" s="23">
        <f>SUMIFS(IncrementalChanges2015[2009],IncrementalChanges2015[[EnableExclusion]:[EnableExclusion]],TRUE,IncrementalChanges2015[[Type]:[Type]],$A16)</f>
        <v>0</v>
      </c>
      <c r="P16" s="23">
        <f>SUMIFS(IncrementalChanges2015[2008],IncrementalChanges2015[[EnableExclusion]:[EnableExclusion]],TRUE,IncrementalChanges2015[[Type]:[Type]],$A16)</f>
        <v>0</v>
      </c>
      <c r="Q16" s="23">
        <f>SUMIFS(IncrementalChanges2015[2007],IncrementalChanges2015[[EnableExclusion]:[EnableExclusion]],TRUE,IncrementalChanges2015[[Type]:[Type]],$A16)</f>
        <v>0</v>
      </c>
      <c r="R16" s="23">
        <f>SUMIFS(IncrementalChanges2015[2006],IncrementalChanges2015[[EnableExclusion]:[EnableExclusion]],TRUE,IncrementalChanges2015[[Type]:[Type]],$A16)</f>
        <v>0</v>
      </c>
      <c r="S16" s="23">
        <f>SUMIFS(IncrementalChanges2015[2005],IncrementalChanges2015[[EnableExclusion]:[EnableExclusion]],TRUE,IncrementalChanges2015[[Type]:[Type]],$A16)</f>
        <v>0</v>
      </c>
      <c r="T16" s="23">
        <f>SUMIFS(IncrementalChanges2015[2004],IncrementalChanges2015[[EnableExclusion]:[EnableExclusion]],TRUE,IncrementalChanges2015[[Type]:[Type]],$A16)</f>
        <v>0</v>
      </c>
      <c r="U16" s="23">
        <f>SUMIFS(IncrementalChanges2015[2003],IncrementalChanges2015[[EnableExclusion]:[EnableExclusion]],TRUE,IncrementalChanges2015[[Type]:[Type]],$A16)</f>
        <v>0</v>
      </c>
      <c r="V16" s="23">
        <f>SUMIFS(IncrementalChanges2015[2002],IncrementalChanges2015[[EnableExclusion]:[EnableExclusion]],TRUE,IncrementalChanges2015[[Type]:[Type]],$A16)</f>
        <v>0</v>
      </c>
      <c r="W16" s="23">
        <f>SUMIFS(IncrementalChanges2015[2001],IncrementalChanges2015[[EnableExclusion]:[EnableExclusion]],TRUE,IncrementalChanges2015[[Type]:[Type]],$A16)</f>
        <v>0</v>
      </c>
      <c r="X16" s="23">
        <f>SUMIFS(IncrementalChanges2015[2000],IncrementalChanges2015[[EnableExclusion]:[EnableExclusion]],TRUE,IncrementalChanges2015[[Type]:[Type]],$A16)</f>
        <v>0</v>
      </c>
      <c r="Y16" s="23">
        <f>SUMIFS(IncrementalChanges2015[1999],IncrementalChanges2015[[EnableExclusion]:[EnableExclusion]],TRUE,IncrementalChanges2015[[Type]:[Type]],$A16)</f>
        <v>0</v>
      </c>
      <c r="Z16" s="23">
        <f>SUMIFS(IncrementalChanges2015[1998],IncrementalChanges2015[[EnableExclusion]:[EnableExclusion]],TRUE,IncrementalChanges2015[[Type]:[Type]],$A16)</f>
        <v>0</v>
      </c>
      <c r="AA16" s="23">
        <f>SUMIFS(IncrementalChanges2015[1997],IncrementalChanges2015[[EnableExclusion]:[EnableExclusion]],TRUE,IncrementalChanges2015[[Type]:[Type]],$A16)</f>
        <v>0</v>
      </c>
      <c r="AB16" s="23">
        <f>SUMIFS(IncrementalChanges2015[1996],IncrementalChanges2015[[EnableExclusion]:[EnableExclusion]],TRUE,IncrementalChanges2015[[Type]:[Type]],$A16)</f>
        <v>0</v>
      </c>
      <c r="AC16" s="23">
        <f>SUMIFS(IncrementalChanges2015[1995],IncrementalChanges2015[[EnableExclusion]:[EnableExclusion]],TRUE,IncrementalChanges2015[[Type]:[Type]],$A16)</f>
        <v>0</v>
      </c>
      <c r="AD16" s="23">
        <f>SUMIFS(IncrementalChanges2015[1994],IncrementalChanges2015[[EnableExclusion]:[EnableExclusion]],TRUE,IncrementalChanges2015[[Type]:[Type]],$A16)</f>
        <v>0</v>
      </c>
      <c r="AE16" s="23">
        <f>SUMIFS(IncrementalChanges2015[1993],IncrementalChanges2015[[EnableExclusion]:[EnableExclusion]],TRUE,IncrementalChanges2015[[Type]:[Type]],$A16)</f>
        <v>0</v>
      </c>
      <c r="AF16" s="23">
        <f>SUMIFS(IncrementalChanges2015[1992],IncrementalChanges2015[[EnableExclusion]:[EnableExclusion]],TRUE,IncrementalChanges2015[[Type]:[Type]],$A16)</f>
        <v>0</v>
      </c>
      <c r="AG16" s="23">
        <f>SUMIFS(IncrementalChanges2015[1991],IncrementalChanges2015[[EnableExclusion]:[EnableExclusion]],TRUE,IncrementalChanges2015[[Type]:[Type]],$A16)</f>
        <v>0</v>
      </c>
      <c r="AH16" s="23">
        <f>SUMIFS(IncrementalChanges2015[1990],IncrementalChanges2015[[EnableExclusion]:[EnableExclusion]],TRUE,IncrementalChanges2015[[Type]:[Type]],$A16)</f>
        <v>0</v>
      </c>
      <c r="AI16" s="23">
        <f>SUMIFS(IncrementalChanges2015[1989],IncrementalChanges2015[[EnableExclusion]:[EnableExclusion]],TRUE,IncrementalChanges2015[[Type]:[Type]],$A16)</f>
        <v>0</v>
      </c>
      <c r="AJ16" s="23">
        <f>SUMIFS(IncrementalChanges2015[1988],IncrementalChanges2015[[EnableExclusion]:[EnableExclusion]],TRUE,IncrementalChanges2015[[Type]:[Type]],$A16)</f>
        <v>0</v>
      </c>
      <c r="AK16" s="23">
        <f>SUMIFS(IncrementalChanges2015[1987],IncrementalChanges2015[[EnableExclusion]:[EnableExclusion]],TRUE,IncrementalChanges2015[[Type]:[Type]],$A16)</f>
        <v>0</v>
      </c>
      <c r="AL16" s="23">
        <f>SUMIFS(IncrementalChanges2015[1986],IncrementalChanges2015[[EnableExclusion]:[EnableExclusion]],TRUE,IncrementalChanges2015[[Type]:[Type]],$A16)</f>
        <v>0</v>
      </c>
      <c r="AM16" s="23">
        <f>SUMIFS(IncrementalChanges2015[1985],IncrementalChanges2015[[EnableExclusion]:[EnableExclusion]],TRUE,IncrementalChanges2015[[Type]:[Type]],$A16)</f>
        <v>0</v>
      </c>
      <c r="AN16" s="23">
        <f>SUMIFS(IncrementalChanges2015[1984],IncrementalChanges2015[[EnableExclusion]:[EnableExclusion]],TRUE,IncrementalChanges2015[[Type]:[Type]],$A16)</f>
        <v>0</v>
      </c>
      <c r="AO16" s="23">
        <f>SUMIFS(IncrementalChanges2015[1983],IncrementalChanges2015[[EnableExclusion]:[EnableExclusion]],TRUE,IncrementalChanges2015[[Type]:[Type]],$A16)</f>
        <v>0</v>
      </c>
      <c r="AP16" s="23">
        <f>SUMIFS(IncrementalChanges2015[1982],IncrementalChanges2015[[EnableExclusion]:[EnableExclusion]],TRUE,IncrementalChanges2015[[Type]:[Type]],$A16)</f>
        <v>0</v>
      </c>
      <c r="AQ16" s="23">
        <f>SUMIFS(IncrementalChanges2015[1981],IncrementalChanges2015[[EnableExclusion]:[EnableExclusion]],TRUE,IncrementalChanges2015[[Type]:[Type]],$A16)</f>
        <v>0</v>
      </c>
      <c r="AR16" s="23">
        <f>SUMIFS(IncrementalChanges2015[1980],IncrementalChanges2015[[EnableExclusion]:[EnableExclusion]],TRUE,IncrementalChanges2015[[Type]:[Type]],$A16)</f>
        <v>0</v>
      </c>
      <c r="AS16" s="23">
        <f>SUMIFS(IncrementalChanges2015[1979],IncrementalChanges2015[[EnableExclusion]:[EnableExclusion]],TRUE,IncrementalChanges2015[[Type]:[Type]],$A16)</f>
        <v>0</v>
      </c>
      <c r="AT16" s="23">
        <f>SUMIFS(IncrementalChanges2015[1978],IncrementalChanges2015[[EnableExclusion]:[EnableExclusion]],TRUE,IncrementalChanges2015[[Type]:[Type]],$A16)</f>
        <v>0</v>
      </c>
      <c r="AU16" s="23">
        <f>SUMIFS(IncrementalChanges2015[1977],IncrementalChanges2015[[EnableExclusion]:[EnableExclusion]],TRUE,IncrementalChanges2015[[Type]:[Type]],$A16)</f>
        <v>0</v>
      </c>
      <c r="AV16" s="23">
        <f>SUMIFS(IncrementalChanges2015[1976],IncrementalChanges2015[[EnableExclusion]:[EnableExclusion]],TRUE,IncrementalChanges2015[[Type]:[Type]],$A16)</f>
        <v>0</v>
      </c>
      <c r="AW16" s="23">
        <f>SUMIFS(IncrementalChanges2015[1975],IncrementalChanges2015[[EnableExclusion]:[EnableExclusion]],TRUE,IncrementalChanges2015[[Type]:[Type]],$A16)</f>
        <v>0</v>
      </c>
      <c r="AX16" s="23">
        <f>SUMIFS(IncrementalChanges2015[1974],IncrementalChanges2015[[EnableExclusion]:[EnableExclusion]],TRUE,IncrementalChanges2015[[Type]:[Type]],$A16)</f>
        <v>0</v>
      </c>
      <c r="AY16" s="23">
        <f>SUMIFS(IncrementalChanges2015[1973],IncrementalChanges2015[[EnableExclusion]:[EnableExclusion]],TRUE,IncrementalChanges2015[[Type]:[Type]],$A16)</f>
        <v>0</v>
      </c>
      <c r="AZ16" s="23">
        <f>SUMIFS(IncrementalChanges2015[1972],IncrementalChanges2015[[EnableExclusion]:[EnableExclusion]],TRUE,IncrementalChanges2015[[Type]:[Type]],$A16)</f>
        <v>0</v>
      </c>
      <c r="BA16" s="23">
        <f>SUMIFS(IncrementalChanges2015[1971],IncrementalChanges2015[[EnableExclusion]:[EnableExclusion]],TRUE,IncrementalChanges2015[[Type]:[Type]],$A16)</f>
        <v>0</v>
      </c>
      <c r="BB16" s="23">
        <f>SUMIFS(IncrementalChanges2015[1970],IncrementalChanges2015[[EnableExclusion]:[EnableExclusion]],TRUE,IncrementalChanges2015[[Type]:[Type]],$A16)</f>
        <v>0</v>
      </c>
      <c r="BC16" s="23">
        <f>SUMIFS(IncrementalChanges2015[1969],IncrementalChanges2015[[EnableExclusion]:[EnableExclusion]],TRUE,IncrementalChanges2015[[Type]:[Type]],$A16)</f>
        <v>0</v>
      </c>
      <c r="BD16" s="23">
        <f>SUMIFS(IncrementalChanges2015[1968],IncrementalChanges2015[[EnableExclusion]:[EnableExclusion]],TRUE,IncrementalChanges2015[[Type]:[Type]],$A16)</f>
        <v>0</v>
      </c>
      <c r="BE16" s="23">
        <f>SUMIFS(IncrementalChanges2015[1967],IncrementalChanges2015[[EnableExclusion]:[EnableExclusion]],TRUE,IncrementalChanges2015[[Type]:[Type]],$A16)</f>
        <v>0</v>
      </c>
      <c r="BF16" s="23">
        <f>SUMIFS(IncrementalChanges2015[1966],IncrementalChanges2015[[EnableExclusion]:[EnableExclusion]],TRUE,IncrementalChanges2015[[Type]:[Type]],$A16)</f>
        <v>0</v>
      </c>
      <c r="BG16" s="23">
        <f>SUMIFS(IncrementalChanges2015[1965],IncrementalChanges2015[[EnableExclusion]:[EnableExclusion]],TRUE,IncrementalChanges2015[[Type]:[Type]],$A16)</f>
        <v>0</v>
      </c>
      <c r="BH16" s="23">
        <f>SUMIFS(IncrementalChanges2015[1964],IncrementalChanges2015[[EnableExclusion]:[EnableExclusion]],TRUE,IncrementalChanges2015[[Type]:[Type]],$A16)</f>
        <v>0</v>
      </c>
      <c r="BI16" s="23">
        <f>SUMIFS(IncrementalChanges2015[1963],IncrementalChanges2015[[EnableExclusion]:[EnableExclusion]],TRUE,IncrementalChanges2015[[Type]:[Type]],$A16)</f>
        <v>0</v>
      </c>
      <c r="BJ16" s="23">
        <f>SUMIFS(IncrementalChanges2015[1962],IncrementalChanges2015[[EnableExclusion]:[EnableExclusion]],TRUE,IncrementalChanges2015[[Type]:[Type]],$A16)</f>
        <v>0</v>
      </c>
      <c r="BK16" s="23">
        <f>SUMIFS(IncrementalChanges2015[1961],IncrementalChanges2015[[EnableExclusion]:[EnableExclusion]],TRUE,IncrementalChanges2015[[Type]:[Type]],$A16)</f>
        <v>0</v>
      </c>
      <c r="BL16" s="23">
        <f>SUMIFS(IncrementalChanges2015[1960],IncrementalChanges2015[[EnableExclusion]:[EnableExclusion]],TRUE,IncrementalChanges2015[[Type]:[Type]],$A16)</f>
        <v>0</v>
      </c>
      <c r="BM16" s="23">
        <f>SUMIFS(IncrementalChanges2015[1959],IncrementalChanges2015[[EnableExclusion]:[EnableExclusion]],TRUE,IncrementalChanges2015[[Type]:[Type]],$A16)</f>
        <v>0</v>
      </c>
      <c r="BN16" s="23">
        <f>SUMIFS(IncrementalChanges2015[1958],IncrementalChanges2015[[EnableExclusion]:[EnableExclusion]],TRUE,IncrementalChanges2015[[Type]:[Type]],$A16)</f>
        <v>0</v>
      </c>
      <c r="BO16" s="23">
        <f>SUMIFS(IncrementalChanges2015[1957],IncrementalChanges2015[[EnableExclusion]:[EnableExclusion]],TRUE,IncrementalChanges2015[[Type]:[Type]],$A16)</f>
        <v>0</v>
      </c>
      <c r="BP16" s="23">
        <f>SUMIFS(IncrementalChanges2015[1956],IncrementalChanges2015[[EnableExclusion]:[EnableExclusion]],TRUE,IncrementalChanges2015[[Type]:[Type]],$A16)</f>
        <v>0</v>
      </c>
      <c r="BQ16" s="23">
        <f>SUMIFS(IncrementalChanges2015[1955],IncrementalChanges2015[[EnableExclusion]:[EnableExclusion]],TRUE,IncrementalChanges2015[[Type]:[Type]],$A16)</f>
        <v>0</v>
      </c>
      <c r="BR16" s="23">
        <f>SUMIFS(IncrementalChanges2015[1954],IncrementalChanges2015[[EnableExclusion]:[EnableExclusion]],TRUE,IncrementalChanges2015[[Type]:[Type]],$A16)</f>
        <v>0</v>
      </c>
      <c r="BS16" s="23">
        <f>SUMIFS(IncrementalChanges2015[1953],IncrementalChanges2015[[EnableExclusion]:[EnableExclusion]],TRUE,IncrementalChanges2015[[Type]:[Type]],$A16)</f>
        <v>0</v>
      </c>
      <c r="BT16" s="23">
        <f>SUMIFS(IncrementalChanges2015[1952],IncrementalChanges2015[[EnableExclusion]:[EnableExclusion]],TRUE,IncrementalChanges2015[[Type]:[Type]],$A16)</f>
        <v>0</v>
      </c>
      <c r="BU16" s="23">
        <f>SUMIFS(IncrementalChanges2015[1951],IncrementalChanges2015[[EnableExclusion]:[EnableExclusion]],TRUE,IncrementalChanges2015[[Type]:[Type]],$A16)</f>
        <v>0</v>
      </c>
      <c r="BV16" s="23">
        <f>SUMIFS(IncrementalChanges2015[1950],IncrementalChanges2015[[EnableExclusion]:[EnableExclusion]],TRUE,IncrementalChanges2015[[Type]:[Type]],$A16)</f>
        <v>0</v>
      </c>
      <c r="BW16" s="23">
        <f>SUMIFS(IncrementalChanges2015[1949],IncrementalChanges2015[[EnableExclusion]:[EnableExclusion]],TRUE,IncrementalChanges2015[[Type]:[Type]],$A16)</f>
        <v>0</v>
      </c>
      <c r="BX16" s="23">
        <f>SUMIFS(IncrementalChanges2015[1948],IncrementalChanges2015[[EnableExclusion]:[EnableExclusion]],TRUE,IncrementalChanges2015[[Type]:[Type]],$A16)</f>
        <v>0</v>
      </c>
      <c r="BY16" s="23">
        <f>SUMIFS(IncrementalChanges2015[1947],IncrementalChanges2015[[EnableExclusion]:[EnableExclusion]],TRUE,IncrementalChanges2015[[Type]:[Type]],$A16)</f>
        <v>0</v>
      </c>
      <c r="BZ16" s="23">
        <f>SUMIFS(IncrementalChanges2015[1946],IncrementalChanges2015[[EnableExclusion]:[EnableExclusion]],TRUE,IncrementalChanges2015[[Type]:[Type]],$A16)</f>
        <v>0</v>
      </c>
      <c r="CA16" s="23">
        <f>SUMIFS(IncrementalChanges2015[1945],IncrementalChanges2015[[EnableExclusion]:[EnableExclusion]],TRUE,IncrementalChanges2015[[Type]:[Type]],$A16)</f>
        <v>0</v>
      </c>
      <c r="CB16" s="23">
        <f>SUMIFS(IncrementalChanges2015[1944],IncrementalChanges2015[[EnableExclusion]:[EnableExclusion]],TRUE,IncrementalChanges2015[[Type]:[Type]],$A16)</f>
        <v>0</v>
      </c>
      <c r="CC16" s="23">
        <f>SUMIFS(IncrementalChanges2015[1943],IncrementalChanges2015[[EnableExclusion]:[EnableExclusion]],TRUE,IncrementalChanges2015[[Type]:[Type]],$A16)</f>
        <v>0</v>
      </c>
      <c r="CD16" s="23">
        <f>SUMIFS(IncrementalChanges2015[1942],IncrementalChanges2015[[EnableExclusion]:[EnableExclusion]],TRUE,IncrementalChanges2015[[Type]:[Type]],$A16)</f>
        <v>0</v>
      </c>
      <c r="CE16" s="23">
        <f>SUMIFS(IncrementalChanges2015[1941],IncrementalChanges2015[[EnableExclusion]:[EnableExclusion]],TRUE,IncrementalChanges2015[[Type]:[Type]],$A16)</f>
        <v>0</v>
      </c>
      <c r="CF16" s="23">
        <f>SUMIFS(IncrementalChanges2015[1940],IncrementalChanges2015[[EnableExclusion]:[EnableExclusion]],TRUE,IncrementalChanges2015[[Type]:[Type]],$A16)</f>
        <v>0</v>
      </c>
      <c r="CG16" s="23">
        <f>SUMIFS(IncrementalChanges2015[1939],IncrementalChanges2015[[EnableExclusion]:[EnableExclusion]],TRUE,IncrementalChanges2015[[Type]:[Type]],$A16)</f>
        <v>0</v>
      </c>
      <c r="CH16" s="23">
        <f>SUMIFS(IncrementalChanges2015[1938],IncrementalChanges2015[[EnableExclusion]:[EnableExclusion]],TRUE,IncrementalChanges2015[[Type]:[Type]],$A16)</f>
        <v>0</v>
      </c>
      <c r="CI16" s="23">
        <f>SUMIFS(IncrementalChanges2015[1937],IncrementalChanges2015[[EnableExclusion]:[EnableExclusion]],TRUE,IncrementalChanges2015[[Type]:[Type]],$A16)</f>
        <v>0</v>
      </c>
      <c r="CJ16" s="23">
        <f>SUMIFS(IncrementalChanges2015[1936],IncrementalChanges2015[[EnableExclusion]:[EnableExclusion]],TRUE,IncrementalChanges2015[[Type]:[Type]],$A16)</f>
        <v>0</v>
      </c>
      <c r="CK16" s="23">
        <f>SUMIFS(IncrementalChanges2015[1935],IncrementalChanges2015[[EnableExclusion]:[EnableExclusion]],TRUE,IncrementalChanges2015[[Type]:[Type]],$A16)</f>
        <v>0</v>
      </c>
      <c r="CL16" s="23">
        <f>SUMIFS(IncrementalChanges2015[1934],IncrementalChanges2015[[EnableExclusion]:[EnableExclusion]],TRUE,IncrementalChanges2015[[Type]:[Type]],$A16)</f>
        <v>0</v>
      </c>
      <c r="CM16" s="23">
        <f>SUMIFS(IncrementalChanges2015[1933],IncrementalChanges2015[[EnableExclusion]:[EnableExclusion]],TRUE,IncrementalChanges2015[[Type]:[Type]],$A16)</f>
        <v>0</v>
      </c>
      <c r="CN16" s="23">
        <f>SUMIFS(IncrementalChanges2015[1932],IncrementalChanges2015[[EnableExclusion]:[EnableExclusion]],TRUE,IncrementalChanges2015[[Type]:[Type]],$A16)</f>
        <v>0</v>
      </c>
      <c r="CO16" s="23">
        <f>SUMIFS(IncrementalChanges2015[1931],IncrementalChanges2015[[EnableExclusion]:[EnableExclusion]],TRUE,IncrementalChanges2015[[Type]:[Type]],$A16)</f>
        <v>0</v>
      </c>
      <c r="CP16" s="23">
        <f>SUMIFS(IncrementalChanges2015[1930],IncrementalChanges2015[[EnableExclusion]:[EnableExclusion]],TRUE,IncrementalChanges2015[[Type]:[Type]],$A16)</f>
        <v>0</v>
      </c>
      <c r="CQ16" s="23">
        <f>SUMIFS(IncrementalChanges2015[1929],IncrementalChanges2015[[EnableExclusion]:[EnableExclusion]],TRUE,IncrementalChanges2015[[Type]:[Type]],$A16)</f>
        <v>0</v>
      </c>
      <c r="CR16" s="23">
        <f>SUMIFS(IncrementalChanges2015[1928],IncrementalChanges2015[[EnableExclusion]:[EnableExclusion]],TRUE,IncrementalChanges2015[[Type]:[Type]],$A16)</f>
        <v>0</v>
      </c>
      <c r="CS16" s="23">
        <f>SUMIFS(IncrementalChanges2015[1927],IncrementalChanges2015[[EnableExclusion]:[EnableExclusion]],TRUE,IncrementalChanges2015[[Type]:[Type]],$A16)</f>
        <v>0</v>
      </c>
      <c r="CT16" s="23">
        <f>SUMIFS(IncrementalChanges2015[1926],IncrementalChanges2015[[EnableExclusion]:[EnableExclusion]],TRUE,IncrementalChanges2015[[Type]:[Type]],$A16)</f>
        <v>0</v>
      </c>
      <c r="CU16" s="23">
        <f>SUMIFS(IncrementalChanges2015[1925],IncrementalChanges2015[[EnableExclusion]:[EnableExclusion]],TRUE,IncrementalChanges2015[[Type]:[Type]],$A16)</f>
        <v>0</v>
      </c>
      <c r="CV16" s="23">
        <f>SUMIFS(IncrementalChanges2015[1924],IncrementalChanges2015[[EnableExclusion]:[EnableExclusion]],TRUE,IncrementalChanges2015[[Type]:[Type]],$A16)</f>
        <v>0</v>
      </c>
    </row>
    <row r="17" spans="1:100" x14ac:dyDescent="0.25">
      <c r="A17" t="s">
        <v>125</v>
      </c>
      <c r="D17" t="s">
        <v>149</v>
      </c>
      <c r="H17" s="1">
        <f>SUM(I17:CV17)</f>
        <v>0</v>
      </c>
      <c r="I17" s="23">
        <f>SUMIFS(IncrementalChanges2015[2015],IncrementalChanges2015[[EnableExclusion]:[EnableExclusion]],TRUE,IncrementalChanges2015[[Type]:[Type]],$A17)</f>
        <v>0</v>
      </c>
      <c r="J17" s="23">
        <f>SUMIFS(IncrementalChanges2015[2014],IncrementalChanges2015[[EnableExclusion]:[EnableExclusion]],TRUE,IncrementalChanges2015[[Type]:[Type]],$A17)</f>
        <v>0</v>
      </c>
      <c r="K17" s="23">
        <f>SUMIFS(IncrementalChanges2015[2013],IncrementalChanges2015[[EnableExclusion]:[EnableExclusion]],TRUE,IncrementalChanges2015[[Type]:[Type]],$A17)</f>
        <v>0</v>
      </c>
      <c r="L17" s="23">
        <f>SUMIFS(IncrementalChanges2015[2012],IncrementalChanges2015[[EnableExclusion]:[EnableExclusion]],TRUE,IncrementalChanges2015[[Type]:[Type]],$A17)</f>
        <v>0</v>
      </c>
      <c r="M17" s="23">
        <f>SUMIFS(IncrementalChanges2015[2011],IncrementalChanges2015[[EnableExclusion]:[EnableExclusion]],TRUE,IncrementalChanges2015[[Type]:[Type]],$A17)</f>
        <v>0</v>
      </c>
      <c r="N17" s="23">
        <f>SUMIFS(IncrementalChanges2015[2010],IncrementalChanges2015[[EnableExclusion]:[EnableExclusion]],TRUE,IncrementalChanges2015[[Type]:[Type]],$A17)</f>
        <v>0</v>
      </c>
      <c r="O17" s="23">
        <f>SUMIFS(IncrementalChanges2015[2009],IncrementalChanges2015[[EnableExclusion]:[EnableExclusion]],TRUE,IncrementalChanges2015[[Type]:[Type]],$A17)</f>
        <v>0</v>
      </c>
      <c r="P17" s="23">
        <f>SUMIFS(IncrementalChanges2015[2008],IncrementalChanges2015[[EnableExclusion]:[EnableExclusion]],TRUE,IncrementalChanges2015[[Type]:[Type]],$A17)</f>
        <v>0</v>
      </c>
      <c r="Q17" s="23">
        <f>SUMIFS(IncrementalChanges2015[2007],IncrementalChanges2015[[EnableExclusion]:[EnableExclusion]],TRUE,IncrementalChanges2015[[Type]:[Type]],$A17)</f>
        <v>0</v>
      </c>
      <c r="R17" s="23">
        <f>SUMIFS(IncrementalChanges2015[2006],IncrementalChanges2015[[EnableExclusion]:[EnableExclusion]],TRUE,IncrementalChanges2015[[Type]:[Type]],$A17)</f>
        <v>0</v>
      </c>
      <c r="S17" s="23">
        <f>SUMIFS(IncrementalChanges2015[2005],IncrementalChanges2015[[EnableExclusion]:[EnableExclusion]],TRUE,IncrementalChanges2015[[Type]:[Type]],$A17)</f>
        <v>0</v>
      </c>
      <c r="T17" s="23">
        <f>SUMIFS(IncrementalChanges2015[2004],IncrementalChanges2015[[EnableExclusion]:[EnableExclusion]],TRUE,IncrementalChanges2015[[Type]:[Type]],$A17)</f>
        <v>0</v>
      </c>
      <c r="U17" s="23">
        <f>SUMIFS(IncrementalChanges2015[2003],IncrementalChanges2015[[EnableExclusion]:[EnableExclusion]],TRUE,IncrementalChanges2015[[Type]:[Type]],$A17)</f>
        <v>0</v>
      </c>
      <c r="V17" s="23">
        <f>SUMIFS(IncrementalChanges2015[2002],IncrementalChanges2015[[EnableExclusion]:[EnableExclusion]],TRUE,IncrementalChanges2015[[Type]:[Type]],$A17)</f>
        <v>0</v>
      </c>
      <c r="W17" s="23">
        <f>SUMIFS(IncrementalChanges2015[2001],IncrementalChanges2015[[EnableExclusion]:[EnableExclusion]],TRUE,IncrementalChanges2015[[Type]:[Type]],$A17)</f>
        <v>0</v>
      </c>
      <c r="X17" s="23">
        <f>SUMIFS(IncrementalChanges2015[2000],IncrementalChanges2015[[EnableExclusion]:[EnableExclusion]],TRUE,IncrementalChanges2015[[Type]:[Type]],$A17)</f>
        <v>0</v>
      </c>
      <c r="Y17" s="23">
        <f>SUMIFS(IncrementalChanges2015[1999],IncrementalChanges2015[[EnableExclusion]:[EnableExclusion]],TRUE,IncrementalChanges2015[[Type]:[Type]],$A17)</f>
        <v>0</v>
      </c>
      <c r="Z17" s="23">
        <f>SUMIFS(IncrementalChanges2015[1998],IncrementalChanges2015[[EnableExclusion]:[EnableExclusion]],TRUE,IncrementalChanges2015[[Type]:[Type]],$A17)</f>
        <v>0</v>
      </c>
      <c r="AA17" s="23">
        <f>SUMIFS(IncrementalChanges2015[1997],IncrementalChanges2015[[EnableExclusion]:[EnableExclusion]],TRUE,IncrementalChanges2015[[Type]:[Type]],$A17)</f>
        <v>0</v>
      </c>
      <c r="AB17" s="23">
        <f>SUMIFS(IncrementalChanges2015[1996],IncrementalChanges2015[[EnableExclusion]:[EnableExclusion]],TRUE,IncrementalChanges2015[[Type]:[Type]],$A17)</f>
        <v>0</v>
      </c>
      <c r="AC17" s="23">
        <f>SUMIFS(IncrementalChanges2015[1995],IncrementalChanges2015[[EnableExclusion]:[EnableExclusion]],TRUE,IncrementalChanges2015[[Type]:[Type]],$A17)</f>
        <v>0</v>
      </c>
      <c r="AD17" s="23">
        <f>SUMIFS(IncrementalChanges2015[1994],IncrementalChanges2015[[EnableExclusion]:[EnableExclusion]],TRUE,IncrementalChanges2015[[Type]:[Type]],$A17)</f>
        <v>0</v>
      </c>
      <c r="AE17" s="23">
        <f>SUMIFS(IncrementalChanges2015[1993],IncrementalChanges2015[[EnableExclusion]:[EnableExclusion]],TRUE,IncrementalChanges2015[[Type]:[Type]],$A17)</f>
        <v>0</v>
      </c>
      <c r="AF17" s="23">
        <f>SUMIFS(IncrementalChanges2015[1992],IncrementalChanges2015[[EnableExclusion]:[EnableExclusion]],TRUE,IncrementalChanges2015[[Type]:[Type]],$A17)</f>
        <v>0</v>
      </c>
      <c r="AG17" s="23">
        <f>SUMIFS(IncrementalChanges2015[1991],IncrementalChanges2015[[EnableExclusion]:[EnableExclusion]],TRUE,IncrementalChanges2015[[Type]:[Type]],$A17)</f>
        <v>0</v>
      </c>
      <c r="AH17" s="23">
        <f>SUMIFS(IncrementalChanges2015[1990],IncrementalChanges2015[[EnableExclusion]:[EnableExclusion]],TRUE,IncrementalChanges2015[[Type]:[Type]],$A17)</f>
        <v>0</v>
      </c>
      <c r="AI17" s="23">
        <f>SUMIFS(IncrementalChanges2015[1989],IncrementalChanges2015[[EnableExclusion]:[EnableExclusion]],TRUE,IncrementalChanges2015[[Type]:[Type]],$A17)</f>
        <v>0</v>
      </c>
      <c r="AJ17" s="23">
        <f>SUMIFS(IncrementalChanges2015[1988],IncrementalChanges2015[[EnableExclusion]:[EnableExclusion]],TRUE,IncrementalChanges2015[[Type]:[Type]],$A17)</f>
        <v>0</v>
      </c>
      <c r="AK17" s="23">
        <f>SUMIFS(IncrementalChanges2015[1987],IncrementalChanges2015[[EnableExclusion]:[EnableExclusion]],TRUE,IncrementalChanges2015[[Type]:[Type]],$A17)</f>
        <v>0</v>
      </c>
      <c r="AL17" s="23">
        <f>SUMIFS(IncrementalChanges2015[1986],IncrementalChanges2015[[EnableExclusion]:[EnableExclusion]],TRUE,IncrementalChanges2015[[Type]:[Type]],$A17)</f>
        <v>0</v>
      </c>
      <c r="AM17" s="23">
        <f>SUMIFS(IncrementalChanges2015[1985],IncrementalChanges2015[[EnableExclusion]:[EnableExclusion]],TRUE,IncrementalChanges2015[[Type]:[Type]],$A17)</f>
        <v>0</v>
      </c>
      <c r="AN17" s="23">
        <f>SUMIFS(IncrementalChanges2015[1984],IncrementalChanges2015[[EnableExclusion]:[EnableExclusion]],TRUE,IncrementalChanges2015[[Type]:[Type]],$A17)</f>
        <v>0</v>
      </c>
      <c r="AO17" s="23">
        <f>SUMIFS(IncrementalChanges2015[1983],IncrementalChanges2015[[EnableExclusion]:[EnableExclusion]],TRUE,IncrementalChanges2015[[Type]:[Type]],$A17)</f>
        <v>0</v>
      </c>
      <c r="AP17" s="23">
        <f>SUMIFS(IncrementalChanges2015[1982],IncrementalChanges2015[[EnableExclusion]:[EnableExclusion]],TRUE,IncrementalChanges2015[[Type]:[Type]],$A17)</f>
        <v>0</v>
      </c>
      <c r="AQ17" s="23">
        <f>SUMIFS(IncrementalChanges2015[1981],IncrementalChanges2015[[EnableExclusion]:[EnableExclusion]],TRUE,IncrementalChanges2015[[Type]:[Type]],$A17)</f>
        <v>0</v>
      </c>
      <c r="AR17" s="23">
        <f>SUMIFS(IncrementalChanges2015[1980],IncrementalChanges2015[[EnableExclusion]:[EnableExclusion]],TRUE,IncrementalChanges2015[[Type]:[Type]],$A17)</f>
        <v>0</v>
      </c>
      <c r="AS17" s="23">
        <f>SUMIFS(IncrementalChanges2015[1979],IncrementalChanges2015[[EnableExclusion]:[EnableExclusion]],TRUE,IncrementalChanges2015[[Type]:[Type]],$A17)</f>
        <v>0</v>
      </c>
      <c r="AT17" s="23">
        <f>SUMIFS(IncrementalChanges2015[1978],IncrementalChanges2015[[EnableExclusion]:[EnableExclusion]],TRUE,IncrementalChanges2015[[Type]:[Type]],$A17)</f>
        <v>0</v>
      </c>
      <c r="AU17" s="23">
        <f>SUMIFS(IncrementalChanges2015[1977],IncrementalChanges2015[[EnableExclusion]:[EnableExclusion]],TRUE,IncrementalChanges2015[[Type]:[Type]],$A17)</f>
        <v>0</v>
      </c>
      <c r="AV17" s="23">
        <f>SUMIFS(IncrementalChanges2015[1976],IncrementalChanges2015[[EnableExclusion]:[EnableExclusion]],TRUE,IncrementalChanges2015[[Type]:[Type]],$A17)</f>
        <v>0</v>
      </c>
      <c r="AW17" s="23">
        <f>SUMIFS(IncrementalChanges2015[1975],IncrementalChanges2015[[EnableExclusion]:[EnableExclusion]],TRUE,IncrementalChanges2015[[Type]:[Type]],$A17)</f>
        <v>0</v>
      </c>
      <c r="AX17" s="23">
        <f>SUMIFS(IncrementalChanges2015[1974],IncrementalChanges2015[[EnableExclusion]:[EnableExclusion]],TRUE,IncrementalChanges2015[[Type]:[Type]],$A17)</f>
        <v>0</v>
      </c>
      <c r="AY17" s="23">
        <f>SUMIFS(IncrementalChanges2015[1973],IncrementalChanges2015[[EnableExclusion]:[EnableExclusion]],TRUE,IncrementalChanges2015[[Type]:[Type]],$A17)</f>
        <v>0</v>
      </c>
      <c r="AZ17" s="23">
        <f>SUMIFS(IncrementalChanges2015[1972],IncrementalChanges2015[[EnableExclusion]:[EnableExclusion]],TRUE,IncrementalChanges2015[[Type]:[Type]],$A17)</f>
        <v>0</v>
      </c>
      <c r="BA17" s="23">
        <f>SUMIFS(IncrementalChanges2015[1971],IncrementalChanges2015[[EnableExclusion]:[EnableExclusion]],TRUE,IncrementalChanges2015[[Type]:[Type]],$A17)</f>
        <v>0</v>
      </c>
      <c r="BB17" s="23">
        <f>SUMIFS(IncrementalChanges2015[1970],IncrementalChanges2015[[EnableExclusion]:[EnableExclusion]],TRUE,IncrementalChanges2015[[Type]:[Type]],$A17)</f>
        <v>0</v>
      </c>
      <c r="BC17" s="23">
        <f>SUMIFS(IncrementalChanges2015[1969],IncrementalChanges2015[[EnableExclusion]:[EnableExclusion]],TRUE,IncrementalChanges2015[[Type]:[Type]],$A17)</f>
        <v>0</v>
      </c>
      <c r="BD17" s="23">
        <f>SUMIFS(IncrementalChanges2015[1968],IncrementalChanges2015[[EnableExclusion]:[EnableExclusion]],TRUE,IncrementalChanges2015[[Type]:[Type]],$A17)</f>
        <v>0</v>
      </c>
      <c r="BE17" s="23">
        <f>SUMIFS(IncrementalChanges2015[1967],IncrementalChanges2015[[EnableExclusion]:[EnableExclusion]],TRUE,IncrementalChanges2015[[Type]:[Type]],$A17)</f>
        <v>0</v>
      </c>
      <c r="BF17" s="23">
        <f>SUMIFS(IncrementalChanges2015[1966],IncrementalChanges2015[[EnableExclusion]:[EnableExclusion]],TRUE,IncrementalChanges2015[[Type]:[Type]],$A17)</f>
        <v>0</v>
      </c>
      <c r="BG17" s="23">
        <f>SUMIFS(IncrementalChanges2015[1965],IncrementalChanges2015[[EnableExclusion]:[EnableExclusion]],TRUE,IncrementalChanges2015[[Type]:[Type]],$A17)</f>
        <v>0</v>
      </c>
      <c r="BH17" s="23">
        <f>SUMIFS(IncrementalChanges2015[1964],IncrementalChanges2015[[EnableExclusion]:[EnableExclusion]],TRUE,IncrementalChanges2015[[Type]:[Type]],$A17)</f>
        <v>0</v>
      </c>
      <c r="BI17" s="23">
        <f>SUMIFS(IncrementalChanges2015[1963],IncrementalChanges2015[[EnableExclusion]:[EnableExclusion]],TRUE,IncrementalChanges2015[[Type]:[Type]],$A17)</f>
        <v>0</v>
      </c>
      <c r="BJ17" s="23">
        <f>SUMIFS(IncrementalChanges2015[1962],IncrementalChanges2015[[EnableExclusion]:[EnableExclusion]],TRUE,IncrementalChanges2015[[Type]:[Type]],$A17)</f>
        <v>0</v>
      </c>
      <c r="BK17" s="23">
        <f>SUMIFS(IncrementalChanges2015[1961],IncrementalChanges2015[[EnableExclusion]:[EnableExclusion]],TRUE,IncrementalChanges2015[[Type]:[Type]],$A17)</f>
        <v>0</v>
      </c>
      <c r="BL17" s="23">
        <f>SUMIFS(IncrementalChanges2015[1960],IncrementalChanges2015[[EnableExclusion]:[EnableExclusion]],TRUE,IncrementalChanges2015[[Type]:[Type]],$A17)</f>
        <v>0</v>
      </c>
      <c r="BM17" s="23">
        <f>SUMIFS(IncrementalChanges2015[1959],IncrementalChanges2015[[EnableExclusion]:[EnableExclusion]],TRUE,IncrementalChanges2015[[Type]:[Type]],$A17)</f>
        <v>0</v>
      </c>
      <c r="BN17" s="23">
        <f>SUMIFS(IncrementalChanges2015[1958],IncrementalChanges2015[[EnableExclusion]:[EnableExclusion]],TRUE,IncrementalChanges2015[[Type]:[Type]],$A17)</f>
        <v>0</v>
      </c>
      <c r="BO17" s="23">
        <f>SUMIFS(IncrementalChanges2015[1957],IncrementalChanges2015[[EnableExclusion]:[EnableExclusion]],TRUE,IncrementalChanges2015[[Type]:[Type]],$A17)</f>
        <v>0</v>
      </c>
      <c r="BP17" s="23">
        <f>SUMIFS(IncrementalChanges2015[1956],IncrementalChanges2015[[EnableExclusion]:[EnableExclusion]],TRUE,IncrementalChanges2015[[Type]:[Type]],$A17)</f>
        <v>0</v>
      </c>
      <c r="BQ17" s="23">
        <f>SUMIFS(IncrementalChanges2015[1955],IncrementalChanges2015[[EnableExclusion]:[EnableExclusion]],TRUE,IncrementalChanges2015[[Type]:[Type]],$A17)</f>
        <v>0</v>
      </c>
      <c r="BR17" s="23">
        <f>SUMIFS(IncrementalChanges2015[1954],IncrementalChanges2015[[EnableExclusion]:[EnableExclusion]],TRUE,IncrementalChanges2015[[Type]:[Type]],$A17)</f>
        <v>0</v>
      </c>
      <c r="BS17" s="23">
        <f>SUMIFS(IncrementalChanges2015[1953],IncrementalChanges2015[[EnableExclusion]:[EnableExclusion]],TRUE,IncrementalChanges2015[[Type]:[Type]],$A17)</f>
        <v>0</v>
      </c>
      <c r="BT17" s="23">
        <f>SUMIFS(IncrementalChanges2015[1952],IncrementalChanges2015[[EnableExclusion]:[EnableExclusion]],TRUE,IncrementalChanges2015[[Type]:[Type]],$A17)</f>
        <v>0</v>
      </c>
      <c r="BU17" s="23">
        <f>SUMIFS(IncrementalChanges2015[1951],IncrementalChanges2015[[EnableExclusion]:[EnableExclusion]],TRUE,IncrementalChanges2015[[Type]:[Type]],$A17)</f>
        <v>0</v>
      </c>
      <c r="BV17" s="23">
        <f>SUMIFS(IncrementalChanges2015[1950],IncrementalChanges2015[[EnableExclusion]:[EnableExclusion]],TRUE,IncrementalChanges2015[[Type]:[Type]],$A17)</f>
        <v>0</v>
      </c>
      <c r="BW17" s="23">
        <f>SUMIFS(IncrementalChanges2015[1949],IncrementalChanges2015[[EnableExclusion]:[EnableExclusion]],TRUE,IncrementalChanges2015[[Type]:[Type]],$A17)</f>
        <v>0</v>
      </c>
      <c r="BX17" s="23">
        <f>SUMIFS(IncrementalChanges2015[1948],IncrementalChanges2015[[EnableExclusion]:[EnableExclusion]],TRUE,IncrementalChanges2015[[Type]:[Type]],$A17)</f>
        <v>0</v>
      </c>
      <c r="BY17" s="23">
        <f>SUMIFS(IncrementalChanges2015[1947],IncrementalChanges2015[[EnableExclusion]:[EnableExclusion]],TRUE,IncrementalChanges2015[[Type]:[Type]],$A17)</f>
        <v>0</v>
      </c>
      <c r="BZ17" s="23">
        <f>SUMIFS(IncrementalChanges2015[1946],IncrementalChanges2015[[EnableExclusion]:[EnableExclusion]],TRUE,IncrementalChanges2015[[Type]:[Type]],$A17)</f>
        <v>0</v>
      </c>
      <c r="CA17" s="23">
        <f>SUMIFS(IncrementalChanges2015[1945],IncrementalChanges2015[[EnableExclusion]:[EnableExclusion]],TRUE,IncrementalChanges2015[[Type]:[Type]],$A17)</f>
        <v>0</v>
      </c>
      <c r="CB17" s="23">
        <f>SUMIFS(IncrementalChanges2015[1944],IncrementalChanges2015[[EnableExclusion]:[EnableExclusion]],TRUE,IncrementalChanges2015[[Type]:[Type]],$A17)</f>
        <v>0</v>
      </c>
      <c r="CC17" s="23">
        <f>SUMIFS(IncrementalChanges2015[1943],IncrementalChanges2015[[EnableExclusion]:[EnableExclusion]],TRUE,IncrementalChanges2015[[Type]:[Type]],$A17)</f>
        <v>0</v>
      </c>
      <c r="CD17" s="23">
        <f>SUMIFS(IncrementalChanges2015[1942],IncrementalChanges2015[[EnableExclusion]:[EnableExclusion]],TRUE,IncrementalChanges2015[[Type]:[Type]],$A17)</f>
        <v>0</v>
      </c>
      <c r="CE17" s="23">
        <f>SUMIFS(IncrementalChanges2015[1941],IncrementalChanges2015[[EnableExclusion]:[EnableExclusion]],TRUE,IncrementalChanges2015[[Type]:[Type]],$A17)</f>
        <v>0</v>
      </c>
      <c r="CF17" s="23">
        <f>SUMIFS(IncrementalChanges2015[1940],IncrementalChanges2015[[EnableExclusion]:[EnableExclusion]],TRUE,IncrementalChanges2015[[Type]:[Type]],$A17)</f>
        <v>0</v>
      </c>
      <c r="CG17" s="23">
        <f>SUMIFS(IncrementalChanges2015[1939],IncrementalChanges2015[[EnableExclusion]:[EnableExclusion]],TRUE,IncrementalChanges2015[[Type]:[Type]],$A17)</f>
        <v>0</v>
      </c>
      <c r="CH17" s="23">
        <f>SUMIFS(IncrementalChanges2015[1938],IncrementalChanges2015[[EnableExclusion]:[EnableExclusion]],TRUE,IncrementalChanges2015[[Type]:[Type]],$A17)</f>
        <v>0</v>
      </c>
      <c r="CI17" s="23">
        <f>SUMIFS(IncrementalChanges2015[1937],IncrementalChanges2015[[EnableExclusion]:[EnableExclusion]],TRUE,IncrementalChanges2015[[Type]:[Type]],$A17)</f>
        <v>0</v>
      </c>
      <c r="CJ17" s="23">
        <f>SUMIFS(IncrementalChanges2015[1936],IncrementalChanges2015[[EnableExclusion]:[EnableExclusion]],TRUE,IncrementalChanges2015[[Type]:[Type]],$A17)</f>
        <v>0</v>
      </c>
      <c r="CK17" s="23">
        <f>SUMIFS(IncrementalChanges2015[1935],IncrementalChanges2015[[EnableExclusion]:[EnableExclusion]],TRUE,IncrementalChanges2015[[Type]:[Type]],$A17)</f>
        <v>0</v>
      </c>
      <c r="CL17" s="23">
        <f>SUMIFS(IncrementalChanges2015[1934],IncrementalChanges2015[[EnableExclusion]:[EnableExclusion]],TRUE,IncrementalChanges2015[[Type]:[Type]],$A17)</f>
        <v>0</v>
      </c>
      <c r="CM17" s="23">
        <f>SUMIFS(IncrementalChanges2015[1933],IncrementalChanges2015[[EnableExclusion]:[EnableExclusion]],TRUE,IncrementalChanges2015[[Type]:[Type]],$A17)</f>
        <v>0</v>
      </c>
      <c r="CN17" s="23">
        <f>SUMIFS(IncrementalChanges2015[1932],IncrementalChanges2015[[EnableExclusion]:[EnableExclusion]],TRUE,IncrementalChanges2015[[Type]:[Type]],$A17)</f>
        <v>0</v>
      </c>
      <c r="CO17" s="23">
        <f>SUMIFS(IncrementalChanges2015[1931],IncrementalChanges2015[[EnableExclusion]:[EnableExclusion]],TRUE,IncrementalChanges2015[[Type]:[Type]],$A17)</f>
        <v>0</v>
      </c>
      <c r="CP17" s="23">
        <f>SUMIFS(IncrementalChanges2015[1930],IncrementalChanges2015[[EnableExclusion]:[EnableExclusion]],TRUE,IncrementalChanges2015[[Type]:[Type]],$A17)</f>
        <v>0</v>
      </c>
      <c r="CQ17" s="23">
        <f>SUMIFS(IncrementalChanges2015[1929],IncrementalChanges2015[[EnableExclusion]:[EnableExclusion]],TRUE,IncrementalChanges2015[[Type]:[Type]],$A17)</f>
        <v>0</v>
      </c>
      <c r="CR17" s="23">
        <f>SUMIFS(IncrementalChanges2015[1928],IncrementalChanges2015[[EnableExclusion]:[EnableExclusion]],TRUE,IncrementalChanges2015[[Type]:[Type]],$A17)</f>
        <v>0</v>
      </c>
      <c r="CS17" s="23">
        <f>SUMIFS(IncrementalChanges2015[1927],IncrementalChanges2015[[EnableExclusion]:[EnableExclusion]],TRUE,IncrementalChanges2015[[Type]:[Type]],$A17)</f>
        <v>0</v>
      </c>
      <c r="CT17" s="23">
        <f>SUMIFS(IncrementalChanges2015[1926],IncrementalChanges2015[[EnableExclusion]:[EnableExclusion]],TRUE,IncrementalChanges2015[[Type]:[Type]],$A17)</f>
        <v>0</v>
      </c>
      <c r="CU17" s="23">
        <f>SUMIFS(IncrementalChanges2015[1925],IncrementalChanges2015[[EnableExclusion]:[EnableExclusion]],TRUE,IncrementalChanges2015[[Type]:[Type]],$A17)</f>
        <v>0</v>
      </c>
      <c r="CV17" s="23">
        <f>SUMIFS(IncrementalChanges2015[1924],IncrementalChanges2015[[EnableExclusion]:[EnableExclusion]],TRUE,IncrementalChanges2015[[Type]:[Type]],$A17)</f>
        <v>0</v>
      </c>
    </row>
    <row r="18" spans="1:100" x14ac:dyDescent="0.25">
      <c r="H18" s="1"/>
    </row>
    <row r="20" spans="1:100" s="2" customFormat="1" ht="20.25" thickBot="1" x14ac:dyDescent="0.35">
      <c r="B20" s="2" t="s">
        <v>143</v>
      </c>
    </row>
    <row r="21" spans="1:100" ht="15.75" thickTop="1" x14ac:dyDescent="0.25">
      <c r="D21" t="s">
        <v>0</v>
      </c>
      <c r="H21" s="1">
        <f>SUM(I21:CV21)</f>
        <v>3240</v>
      </c>
      <c r="I21" s="23">
        <f t="shared" ref="I21" si="0">I5+I13</f>
        <v>802</v>
      </c>
      <c r="J21" s="23">
        <f t="shared" ref="J21:AO21" si="1">J5+J13</f>
        <v>155</v>
      </c>
      <c r="K21" s="23">
        <f t="shared" si="1"/>
        <v>155</v>
      </c>
      <c r="L21" s="23">
        <f t="shared" si="1"/>
        <v>126</v>
      </c>
      <c r="M21" s="23">
        <f t="shared" si="1"/>
        <v>106</v>
      </c>
      <c r="N21" s="23">
        <f t="shared" si="1"/>
        <v>225</v>
      </c>
      <c r="O21" s="23">
        <f t="shared" si="1"/>
        <v>222</v>
      </c>
      <c r="P21" s="23">
        <f t="shared" si="1"/>
        <v>160</v>
      </c>
      <c r="Q21" s="23">
        <f t="shared" si="1"/>
        <v>123</v>
      </c>
      <c r="R21" s="23">
        <f t="shared" si="1"/>
        <v>44</v>
      </c>
      <c r="S21" s="23">
        <f t="shared" si="1"/>
        <v>68</v>
      </c>
      <c r="T21" s="23">
        <f t="shared" si="1"/>
        <v>133</v>
      </c>
      <c r="U21" s="23">
        <f t="shared" si="1"/>
        <v>171</v>
      </c>
      <c r="V21" s="23">
        <f t="shared" si="1"/>
        <v>130</v>
      </c>
      <c r="W21" s="23">
        <f t="shared" si="1"/>
        <v>55</v>
      </c>
      <c r="X21" s="23">
        <f t="shared" si="1"/>
        <v>84</v>
      </c>
      <c r="Y21" s="23">
        <f t="shared" si="1"/>
        <v>122</v>
      </c>
      <c r="Z21" s="23">
        <f t="shared" si="1"/>
        <v>139</v>
      </c>
      <c r="AA21" s="23">
        <f t="shared" si="1"/>
        <v>28</v>
      </c>
      <c r="AB21" s="23">
        <f t="shared" si="1"/>
        <v>9</v>
      </c>
      <c r="AC21" s="23">
        <f t="shared" si="1"/>
        <v>7</v>
      </c>
      <c r="AD21" s="23">
        <f t="shared" si="1"/>
        <v>10</v>
      </c>
      <c r="AE21" s="23">
        <f t="shared" si="1"/>
        <v>0</v>
      </c>
      <c r="AF21" s="23">
        <f t="shared" si="1"/>
        <v>10</v>
      </c>
      <c r="AG21" s="23">
        <f t="shared" si="1"/>
        <v>1</v>
      </c>
      <c r="AH21" s="23">
        <f t="shared" si="1"/>
        <v>1</v>
      </c>
      <c r="AI21" s="23">
        <f t="shared" si="1"/>
        <v>10</v>
      </c>
      <c r="AJ21" s="23">
        <f t="shared" si="1"/>
        <v>5</v>
      </c>
      <c r="AK21" s="23">
        <f t="shared" si="1"/>
        <v>12</v>
      </c>
      <c r="AL21" s="23">
        <f t="shared" si="1"/>
        <v>2</v>
      </c>
      <c r="AM21" s="23">
        <f t="shared" si="1"/>
        <v>9</v>
      </c>
      <c r="AN21" s="23">
        <f t="shared" si="1"/>
        <v>10</v>
      </c>
      <c r="AO21" s="23">
        <f t="shared" si="1"/>
        <v>26</v>
      </c>
      <c r="AP21" s="23">
        <f t="shared" ref="AP21:BU21" si="2">AP5+AP13</f>
        <v>9</v>
      </c>
      <c r="AQ21" s="23">
        <f t="shared" si="2"/>
        <v>17</v>
      </c>
      <c r="AR21" s="23">
        <f t="shared" si="2"/>
        <v>49</v>
      </c>
      <c r="AS21" s="23">
        <f t="shared" si="2"/>
        <v>0</v>
      </c>
      <c r="AT21" s="23">
        <f t="shared" si="2"/>
        <v>0</v>
      </c>
      <c r="AU21" s="23">
        <f t="shared" si="2"/>
        <v>3</v>
      </c>
      <c r="AV21" s="23">
        <f t="shared" si="2"/>
        <v>0</v>
      </c>
      <c r="AW21" s="23">
        <f t="shared" si="2"/>
        <v>0</v>
      </c>
      <c r="AX21" s="23">
        <f t="shared" si="2"/>
        <v>0</v>
      </c>
      <c r="AY21" s="23">
        <f t="shared" si="2"/>
        <v>0</v>
      </c>
      <c r="AZ21" s="23">
        <f t="shared" si="2"/>
        <v>1</v>
      </c>
      <c r="BA21" s="23">
        <f t="shared" si="2"/>
        <v>1</v>
      </c>
      <c r="BB21" s="23">
        <f t="shared" si="2"/>
        <v>0</v>
      </c>
      <c r="BC21" s="23">
        <f t="shared" si="2"/>
        <v>0</v>
      </c>
      <c r="BD21" s="23">
        <f t="shared" si="2"/>
        <v>0</v>
      </c>
      <c r="BE21" s="23">
        <f t="shared" si="2"/>
        <v>0</v>
      </c>
      <c r="BF21" s="23">
        <f t="shared" si="2"/>
        <v>0</v>
      </c>
      <c r="BG21" s="23">
        <f t="shared" si="2"/>
        <v>0</v>
      </c>
      <c r="BH21" s="23">
        <f t="shared" si="2"/>
        <v>0</v>
      </c>
      <c r="BI21" s="23">
        <f t="shared" si="2"/>
        <v>0</v>
      </c>
      <c r="BJ21" s="23">
        <f t="shared" si="2"/>
        <v>0</v>
      </c>
      <c r="BK21" s="23">
        <f t="shared" si="2"/>
        <v>0</v>
      </c>
      <c r="BL21" s="23">
        <f t="shared" si="2"/>
        <v>0</v>
      </c>
      <c r="BM21" s="23">
        <f t="shared" si="2"/>
        <v>0</v>
      </c>
      <c r="BN21" s="23">
        <f t="shared" si="2"/>
        <v>0</v>
      </c>
      <c r="BO21" s="23">
        <f t="shared" si="2"/>
        <v>0</v>
      </c>
      <c r="BP21" s="23">
        <f t="shared" si="2"/>
        <v>0</v>
      </c>
      <c r="BQ21" s="23">
        <f t="shared" si="2"/>
        <v>0</v>
      </c>
      <c r="BR21" s="23">
        <f t="shared" si="2"/>
        <v>0</v>
      </c>
      <c r="BS21" s="23">
        <f t="shared" si="2"/>
        <v>0</v>
      </c>
      <c r="BT21" s="23">
        <f t="shared" si="2"/>
        <v>0</v>
      </c>
      <c r="BU21" s="23">
        <f t="shared" si="2"/>
        <v>0</v>
      </c>
      <c r="BV21" s="23">
        <f t="shared" ref="BV21:CV21" si="3">BV5+BV13</f>
        <v>0</v>
      </c>
      <c r="BW21" s="23">
        <f t="shared" si="3"/>
        <v>0</v>
      </c>
      <c r="BX21" s="23">
        <f t="shared" si="3"/>
        <v>0</v>
      </c>
      <c r="BY21" s="23">
        <f t="shared" si="3"/>
        <v>0</v>
      </c>
      <c r="BZ21" s="23">
        <f t="shared" si="3"/>
        <v>0</v>
      </c>
      <c r="CA21" s="23">
        <f t="shared" si="3"/>
        <v>0</v>
      </c>
      <c r="CB21" s="23">
        <f t="shared" si="3"/>
        <v>0</v>
      </c>
      <c r="CC21" s="23">
        <f t="shared" si="3"/>
        <v>0</v>
      </c>
      <c r="CD21" s="23">
        <f t="shared" si="3"/>
        <v>0</v>
      </c>
      <c r="CE21" s="23">
        <f t="shared" si="3"/>
        <v>0</v>
      </c>
      <c r="CF21" s="23">
        <f t="shared" si="3"/>
        <v>0</v>
      </c>
      <c r="CG21" s="23">
        <f t="shared" si="3"/>
        <v>0</v>
      </c>
      <c r="CH21" s="23">
        <f t="shared" si="3"/>
        <v>0</v>
      </c>
      <c r="CI21" s="23">
        <f t="shared" si="3"/>
        <v>0</v>
      </c>
      <c r="CJ21" s="23">
        <f t="shared" si="3"/>
        <v>0</v>
      </c>
      <c r="CK21" s="23">
        <f t="shared" si="3"/>
        <v>0</v>
      </c>
      <c r="CL21" s="23">
        <f t="shared" si="3"/>
        <v>0</v>
      </c>
      <c r="CM21" s="23">
        <f t="shared" si="3"/>
        <v>0</v>
      </c>
      <c r="CN21" s="23">
        <f t="shared" si="3"/>
        <v>0</v>
      </c>
      <c r="CO21" s="23">
        <f t="shared" si="3"/>
        <v>0</v>
      </c>
      <c r="CP21" s="23">
        <f t="shared" si="3"/>
        <v>0</v>
      </c>
      <c r="CQ21" s="23">
        <f t="shared" si="3"/>
        <v>0</v>
      </c>
      <c r="CR21" s="23">
        <f t="shared" si="3"/>
        <v>0</v>
      </c>
      <c r="CS21" s="23">
        <f t="shared" si="3"/>
        <v>0</v>
      </c>
      <c r="CT21" s="23">
        <f t="shared" si="3"/>
        <v>0</v>
      </c>
      <c r="CU21" s="23">
        <f t="shared" si="3"/>
        <v>0</v>
      </c>
      <c r="CV21" s="23">
        <f t="shared" si="3"/>
        <v>0</v>
      </c>
    </row>
    <row r="22" spans="1:100" x14ac:dyDescent="0.25">
      <c r="D22" t="s">
        <v>1</v>
      </c>
      <c r="H22" s="1">
        <f>SUM(I22:CV22)</f>
        <v>1243</v>
      </c>
      <c r="I22" s="23">
        <f t="shared" ref="I22" si="4">I6+I14</f>
        <v>31</v>
      </c>
      <c r="J22" s="23">
        <f t="shared" ref="J22:AO22" si="5">J6+J14</f>
        <v>118</v>
      </c>
      <c r="K22" s="23">
        <f t="shared" si="5"/>
        <v>47</v>
      </c>
      <c r="L22" s="23">
        <f t="shared" si="5"/>
        <v>161</v>
      </c>
      <c r="M22" s="23">
        <f t="shared" si="5"/>
        <v>39</v>
      </c>
      <c r="N22" s="23">
        <f t="shared" si="5"/>
        <v>113</v>
      </c>
      <c r="O22" s="23">
        <f t="shared" si="5"/>
        <v>76</v>
      </c>
      <c r="P22" s="23">
        <f t="shared" si="5"/>
        <v>48</v>
      </c>
      <c r="Q22" s="23">
        <f t="shared" si="5"/>
        <v>63</v>
      </c>
      <c r="R22" s="23">
        <f t="shared" si="5"/>
        <v>92</v>
      </c>
      <c r="S22" s="23">
        <f t="shared" si="5"/>
        <v>50</v>
      </c>
      <c r="T22" s="23">
        <f t="shared" si="5"/>
        <v>9</v>
      </c>
      <c r="U22" s="23">
        <f t="shared" si="5"/>
        <v>71</v>
      </c>
      <c r="V22" s="23">
        <f t="shared" si="5"/>
        <v>27</v>
      </c>
      <c r="W22" s="23">
        <f t="shared" si="5"/>
        <v>47</v>
      </c>
      <c r="X22" s="23">
        <f t="shared" si="5"/>
        <v>32</v>
      </c>
      <c r="Y22" s="23">
        <f t="shared" si="5"/>
        <v>24</v>
      </c>
      <c r="Z22" s="23">
        <f t="shared" si="5"/>
        <v>20</v>
      </c>
      <c r="AA22" s="23">
        <f t="shared" si="5"/>
        <v>38</v>
      </c>
      <c r="AB22" s="23">
        <f t="shared" si="5"/>
        <v>23</v>
      </c>
      <c r="AC22" s="23">
        <f t="shared" si="5"/>
        <v>7</v>
      </c>
      <c r="AD22" s="23">
        <f t="shared" si="5"/>
        <v>12</v>
      </c>
      <c r="AE22" s="23">
        <f t="shared" si="5"/>
        <v>3</v>
      </c>
      <c r="AF22" s="23">
        <f t="shared" si="5"/>
        <v>14</v>
      </c>
      <c r="AG22" s="23">
        <f t="shared" si="5"/>
        <v>6</v>
      </c>
      <c r="AH22" s="23">
        <f t="shared" si="5"/>
        <v>1</v>
      </c>
      <c r="AI22" s="23">
        <f t="shared" si="5"/>
        <v>0</v>
      </c>
      <c r="AJ22" s="23">
        <f t="shared" si="5"/>
        <v>3</v>
      </c>
      <c r="AK22" s="23">
        <f t="shared" si="5"/>
        <v>20</v>
      </c>
      <c r="AL22" s="23">
        <f t="shared" si="5"/>
        <v>8</v>
      </c>
      <c r="AM22" s="23">
        <f t="shared" si="5"/>
        <v>12</v>
      </c>
      <c r="AN22" s="23">
        <f t="shared" si="5"/>
        <v>1</v>
      </c>
      <c r="AO22" s="23">
        <f t="shared" si="5"/>
        <v>13</v>
      </c>
      <c r="AP22" s="23">
        <f t="shared" ref="AP22:BU22" si="6">AP6+AP14</f>
        <v>8</v>
      </c>
      <c r="AQ22" s="23">
        <f t="shared" si="6"/>
        <v>3</v>
      </c>
      <c r="AR22" s="23">
        <f t="shared" si="6"/>
        <v>2</v>
      </c>
      <c r="AS22" s="23">
        <f t="shared" si="6"/>
        <v>0</v>
      </c>
      <c r="AT22" s="23">
        <f t="shared" si="6"/>
        <v>0</v>
      </c>
      <c r="AU22" s="23">
        <f t="shared" si="6"/>
        <v>0</v>
      </c>
      <c r="AV22" s="23">
        <f t="shared" si="6"/>
        <v>0</v>
      </c>
      <c r="AW22" s="23">
        <f t="shared" si="6"/>
        <v>0</v>
      </c>
      <c r="AX22" s="23">
        <f t="shared" si="6"/>
        <v>0</v>
      </c>
      <c r="AY22" s="23">
        <f t="shared" si="6"/>
        <v>1</v>
      </c>
      <c r="AZ22" s="23">
        <f t="shared" si="6"/>
        <v>0</v>
      </c>
      <c r="BA22" s="23">
        <f t="shared" si="6"/>
        <v>0</v>
      </c>
      <c r="BB22" s="23">
        <f t="shared" si="6"/>
        <v>0</v>
      </c>
      <c r="BC22" s="23">
        <f t="shared" si="6"/>
        <v>0</v>
      </c>
      <c r="BD22" s="23">
        <f t="shared" si="6"/>
        <v>0</v>
      </c>
      <c r="BE22" s="23">
        <f t="shared" si="6"/>
        <v>0</v>
      </c>
      <c r="BF22" s="23">
        <f t="shared" si="6"/>
        <v>0</v>
      </c>
      <c r="BG22" s="23">
        <f t="shared" si="6"/>
        <v>0</v>
      </c>
      <c r="BH22" s="23">
        <f t="shared" si="6"/>
        <v>0</v>
      </c>
      <c r="BI22" s="23">
        <f t="shared" si="6"/>
        <v>0</v>
      </c>
      <c r="BJ22" s="23">
        <f t="shared" si="6"/>
        <v>0</v>
      </c>
      <c r="BK22" s="23">
        <f t="shared" si="6"/>
        <v>0</v>
      </c>
      <c r="BL22" s="23">
        <f t="shared" si="6"/>
        <v>0</v>
      </c>
      <c r="BM22" s="23">
        <f t="shared" si="6"/>
        <v>0</v>
      </c>
      <c r="BN22" s="23">
        <f t="shared" si="6"/>
        <v>0</v>
      </c>
      <c r="BO22" s="23">
        <f t="shared" si="6"/>
        <v>0</v>
      </c>
      <c r="BP22" s="23">
        <f t="shared" si="6"/>
        <v>0</v>
      </c>
      <c r="BQ22" s="23">
        <f t="shared" si="6"/>
        <v>0</v>
      </c>
      <c r="BR22" s="23">
        <f t="shared" si="6"/>
        <v>0</v>
      </c>
      <c r="BS22" s="23">
        <f t="shared" si="6"/>
        <v>0</v>
      </c>
      <c r="BT22" s="23">
        <f t="shared" si="6"/>
        <v>0</v>
      </c>
      <c r="BU22" s="23">
        <f t="shared" si="6"/>
        <v>0</v>
      </c>
      <c r="BV22" s="23">
        <f t="shared" ref="BV22:CV22" si="7">BV6+BV14</f>
        <v>0</v>
      </c>
      <c r="BW22" s="23">
        <f t="shared" si="7"/>
        <v>0</v>
      </c>
      <c r="BX22" s="23">
        <f t="shared" si="7"/>
        <v>0</v>
      </c>
      <c r="BY22" s="23">
        <f t="shared" si="7"/>
        <v>0</v>
      </c>
      <c r="BZ22" s="23">
        <f t="shared" si="7"/>
        <v>0</v>
      </c>
      <c r="CA22" s="23">
        <f t="shared" si="7"/>
        <v>0</v>
      </c>
      <c r="CB22" s="23">
        <f t="shared" si="7"/>
        <v>0</v>
      </c>
      <c r="CC22" s="23">
        <f t="shared" si="7"/>
        <v>0</v>
      </c>
      <c r="CD22" s="23">
        <f t="shared" si="7"/>
        <v>0</v>
      </c>
      <c r="CE22" s="23">
        <f t="shared" si="7"/>
        <v>0</v>
      </c>
      <c r="CF22" s="23">
        <f t="shared" si="7"/>
        <v>0</v>
      </c>
      <c r="CG22" s="23">
        <f t="shared" si="7"/>
        <v>0</v>
      </c>
      <c r="CH22" s="23">
        <f t="shared" si="7"/>
        <v>0</v>
      </c>
      <c r="CI22" s="23">
        <f t="shared" si="7"/>
        <v>0</v>
      </c>
      <c r="CJ22" s="23">
        <f t="shared" si="7"/>
        <v>0</v>
      </c>
      <c r="CK22" s="23">
        <f t="shared" si="7"/>
        <v>0</v>
      </c>
      <c r="CL22" s="23">
        <f t="shared" si="7"/>
        <v>0</v>
      </c>
      <c r="CM22" s="23">
        <f t="shared" si="7"/>
        <v>0</v>
      </c>
      <c r="CN22" s="23">
        <f t="shared" si="7"/>
        <v>0</v>
      </c>
      <c r="CO22" s="23">
        <f t="shared" si="7"/>
        <v>0</v>
      </c>
      <c r="CP22" s="23">
        <f t="shared" si="7"/>
        <v>0</v>
      </c>
      <c r="CQ22" s="23">
        <f t="shared" si="7"/>
        <v>0</v>
      </c>
      <c r="CR22" s="23">
        <f t="shared" si="7"/>
        <v>0</v>
      </c>
      <c r="CS22" s="23">
        <f t="shared" si="7"/>
        <v>0</v>
      </c>
      <c r="CT22" s="23">
        <f t="shared" si="7"/>
        <v>0</v>
      </c>
      <c r="CU22" s="23">
        <f t="shared" si="7"/>
        <v>0</v>
      </c>
      <c r="CV22" s="23">
        <f t="shared" si="7"/>
        <v>0</v>
      </c>
    </row>
    <row r="23" spans="1:100" x14ac:dyDescent="0.25">
      <c r="D23" t="s">
        <v>149</v>
      </c>
      <c r="H23" s="1">
        <f>SUM(I23:CV23)</f>
        <v>111</v>
      </c>
      <c r="I23" s="23">
        <f t="shared" ref="I23" si="8">I7+I15</f>
        <v>3</v>
      </c>
      <c r="J23" s="23">
        <f t="shared" ref="J23:AO23" si="9">J7+J15</f>
        <v>8</v>
      </c>
      <c r="K23" s="23">
        <f t="shared" si="9"/>
        <v>7</v>
      </c>
      <c r="L23" s="23">
        <f t="shared" si="9"/>
        <v>8</v>
      </c>
      <c r="M23" s="23">
        <f t="shared" si="9"/>
        <v>4</v>
      </c>
      <c r="N23" s="23">
        <f t="shared" si="9"/>
        <v>7</v>
      </c>
      <c r="O23" s="23">
        <f t="shared" si="9"/>
        <v>8</v>
      </c>
      <c r="P23" s="23">
        <f t="shared" si="9"/>
        <v>1</v>
      </c>
      <c r="Q23" s="23">
        <f t="shared" si="9"/>
        <v>4</v>
      </c>
      <c r="R23" s="23">
        <f t="shared" si="9"/>
        <v>4</v>
      </c>
      <c r="S23" s="23">
        <f t="shared" si="9"/>
        <v>6</v>
      </c>
      <c r="T23" s="23">
        <f t="shared" si="9"/>
        <v>0</v>
      </c>
      <c r="U23" s="23">
        <f t="shared" si="9"/>
        <v>8</v>
      </c>
      <c r="V23" s="23">
        <f t="shared" si="9"/>
        <v>4</v>
      </c>
      <c r="W23" s="23">
        <f t="shared" si="9"/>
        <v>6</v>
      </c>
      <c r="X23" s="23">
        <f t="shared" si="9"/>
        <v>2</v>
      </c>
      <c r="Y23" s="23">
        <f t="shared" si="9"/>
        <v>4</v>
      </c>
      <c r="Z23" s="23">
        <f t="shared" si="9"/>
        <v>3</v>
      </c>
      <c r="AA23" s="23">
        <f t="shared" si="9"/>
        <v>1</v>
      </c>
      <c r="AB23" s="23">
        <f t="shared" si="9"/>
        <v>7</v>
      </c>
      <c r="AC23" s="23">
        <f t="shared" si="9"/>
        <v>0</v>
      </c>
      <c r="AD23" s="23">
        <f t="shared" si="9"/>
        <v>0</v>
      </c>
      <c r="AE23" s="23">
        <f t="shared" si="9"/>
        <v>0</v>
      </c>
      <c r="AF23" s="23">
        <f t="shared" si="9"/>
        <v>3</v>
      </c>
      <c r="AG23" s="23">
        <f t="shared" si="9"/>
        <v>0</v>
      </c>
      <c r="AH23" s="23">
        <f t="shared" si="9"/>
        <v>0</v>
      </c>
      <c r="AI23" s="23">
        <f t="shared" si="9"/>
        <v>0</v>
      </c>
      <c r="AJ23" s="23">
        <f t="shared" si="9"/>
        <v>0</v>
      </c>
      <c r="AK23" s="23">
        <f t="shared" si="9"/>
        <v>0</v>
      </c>
      <c r="AL23" s="23">
        <f t="shared" si="9"/>
        <v>7</v>
      </c>
      <c r="AM23" s="23">
        <f t="shared" si="9"/>
        <v>0</v>
      </c>
      <c r="AN23" s="23">
        <f t="shared" si="9"/>
        <v>1</v>
      </c>
      <c r="AO23" s="23">
        <f t="shared" si="9"/>
        <v>0</v>
      </c>
      <c r="AP23" s="23">
        <f t="shared" ref="AP23:BU23" si="10">AP7+AP15</f>
        <v>0</v>
      </c>
      <c r="AQ23" s="23">
        <f t="shared" si="10"/>
        <v>0</v>
      </c>
      <c r="AR23" s="23">
        <f t="shared" si="10"/>
        <v>0</v>
      </c>
      <c r="AS23" s="23">
        <f t="shared" si="10"/>
        <v>5</v>
      </c>
      <c r="AT23" s="23">
        <f t="shared" si="10"/>
        <v>0</v>
      </c>
      <c r="AU23" s="23">
        <f t="shared" si="10"/>
        <v>0</v>
      </c>
      <c r="AV23" s="23">
        <f t="shared" si="10"/>
        <v>0</v>
      </c>
      <c r="AW23" s="23">
        <f t="shared" si="10"/>
        <v>0</v>
      </c>
      <c r="AX23" s="23">
        <f t="shared" si="10"/>
        <v>0</v>
      </c>
      <c r="AY23" s="23">
        <f t="shared" si="10"/>
        <v>0</v>
      </c>
      <c r="AZ23" s="23">
        <f t="shared" si="10"/>
        <v>0</v>
      </c>
      <c r="BA23" s="23">
        <f t="shared" si="10"/>
        <v>0</v>
      </c>
      <c r="BB23" s="23">
        <f t="shared" si="10"/>
        <v>0</v>
      </c>
      <c r="BC23" s="23">
        <f t="shared" si="10"/>
        <v>0</v>
      </c>
      <c r="BD23" s="23">
        <f t="shared" si="10"/>
        <v>0</v>
      </c>
      <c r="BE23" s="23">
        <f t="shared" si="10"/>
        <v>0</v>
      </c>
      <c r="BF23" s="23">
        <f t="shared" si="10"/>
        <v>0</v>
      </c>
      <c r="BG23" s="23">
        <f t="shared" si="10"/>
        <v>0</v>
      </c>
      <c r="BH23" s="23">
        <f t="shared" si="10"/>
        <v>0</v>
      </c>
      <c r="BI23" s="23">
        <f t="shared" si="10"/>
        <v>0</v>
      </c>
      <c r="BJ23" s="23">
        <f t="shared" si="10"/>
        <v>0</v>
      </c>
      <c r="BK23" s="23">
        <f t="shared" si="10"/>
        <v>0</v>
      </c>
      <c r="BL23" s="23">
        <f t="shared" si="10"/>
        <v>0</v>
      </c>
      <c r="BM23" s="23">
        <f t="shared" si="10"/>
        <v>0</v>
      </c>
      <c r="BN23" s="23">
        <f t="shared" si="10"/>
        <v>0</v>
      </c>
      <c r="BO23" s="23">
        <f t="shared" si="10"/>
        <v>0</v>
      </c>
      <c r="BP23" s="23">
        <f t="shared" si="10"/>
        <v>0</v>
      </c>
      <c r="BQ23" s="23">
        <f t="shared" si="10"/>
        <v>0</v>
      </c>
      <c r="BR23" s="23">
        <f t="shared" si="10"/>
        <v>0</v>
      </c>
      <c r="BS23" s="23">
        <f t="shared" si="10"/>
        <v>0</v>
      </c>
      <c r="BT23" s="23">
        <f t="shared" si="10"/>
        <v>0</v>
      </c>
      <c r="BU23" s="23">
        <f t="shared" si="10"/>
        <v>0</v>
      </c>
      <c r="BV23" s="23">
        <f t="shared" ref="BV23:CV23" si="11">BV7+BV15</f>
        <v>0</v>
      </c>
      <c r="BW23" s="23">
        <f t="shared" si="11"/>
        <v>0</v>
      </c>
      <c r="BX23" s="23">
        <f t="shared" si="11"/>
        <v>0</v>
      </c>
      <c r="BY23" s="23">
        <f t="shared" si="11"/>
        <v>0</v>
      </c>
      <c r="BZ23" s="23">
        <f t="shared" si="11"/>
        <v>0</v>
      </c>
      <c r="CA23" s="23">
        <f t="shared" si="11"/>
        <v>0</v>
      </c>
      <c r="CB23" s="23">
        <f t="shared" si="11"/>
        <v>0</v>
      </c>
      <c r="CC23" s="23">
        <f t="shared" si="11"/>
        <v>0</v>
      </c>
      <c r="CD23" s="23">
        <f t="shared" si="11"/>
        <v>0</v>
      </c>
      <c r="CE23" s="23">
        <f t="shared" si="11"/>
        <v>0</v>
      </c>
      <c r="CF23" s="23">
        <f t="shared" si="11"/>
        <v>0</v>
      </c>
      <c r="CG23" s="23">
        <f t="shared" si="11"/>
        <v>0</v>
      </c>
      <c r="CH23" s="23">
        <f t="shared" si="11"/>
        <v>0</v>
      </c>
      <c r="CI23" s="23">
        <f t="shared" si="11"/>
        <v>0</v>
      </c>
      <c r="CJ23" s="23">
        <f t="shared" si="11"/>
        <v>0</v>
      </c>
      <c r="CK23" s="23">
        <f t="shared" si="11"/>
        <v>0</v>
      </c>
      <c r="CL23" s="23">
        <f t="shared" si="11"/>
        <v>0</v>
      </c>
      <c r="CM23" s="23">
        <f t="shared" si="11"/>
        <v>0</v>
      </c>
      <c r="CN23" s="23">
        <f t="shared" si="11"/>
        <v>0</v>
      </c>
      <c r="CO23" s="23">
        <f t="shared" si="11"/>
        <v>0</v>
      </c>
      <c r="CP23" s="23">
        <f t="shared" si="11"/>
        <v>0</v>
      </c>
      <c r="CQ23" s="23">
        <f t="shared" si="11"/>
        <v>0</v>
      </c>
      <c r="CR23" s="23">
        <f t="shared" si="11"/>
        <v>0</v>
      </c>
      <c r="CS23" s="23">
        <f t="shared" si="11"/>
        <v>0</v>
      </c>
      <c r="CT23" s="23">
        <f t="shared" si="11"/>
        <v>0</v>
      </c>
      <c r="CU23" s="23">
        <f t="shared" si="11"/>
        <v>0</v>
      </c>
      <c r="CV23" s="23">
        <f t="shared" si="11"/>
        <v>0</v>
      </c>
    </row>
    <row r="24" spans="1:100" x14ac:dyDescent="0.25">
      <c r="D24" t="s">
        <v>3</v>
      </c>
      <c r="H24" s="1">
        <f>SUM(I24:CV24)</f>
        <v>293</v>
      </c>
      <c r="I24" s="23">
        <f t="shared" ref="I24" si="12">I8+I16</f>
        <v>0</v>
      </c>
      <c r="J24" s="23">
        <f t="shared" ref="J24:AO24" si="13">J8+J16</f>
        <v>20</v>
      </c>
      <c r="K24" s="23">
        <f t="shared" si="13"/>
        <v>5</v>
      </c>
      <c r="L24" s="23">
        <f t="shared" si="13"/>
        <v>14</v>
      </c>
      <c r="M24" s="23">
        <f t="shared" si="13"/>
        <v>9</v>
      </c>
      <c r="N24" s="23">
        <f t="shared" si="13"/>
        <v>46</v>
      </c>
      <c r="O24" s="23">
        <f t="shared" si="13"/>
        <v>4</v>
      </c>
      <c r="P24" s="23">
        <f t="shared" si="13"/>
        <v>4</v>
      </c>
      <c r="Q24" s="23">
        <f t="shared" si="13"/>
        <v>21</v>
      </c>
      <c r="R24" s="23">
        <f t="shared" si="13"/>
        <v>14</v>
      </c>
      <c r="S24" s="23">
        <f t="shared" si="13"/>
        <v>7</v>
      </c>
      <c r="T24" s="23">
        <f t="shared" si="13"/>
        <v>16</v>
      </c>
      <c r="U24" s="23">
        <f t="shared" si="13"/>
        <v>15</v>
      </c>
      <c r="V24" s="23">
        <f t="shared" si="13"/>
        <v>1</v>
      </c>
      <c r="W24" s="23">
        <f t="shared" si="13"/>
        <v>2</v>
      </c>
      <c r="X24" s="23">
        <f t="shared" si="13"/>
        <v>39</v>
      </c>
      <c r="Y24" s="23">
        <f t="shared" si="13"/>
        <v>6</v>
      </c>
      <c r="Z24" s="23">
        <f t="shared" si="13"/>
        <v>23</v>
      </c>
      <c r="AA24" s="23">
        <f t="shared" si="13"/>
        <v>0</v>
      </c>
      <c r="AB24" s="23">
        <f t="shared" si="13"/>
        <v>10</v>
      </c>
      <c r="AC24" s="23">
        <f t="shared" si="13"/>
        <v>0</v>
      </c>
      <c r="AD24" s="23">
        <f t="shared" si="13"/>
        <v>18</v>
      </c>
      <c r="AE24" s="23">
        <f t="shared" si="13"/>
        <v>0</v>
      </c>
      <c r="AF24" s="23">
        <f t="shared" si="13"/>
        <v>6</v>
      </c>
      <c r="AG24" s="23">
        <f t="shared" si="13"/>
        <v>0</v>
      </c>
      <c r="AH24" s="23">
        <f t="shared" si="13"/>
        <v>0</v>
      </c>
      <c r="AI24" s="23">
        <f t="shared" si="13"/>
        <v>0</v>
      </c>
      <c r="AJ24" s="23">
        <f t="shared" si="13"/>
        <v>0</v>
      </c>
      <c r="AK24" s="23">
        <f t="shared" si="13"/>
        <v>0</v>
      </c>
      <c r="AL24" s="23">
        <f t="shared" si="13"/>
        <v>13</v>
      </c>
      <c r="AM24" s="23">
        <f t="shared" si="13"/>
        <v>0</v>
      </c>
      <c r="AN24" s="23">
        <f t="shared" si="13"/>
        <v>0</v>
      </c>
      <c r="AO24" s="23">
        <f t="shared" si="13"/>
        <v>0</v>
      </c>
      <c r="AP24" s="23">
        <f t="shared" ref="AP24:BU24" si="14">AP8+AP16</f>
        <v>0</v>
      </c>
      <c r="AQ24" s="23">
        <f t="shared" si="14"/>
        <v>0</v>
      </c>
      <c r="AR24" s="23">
        <f t="shared" si="14"/>
        <v>0</v>
      </c>
      <c r="AS24" s="23">
        <f t="shared" si="14"/>
        <v>0</v>
      </c>
      <c r="AT24" s="23">
        <f t="shared" si="14"/>
        <v>0</v>
      </c>
      <c r="AU24" s="23">
        <f t="shared" si="14"/>
        <v>0</v>
      </c>
      <c r="AV24" s="23">
        <f t="shared" si="14"/>
        <v>0</v>
      </c>
      <c r="AW24" s="23">
        <f t="shared" si="14"/>
        <v>0</v>
      </c>
      <c r="AX24" s="23">
        <f t="shared" si="14"/>
        <v>0</v>
      </c>
      <c r="AY24" s="23">
        <f t="shared" si="14"/>
        <v>0</v>
      </c>
      <c r="AZ24" s="23">
        <f t="shared" si="14"/>
        <v>0</v>
      </c>
      <c r="BA24" s="23">
        <f t="shared" si="14"/>
        <v>0</v>
      </c>
      <c r="BB24" s="23">
        <f t="shared" si="14"/>
        <v>0</v>
      </c>
      <c r="BC24" s="23">
        <f t="shared" si="14"/>
        <v>0</v>
      </c>
      <c r="BD24" s="23">
        <f t="shared" si="14"/>
        <v>0</v>
      </c>
      <c r="BE24" s="23">
        <f t="shared" si="14"/>
        <v>0</v>
      </c>
      <c r="BF24" s="23">
        <f t="shared" si="14"/>
        <v>0</v>
      </c>
      <c r="BG24" s="23">
        <f t="shared" si="14"/>
        <v>0</v>
      </c>
      <c r="BH24" s="23">
        <f t="shared" si="14"/>
        <v>0</v>
      </c>
      <c r="BI24" s="23">
        <f t="shared" si="14"/>
        <v>0</v>
      </c>
      <c r="BJ24" s="23">
        <f t="shared" si="14"/>
        <v>0</v>
      </c>
      <c r="BK24" s="23">
        <f t="shared" si="14"/>
        <v>0</v>
      </c>
      <c r="BL24" s="23">
        <f t="shared" si="14"/>
        <v>0</v>
      </c>
      <c r="BM24" s="23">
        <f t="shared" si="14"/>
        <v>0</v>
      </c>
      <c r="BN24" s="23">
        <f t="shared" si="14"/>
        <v>0</v>
      </c>
      <c r="BO24" s="23">
        <f t="shared" si="14"/>
        <v>0</v>
      </c>
      <c r="BP24" s="23">
        <f t="shared" si="14"/>
        <v>0</v>
      </c>
      <c r="BQ24" s="23">
        <f t="shared" si="14"/>
        <v>0</v>
      </c>
      <c r="BR24" s="23">
        <f t="shared" si="14"/>
        <v>0</v>
      </c>
      <c r="BS24" s="23">
        <f t="shared" si="14"/>
        <v>0</v>
      </c>
      <c r="BT24" s="23">
        <f t="shared" si="14"/>
        <v>0</v>
      </c>
      <c r="BU24" s="23">
        <f t="shared" si="14"/>
        <v>0</v>
      </c>
      <c r="BV24" s="23">
        <f t="shared" ref="BV24:CV24" si="15">BV8+BV16</f>
        <v>0</v>
      </c>
      <c r="BW24" s="23">
        <f t="shared" si="15"/>
        <v>0</v>
      </c>
      <c r="BX24" s="23">
        <f t="shared" si="15"/>
        <v>0</v>
      </c>
      <c r="BY24" s="23">
        <f t="shared" si="15"/>
        <v>0</v>
      </c>
      <c r="BZ24" s="23">
        <f t="shared" si="15"/>
        <v>0</v>
      </c>
      <c r="CA24" s="23">
        <f t="shared" si="15"/>
        <v>0</v>
      </c>
      <c r="CB24" s="23">
        <f t="shared" si="15"/>
        <v>0</v>
      </c>
      <c r="CC24" s="23">
        <f t="shared" si="15"/>
        <v>0</v>
      </c>
      <c r="CD24" s="23">
        <f t="shared" si="15"/>
        <v>0</v>
      </c>
      <c r="CE24" s="23">
        <f t="shared" si="15"/>
        <v>0</v>
      </c>
      <c r="CF24" s="23">
        <f t="shared" si="15"/>
        <v>0</v>
      </c>
      <c r="CG24" s="23">
        <f t="shared" si="15"/>
        <v>0</v>
      </c>
      <c r="CH24" s="23">
        <f t="shared" si="15"/>
        <v>0</v>
      </c>
      <c r="CI24" s="23">
        <f t="shared" si="15"/>
        <v>0</v>
      </c>
      <c r="CJ24" s="23">
        <f t="shared" si="15"/>
        <v>0</v>
      </c>
      <c r="CK24" s="23">
        <f t="shared" si="15"/>
        <v>0</v>
      </c>
      <c r="CL24" s="23">
        <f t="shared" si="15"/>
        <v>0</v>
      </c>
      <c r="CM24" s="23">
        <f t="shared" si="15"/>
        <v>0</v>
      </c>
      <c r="CN24" s="23">
        <f t="shared" si="15"/>
        <v>0</v>
      </c>
      <c r="CO24" s="23">
        <f t="shared" si="15"/>
        <v>0</v>
      </c>
      <c r="CP24" s="23">
        <f t="shared" si="15"/>
        <v>0</v>
      </c>
      <c r="CQ24" s="23">
        <f t="shared" si="15"/>
        <v>0</v>
      </c>
      <c r="CR24" s="23">
        <f t="shared" si="15"/>
        <v>0</v>
      </c>
      <c r="CS24" s="23">
        <f t="shared" si="15"/>
        <v>0</v>
      </c>
      <c r="CT24" s="23">
        <f t="shared" si="15"/>
        <v>0</v>
      </c>
      <c r="CU24" s="23">
        <f t="shared" si="15"/>
        <v>0</v>
      </c>
      <c r="CV24" s="23">
        <f t="shared" si="15"/>
        <v>0</v>
      </c>
    </row>
    <row r="25" spans="1:100" x14ac:dyDescent="0.25">
      <c r="D25" t="s">
        <v>4</v>
      </c>
      <c r="H25" s="1">
        <f>SUM(I25:CV25)</f>
        <v>18</v>
      </c>
      <c r="I25" s="23">
        <f t="shared" ref="I25" si="16">I9+I17</f>
        <v>0</v>
      </c>
      <c r="J25" s="23">
        <f t="shared" ref="J25:AO25" si="17">J9+J17</f>
        <v>0</v>
      </c>
      <c r="K25" s="23">
        <f t="shared" si="17"/>
        <v>1</v>
      </c>
      <c r="L25" s="23">
        <f t="shared" si="17"/>
        <v>0</v>
      </c>
      <c r="M25" s="23">
        <f t="shared" si="17"/>
        <v>0</v>
      </c>
      <c r="N25" s="23">
        <f t="shared" si="17"/>
        <v>0</v>
      </c>
      <c r="O25" s="23">
        <f t="shared" si="17"/>
        <v>3</v>
      </c>
      <c r="P25" s="23">
        <f t="shared" si="17"/>
        <v>5</v>
      </c>
      <c r="Q25" s="23">
        <f t="shared" si="17"/>
        <v>6</v>
      </c>
      <c r="R25" s="23">
        <f t="shared" si="17"/>
        <v>1</v>
      </c>
      <c r="S25" s="23">
        <f t="shared" si="17"/>
        <v>0</v>
      </c>
      <c r="T25" s="23">
        <f t="shared" si="17"/>
        <v>0</v>
      </c>
      <c r="U25" s="23">
        <f t="shared" si="17"/>
        <v>0</v>
      </c>
      <c r="V25" s="23">
        <f t="shared" si="17"/>
        <v>0</v>
      </c>
      <c r="W25" s="23">
        <f t="shared" si="17"/>
        <v>2</v>
      </c>
      <c r="X25" s="23">
        <f t="shared" si="17"/>
        <v>0</v>
      </c>
      <c r="Y25" s="23">
        <f t="shared" si="17"/>
        <v>0</v>
      </c>
      <c r="Z25" s="23">
        <f t="shared" si="17"/>
        <v>0</v>
      </c>
      <c r="AA25" s="23">
        <f t="shared" si="17"/>
        <v>0</v>
      </c>
      <c r="AB25" s="23">
        <f t="shared" si="17"/>
        <v>0</v>
      </c>
      <c r="AC25" s="23">
        <f t="shared" si="17"/>
        <v>0</v>
      </c>
      <c r="AD25" s="23">
        <f t="shared" si="17"/>
        <v>0</v>
      </c>
      <c r="AE25" s="23">
        <f t="shared" si="17"/>
        <v>0</v>
      </c>
      <c r="AF25" s="23">
        <f t="shared" si="17"/>
        <v>0</v>
      </c>
      <c r="AG25" s="23">
        <f t="shared" si="17"/>
        <v>0</v>
      </c>
      <c r="AH25" s="23">
        <f t="shared" si="17"/>
        <v>0</v>
      </c>
      <c r="AI25" s="23">
        <f t="shared" si="17"/>
        <v>0</v>
      </c>
      <c r="AJ25" s="23">
        <f t="shared" si="17"/>
        <v>0</v>
      </c>
      <c r="AK25" s="23">
        <f t="shared" si="17"/>
        <v>0</v>
      </c>
      <c r="AL25" s="23">
        <f t="shared" si="17"/>
        <v>0</v>
      </c>
      <c r="AM25" s="23">
        <f t="shared" si="17"/>
        <v>0</v>
      </c>
      <c r="AN25" s="23">
        <f t="shared" si="17"/>
        <v>0</v>
      </c>
      <c r="AO25" s="23">
        <f t="shared" si="17"/>
        <v>0</v>
      </c>
      <c r="AP25" s="23">
        <f t="shared" ref="AP25:BU25" si="18">AP9+AP17</f>
        <v>0</v>
      </c>
      <c r="AQ25" s="23">
        <f t="shared" si="18"/>
        <v>0</v>
      </c>
      <c r="AR25" s="23">
        <f t="shared" si="18"/>
        <v>0</v>
      </c>
      <c r="AS25" s="23">
        <f t="shared" si="18"/>
        <v>0</v>
      </c>
      <c r="AT25" s="23">
        <f t="shared" si="18"/>
        <v>0</v>
      </c>
      <c r="AU25" s="23">
        <f t="shared" si="18"/>
        <v>0</v>
      </c>
      <c r="AV25" s="23">
        <f t="shared" si="18"/>
        <v>0</v>
      </c>
      <c r="AW25" s="23">
        <f t="shared" si="18"/>
        <v>0</v>
      </c>
      <c r="AX25" s="23">
        <f t="shared" si="18"/>
        <v>0</v>
      </c>
      <c r="AY25" s="23">
        <f t="shared" si="18"/>
        <v>0</v>
      </c>
      <c r="AZ25" s="23">
        <f t="shared" si="18"/>
        <v>0</v>
      </c>
      <c r="BA25" s="23">
        <f t="shared" si="18"/>
        <v>0</v>
      </c>
      <c r="BB25" s="23">
        <f t="shared" si="18"/>
        <v>0</v>
      </c>
      <c r="BC25" s="23">
        <f t="shared" si="18"/>
        <v>0</v>
      </c>
      <c r="BD25" s="23">
        <f t="shared" si="18"/>
        <v>0</v>
      </c>
      <c r="BE25" s="23">
        <f t="shared" si="18"/>
        <v>0</v>
      </c>
      <c r="BF25" s="23">
        <f t="shared" si="18"/>
        <v>0</v>
      </c>
      <c r="BG25" s="23">
        <f t="shared" si="18"/>
        <v>0</v>
      </c>
      <c r="BH25" s="23">
        <f t="shared" si="18"/>
        <v>0</v>
      </c>
      <c r="BI25" s="23">
        <f t="shared" si="18"/>
        <v>0</v>
      </c>
      <c r="BJ25" s="23">
        <f t="shared" si="18"/>
        <v>0</v>
      </c>
      <c r="BK25" s="23">
        <f t="shared" si="18"/>
        <v>0</v>
      </c>
      <c r="BL25" s="23">
        <f t="shared" si="18"/>
        <v>0</v>
      </c>
      <c r="BM25" s="23">
        <f t="shared" si="18"/>
        <v>0</v>
      </c>
      <c r="BN25" s="23">
        <f t="shared" si="18"/>
        <v>0</v>
      </c>
      <c r="BO25" s="23">
        <f t="shared" si="18"/>
        <v>0</v>
      </c>
      <c r="BP25" s="23">
        <f t="shared" si="18"/>
        <v>0</v>
      </c>
      <c r="BQ25" s="23">
        <f t="shared" si="18"/>
        <v>0</v>
      </c>
      <c r="BR25" s="23">
        <f t="shared" si="18"/>
        <v>0</v>
      </c>
      <c r="BS25" s="23">
        <f t="shared" si="18"/>
        <v>0</v>
      </c>
      <c r="BT25" s="23">
        <f t="shared" si="18"/>
        <v>0</v>
      </c>
      <c r="BU25" s="23">
        <f t="shared" si="18"/>
        <v>0</v>
      </c>
      <c r="BV25" s="23">
        <f t="shared" ref="BV25:CV25" si="19">BV9+BV17</f>
        <v>0</v>
      </c>
      <c r="BW25" s="23">
        <f t="shared" si="19"/>
        <v>0</v>
      </c>
      <c r="BX25" s="23">
        <f t="shared" si="19"/>
        <v>0</v>
      </c>
      <c r="BY25" s="23">
        <f t="shared" si="19"/>
        <v>0</v>
      </c>
      <c r="BZ25" s="23">
        <f t="shared" si="19"/>
        <v>0</v>
      </c>
      <c r="CA25" s="23">
        <f t="shared" si="19"/>
        <v>0</v>
      </c>
      <c r="CB25" s="23">
        <f t="shared" si="19"/>
        <v>0</v>
      </c>
      <c r="CC25" s="23">
        <f t="shared" si="19"/>
        <v>0</v>
      </c>
      <c r="CD25" s="23">
        <f t="shared" si="19"/>
        <v>0</v>
      </c>
      <c r="CE25" s="23">
        <f t="shared" si="19"/>
        <v>0</v>
      </c>
      <c r="CF25" s="23">
        <f t="shared" si="19"/>
        <v>0</v>
      </c>
      <c r="CG25" s="23">
        <f t="shared" si="19"/>
        <v>0</v>
      </c>
      <c r="CH25" s="23">
        <f t="shared" si="19"/>
        <v>0</v>
      </c>
      <c r="CI25" s="23">
        <f t="shared" si="19"/>
        <v>0</v>
      </c>
      <c r="CJ25" s="23">
        <f t="shared" si="19"/>
        <v>0</v>
      </c>
      <c r="CK25" s="23">
        <f t="shared" si="19"/>
        <v>0</v>
      </c>
      <c r="CL25" s="23">
        <f t="shared" si="19"/>
        <v>0</v>
      </c>
      <c r="CM25" s="23">
        <f t="shared" si="19"/>
        <v>0</v>
      </c>
      <c r="CN25" s="23">
        <f t="shared" si="19"/>
        <v>0</v>
      </c>
      <c r="CO25" s="23">
        <f t="shared" si="19"/>
        <v>0</v>
      </c>
      <c r="CP25" s="23">
        <f t="shared" si="19"/>
        <v>0</v>
      </c>
      <c r="CQ25" s="23">
        <f t="shared" si="19"/>
        <v>0</v>
      </c>
      <c r="CR25" s="23">
        <f t="shared" si="19"/>
        <v>0</v>
      </c>
      <c r="CS25" s="23">
        <f t="shared" si="19"/>
        <v>0</v>
      </c>
      <c r="CT25" s="23">
        <f t="shared" si="19"/>
        <v>0</v>
      </c>
      <c r="CU25" s="23">
        <f t="shared" si="19"/>
        <v>0</v>
      </c>
      <c r="CV25" s="23">
        <f t="shared" si="19"/>
        <v>0</v>
      </c>
    </row>
    <row r="28" spans="1:100" s="2" customFormat="1" ht="20.25" thickBot="1" x14ac:dyDescent="0.35">
      <c r="B28" s="2" t="s">
        <v>153</v>
      </c>
    </row>
    <row r="29" spans="1:100" s="10" customFormat="1" ht="15.75" thickTop="1" x14ac:dyDescent="0.25">
      <c r="D29" s="10" t="s">
        <v>149</v>
      </c>
      <c r="I29" s="10">
        <v>2015</v>
      </c>
      <c r="J29" s="10">
        <v>2014</v>
      </c>
      <c r="K29" s="10">
        <v>2013</v>
      </c>
      <c r="L29" s="10">
        <v>2012</v>
      </c>
      <c r="M29" s="10">
        <v>2011</v>
      </c>
      <c r="N29" s="10">
        <v>2010</v>
      </c>
      <c r="O29" s="10">
        <v>2009</v>
      </c>
      <c r="P29" s="10">
        <v>2008</v>
      </c>
      <c r="Q29" s="10">
        <v>2007</v>
      </c>
      <c r="R29" s="10">
        <v>2006</v>
      </c>
      <c r="S29" s="10">
        <v>2005</v>
      </c>
      <c r="T29" s="10">
        <v>2004</v>
      </c>
      <c r="U29" s="10">
        <v>2003</v>
      </c>
      <c r="V29" s="10">
        <v>2002</v>
      </c>
      <c r="W29" s="10">
        <v>2001</v>
      </c>
      <c r="X29" s="10">
        <v>2000</v>
      </c>
      <c r="Y29" s="10">
        <v>1999</v>
      </c>
      <c r="Z29" s="10">
        <v>1998</v>
      </c>
      <c r="AA29" s="10">
        <v>1997</v>
      </c>
      <c r="AB29" s="10">
        <v>1996</v>
      </c>
      <c r="AC29" s="10">
        <v>1995</v>
      </c>
      <c r="AD29" s="10">
        <v>1994</v>
      </c>
      <c r="AE29" s="10">
        <v>1993</v>
      </c>
      <c r="AF29" s="10">
        <v>1992</v>
      </c>
      <c r="AG29" s="10">
        <v>1991</v>
      </c>
      <c r="AH29" s="10">
        <v>1990</v>
      </c>
      <c r="AI29" s="10">
        <v>1989</v>
      </c>
      <c r="AJ29" s="10">
        <v>1988</v>
      </c>
      <c r="AK29" s="10">
        <v>1987</v>
      </c>
      <c r="AL29" s="10">
        <v>1986</v>
      </c>
      <c r="AM29" s="10">
        <v>1985</v>
      </c>
      <c r="AN29" s="10">
        <v>1984</v>
      </c>
      <c r="AO29" s="10">
        <v>1983</v>
      </c>
      <c r="AP29" s="10">
        <v>1982</v>
      </c>
      <c r="AQ29" s="10">
        <v>1981</v>
      </c>
      <c r="AR29" s="10">
        <v>1980</v>
      </c>
      <c r="AS29" s="10">
        <v>1979</v>
      </c>
      <c r="AT29" s="10">
        <v>1978</v>
      </c>
      <c r="AU29" s="10">
        <v>1977</v>
      </c>
      <c r="AV29" s="10">
        <v>1976</v>
      </c>
      <c r="AW29" s="10">
        <v>1975</v>
      </c>
      <c r="AX29" s="10">
        <v>1974</v>
      </c>
      <c r="AY29" s="10">
        <v>1973</v>
      </c>
      <c r="AZ29" s="10">
        <v>1972</v>
      </c>
      <c r="BA29" s="10">
        <v>1971</v>
      </c>
      <c r="BB29" s="10">
        <v>1970</v>
      </c>
      <c r="BC29" s="10">
        <v>1969</v>
      </c>
      <c r="BD29" s="10">
        <v>1968</v>
      </c>
      <c r="BE29" s="10">
        <v>1967</v>
      </c>
      <c r="BF29" s="10">
        <v>1966</v>
      </c>
      <c r="BG29" s="10">
        <v>1965</v>
      </c>
      <c r="BH29" s="10">
        <v>1964</v>
      </c>
      <c r="BI29" s="10">
        <v>1963</v>
      </c>
      <c r="BJ29" s="10">
        <v>1962</v>
      </c>
      <c r="BK29" s="10">
        <v>1961</v>
      </c>
      <c r="BL29" s="10">
        <v>1960</v>
      </c>
      <c r="BM29" s="10">
        <v>1959</v>
      </c>
      <c r="BN29" s="10">
        <v>1958</v>
      </c>
      <c r="BO29" s="10">
        <v>1957</v>
      </c>
      <c r="BP29" s="10">
        <v>1956</v>
      </c>
      <c r="BQ29" s="10">
        <v>1955</v>
      </c>
      <c r="BR29" s="10">
        <v>1954</v>
      </c>
      <c r="BS29" s="10">
        <v>1953</v>
      </c>
      <c r="BT29" s="10">
        <v>1952</v>
      </c>
      <c r="BU29" s="10">
        <v>1951</v>
      </c>
      <c r="BV29" s="10">
        <v>1950</v>
      </c>
      <c r="BW29" s="10">
        <v>1949</v>
      </c>
      <c r="BX29" s="10">
        <v>1948</v>
      </c>
      <c r="BY29" s="10">
        <v>1947</v>
      </c>
      <c r="BZ29" s="10">
        <v>1946</v>
      </c>
      <c r="CA29" s="10">
        <v>1945</v>
      </c>
      <c r="CB29" s="10">
        <v>1944</v>
      </c>
      <c r="CC29" s="10">
        <v>1943</v>
      </c>
      <c r="CD29" s="10">
        <v>1942</v>
      </c>
      <c r="CE29" s="10">
        <v>1941</v>
      </c>
      <c r="CF29" s="10">
        <v>1940</v>
      </c>
      <c r="CG29" s="10">
        <v>1939</v>
      </c>
      <c r="CH29" s="10">
        <v>1938</v>
      </c>
      <c r="CI29" s="10">
        <v>1937</v>
      </c>
      <c r="CJ29" s="10">
        <v>1936</v>
      </c>
      <c r="CK29" s="10">
        <v>1935</v>
      </c>
      <c r="CL29" s="10">
        <v>1934</v>
      </c>
      <c r="CM29" s="10">
        <v>1933</v>
      </c>
      <c r="CN29" s="10">
        <v>1932</v>
      </c>
      <c r="CO29" s="10">
        <v>1931</v>
      </c>
      <c r="CP29" s="10">
        <v>1930</v>
      </c>
      <c r="CQ29" s="10">
        <v>1929</v>
      </c>
      <c r="CR29" s="10">
        <v>1928</v>
      </c>
      <c r="CS29" s="10">
        <v>1927</v>
      </c>
      <c r="CT29" s="10">
        <v>1926</v>
      </c>
      <c r="CU29" s="10">
        <v>1925</v>
      </c>
      <c r="CV29" s="10">
        <v>1924</v>
      </c>
    </row>
    <row r="30" spans="1:100" x14ac:dyDescent="0.25">
      <c r="D30" t="s">
        <v>150</v>
      </c>
      <c r="H30" s="1">
        <f>SUM(I30:CV30)</f>
        <v>1354</v>
      </c>
      <c r="I30" s="23">
        <f>I22+I23</f>
        <v>34</v>
      </c>
      <c r="J30" s="23">
        <f>J22+J23</f>
        <v>126</v>
      </c>
      <c r="K30" s="23">
        <f t="shared" ref="K30:BV30" si="20">K22+K23</f>
        <v>54</v>
      </c>
      <c r="L30" s="23">
        <f t="shared" si="20"/>
        <v>169</v>
      </c>
      <c r="M30" s="23">
        <f t="shared" si="20"/>
        <v>43</v>
      </c>
      <c r="N30" s="23">
        <f t="shared" si="20"/>
        <v>120</v>
      </c>
      <c r="O30" s="23">
        <f t="shared" si="20"/>
        <v>84</v>
      </c>
      <c r="P30" s="23">
        <f t="shared" si="20"/>
        <v>49</v>
      </c>
      <c r="Q30" s="23">
        <f t="shared" si="20"/>
        <v>67</v>
      </c>
      <c r="R30" s="23">
        <f t="shared" si="20"/>
        <v>96</v>
      </c>
      <c r="S30" s="23">
        <f t="shared" si="20"/>
        <v>56</v>
      </c>
      <c r="T30" s="23">
        <f t="shared" si="20"/>
        <v>9</v>
      </c>
      <c r="U30" s="23">
        <f t="shared" si="20"/>
        <v>79</v>
      </c>
      <c r="V30" s="23">
        <f t="shared" si="20"/>
        <v>31</v>
      </c>
      <c r="W30" s="23">
        <f t="shared" si="20"/>
        <v>53</v>
      </c>
      <c r="X30" s="23">
        <f t="shared" si="20"/>
        <v>34</v>
      </c>
      <c r="Y30" s="23">
        <f t="shared" si="20"/>
        <v>28</v>
      </c>
      <c r="Z30" s="23">
        <f t="shared" si="20"/>
        <v>23</v>
      </c>
      <c r="AA30" s="23">
        <f t="shared" si="20"/>
        <v>39</v>
      </c>
      <c r="AB30" s="23">
        <f t="shared" si="20"/>
        <v>30</v>
      </c>
      <c r="AC30" s="23">
        <f t="shared" si="20"/>
        <v>7</v>
      </c>
      <c r="AD30" s="23">
        <f t="shared" si="20"/>
        <v>12</v>
      </c>
      <c r="AE30" s="23">
        <f t="shared" si="20"/>
        <v>3</v>
      </c>
      <c r="AF30" s="23">
        <f t="shared" si="20"/>
        <v>17</v>
      </c>
      <c r="AG30" s="23">
        <f t="shared" si="20"/>
        <v>6</v>
      </c>
      <c r="AH30" s="23">
        <f t="shared" si="20"/>
        <v>1</v>
      </c>
      <c r="AI30" s="23">
        <f t="shared" si="20"/>
        <v>0</v>
      </c>
      <c r="AJ30" s="23">
        <f t="shared" si="20"/>
        <v>3</v>
      </c>
      <c r="AK30" s="23">
        <f t="shared" si="20"/>
        <v>20</v>
      </c>
      <c r="AL30" s="23">
        <f t="shared" si="20"/>
        <v>15</v>
      </c>
      <c r="AM30" s="23">
        <f t="shared" si="20"/>
        <v>12</v>
      </c>
      <c r="AN30" s="23">
        <f t="shared" si="20"/>
        <v>2</v>
      </c>
      <c r="AO30" s="23">
        <f t="shared" si="20"/>
        <v>13</v>
      </c>
      <c r="AP30" s="23">
        <f t="shared" si="20"/>
        <v>8</v>
      </c>
      <c r="AQ30" s="23">
        <f t="shared" si="20"/>
        <v>3</v>
      </c>
      <c r="AR30" s="23">
        <f t="shared" si="20"/>
        <v>2</v>
      </c>
      <c r="AS30" s="23">
        <f t="shared" si="20"/>
        <v>5</v>
      </c>
      <c r="AT30" s="23">
        <f t="shared" si="20"/>
        <v>0</v>
      </c>
      <c r="AU30" s="23">
        <f t="shared" si="20"/>
        <v>0</v>
      </c>
      <c r="AV30" s="23">
        <f t="shared" si="20"/>
        <v>0</v>
      </c>
      <c r="AW30" s="23">
        <f t="shared" si="20"/>
        <v>0</v>
      </c>
      <c r="AX30" s="23">
        <f t="shared" si="20"/>
        <v>0</v>
      </c>
      <c r="AY30" s="23">
        <f t="shared" si="20"/>
        <v>1</v>
      </c>
      <c r="AZ30" s="23">
        <f t="shared" si="20"/>
        <v>0</v>
      </c>
      <c r="BA30" s="23">
        <f t="shared" si="20"/>
        <v>0</v>
      </c>
      <c r="BB30" s="23">
        <f t="shared" si="20"/>
        <v>0</v>
      </c>
      <c r="BC30" s="23">
        <f t="shared" si="20"/>
        <v>0</v>
      </c>
      <c r="BD30" s="23">
        <f t="shared" si="20"/>
        <v>0</v>
      </c>
      <c r="BE30" s="23">
        <f t="shared" si="20"/>
        <v>0</v>
      </c>
      <c r="BF30" s="23">
        <f t="shared" si="20"/>
        <v>0</v>
      </c>
      <c r="BG30" s="23">
        <f t="shared" si="20"/>
        <v>0</v>
      </c>
      <c r="BH30" s="23">
        <f t="shared" si="20"/>
        <v>0</v>
      </c>
      <c r="BI30" s="23">
        <f t="shared" si="20"/>
        <v>0</v>
      </c>
      <c r="BJ30" s="23">
        <f t="shared" si="20"/>
        <v>0</v>
      </c>
      <c r="BK30" s="23">
        <f t="shared" si="20"/>
        <v>0</v>
      </c>
      <c r="BL30" s="23">
        <f t="shared" si="20"/>
        <v>0</v>
      </c>
      <c r="BM30" s="23">
        <f t="shared" si="20"/>
        <v>0</v>
      </c>
      <c r="BN30" s="23">
        <f t="shared" si="20"/>
        <v>0</v>
      </c>
      <c r="BO30" s="23">
        <f t="shared" si="20"/>
        <v>0</v>
      </c>
      <c r="BP30" s="23">
        <f t="shared" si="20"/>
        <v>0</v>
      </c>
      <c r="BQ30" s="23">
        <f t="shared" si="20"/>
        <v>0</v>
      </c>
      <c r="BR30" s="23">
        <f t="shared" si="20"/>
        <v>0</v>
      </c>
      <c r="BS30" s="23">
        <f t="shared" si="20"/>
        <v>0</v>
      </c>
      <c r="BT30" s="23">
        <f t="shared" si="20"/>
        <v>0</v>
      </c>
      <c r="BU30" s="23">
        <f t="shared" si="20"/>
        <v>0</v>
      </c>
      <c r="BV30" s="23">
        <f t="shared" si="20"/>
        <v>0</v>
      </c>
      <c r="BW30" s="23">
        <f t="shared" ref="BW30:CV30" si="21">BW22+BW23</f>
        <v>0</v>
      </c>
      <c r="BX30" s="23">
        <f t="shared" si="21"/>
        <v>0</v>
      </c>
      <c r="BY30" s="23">
        <f t="shared" si="21"/>
        <v>0</v>
      </c>
      <c r="BZ30" s="23">
        <f t="shared" si="21"/>
        <v>0</v>
      </c>
      <c r="CA30" s="23">
        <f t="shared" si="21"/>
        <v>0</v>
      </c>
      <c r="CB30" s="23">
        <f t="shared" si="21"/>
        <v>0</v>
      </c>
      <c r="CC30" s="23">
        <f t="shared" si="21"/>
        <v>0</v>
      </c>
      <c r="CD30" s="23">
        <f t="shared" si="21"/>
        <v>0</v>
      </c>
      <c r="CE30" s="23">
        <f t="shared" si="21"/>
        <v>0</v>
      </c>
      <c r="CF30" s="23">
        <f t="shared" si="21"/>
        <v>0</v>
      </c>
      <c r="CG30" s="23">
        <f t="shared" si="21"/>
        <v>0</v>
      </c>
      <c r="CH30" s="23">
        <f t="shared" si="21"/>
        <v>0</v>
      </c>
      <c r="CI30" s="23">
        <f t="shared" si="21"/>
        <v>0</v>
      </c>
      <c r="CJ30" s="23">
        <f t="shared" si="21"/>
        <v>0</v>
      </c>
      <c r="CK30" s="23">
        <f t="shared" si="21"/>
        <v>0</v>
      </c>
      <c r="CL30" s="23">
        <f t="shared" si="21"/>
        <v>0</v>
      </c>
      <c r="CM30" s="23">
        <f t="shared" si="21"/>
        <v>0</v>
      </c>
      <c r="CN30" s="23">
        <f t="shared" si="21"/>
        <v>0</v>
      </c>
      <c r="CO30" s="23">
        <f t="shared" si="21"/>
        <v>0</v>
      </c>
      <c r="CP30" s="23">
        <f t="shared" si="21"/>
        <v>0</v>
      </c>
      <c r="CQ30" s="23">
        <f t="shared" si="21"/>
        <v>0</v>
      </c>
      <c r="CR30" s="23">
        <f t="shared" si="21"/>
        <v>0</v>
      </c>
      <c r="CS30" s="23">
        <f t="shared" si="21"/>
        <v>0</v>
      </c>
      <c r="CT30" s="23">
        <f t="shared" si="21"/>
        <v>0</v>
      </c>
      <c r="CU30" s="23">
        <f t="shared" si="21"/>
        <v>0</v>
      </c>
      <c r="CV30" s="23">
        <f t="shared" si="21"/>
        <v>0</v>
      </c>
    </row>
  </sheetData>
  <pageMargins left="0.7" right="0.7" top="0.75" bottom="0.75" header="0.3" footer="0.3"/>
  <pageSetup paperSize="9" orientation="portrait" r:id="rId1"/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5185621C7115A41AE0530AEA10AC5BA4" version="1.0.0">
  <systemFields>
    <field name="Objective-Id">
      <value order="0">A4610811</value>
    </field>
    <field name="Objective-Title">
      <value order="0">Powerlink - Age Profile 3 Secondary Systems - January 21 - PUBLIC</value>
    </field>
    <field name="Objective-Description">
      <value order="0"/>
    </field>
    <field name="Objective-CreationStamp">
      <value order="0">2021-01-21T07:17:16Z</value>
    </field>
    <field name="Objective-IsApproved">
      <value order="0">false</value>
    </field>
    <field name="Objective-IsPublished">
      <value order="0">true</value>
    </field>
    <field name="Objective-DatePublished">
      <value order="0">2021-01-21T23:33:36Z</value>
    </field>
    <field name="Objective-ModificationStamp">
      <value order="0">2021-01-21T23:33:36Z</value>
    </field>
    <field name="Objective-Owner">
      <value order="0">LIM Rachael (Powerlink)</value>
    </field>
    <field name="Objective-Path">
      <value order="0">Objective Global Folder:01. Powerlink Folder Structure:Network Strategy and Performance:NSP Regulation Strategies and Development (RSD):RSD Regulatory Management:RSD Powerlink Revenue Resets:Powerlink Revenue Resets 2023 - 2027 (RR23-27):RR23-27 - Revenue Proposal Submission:RR23-27 - Revenue Proposal - Models:Capex Supporting Doc</value>
    </field>
    <field name="Objective-Parent">
      <value order="0">Capex Supporting Doc</value>
    </field>
    <field name="Objective-State">
      <value order="0">Published</value>
    </field>
    <field name="Objective-VersionId">
      <value order="0">vA7167553</value>
    </field>
    <field name="Objective-Version">
      <value order="0">2.0</value>
    </field>
    <field name="Objective-VersionNumber">
      <value order="0">2</value>
    </field>
    <field name="Objective-VersionComment">
      <value order="0"/>
    </field>
    <field name="Objective-FileNumber">
      <value order="0">qA398966</value>
    </field>
    <field name="Objective-Classification">
      <value order="0"/>
    </field>
    <field name="Objective-Caveats">
      <value order="0">Active Users - Powerlink</value>
    </field>
  </systemFields>
  <catalogues>
    <catalogue name="Document Type Catalogue" type="type" ori="id:cA62">
      <field name="Objective-Project Governance">
        <value order="0"/>
      </field>
      <field name="Objective-SAP Project">
        <value order="0"/>
      </field>
      <field name="Objective-Connect Creator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5185621C7115A41AE0530AEA10AC5BA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Information</vt:lpstr>
      <vt:lpstr>Adjustment 2020</vt:lpstr>
      <vt:lpstr>Age Profile - 2020</vt:lpstr>
      <vt:lpstr>Adjustments 2015</vt:lpstr>
      <vt:lpstr>Age Profile - 2015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2021-01-21T23:33:18Z</dcterms:created>
  <dcterms:modified xsi:type="dcterms:W3CDTF">2021-01-21T23:33:29Z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A4610811</vt:lpwstr>
  </property>
  <property fmtid="{D5CDD505-2E9C-101B-9397-08002B2CF9AE}" pid="4" name="Objective-Title">
    <vt:lpwstr>Powerlink - Age Profile 3 Secondary Systems - January 21 - PUBLIC</vt:lpwstr>
  </property>
  <property fmtid="{D5CDD505-2E9C-101B-9397-08002B2CF9AE}" pid="5" name="Objective-Description">
    <vt:lpwstr/>
  </property>
  <property fmtid="{D5CDD505-2E9C-101B-9397-08002B2CF9AE}" pid="6" name="Objective-CreationStamp">
    <vt:filetime>2021-01-21T07:20:11Z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2021-01-21T23:33:36Z</vt:filetime>
  </property>
  <property fmtid="{D5CDD505-2E9C-101B-9397-08002B2CF9AE}" pid="10" name="Objective-ModificationStamp">
    <vt:filetime>2021-01-26T05:27:29Z</vt:filetime>
  </property>
  <property fmtid="{D5CDD505-2E9C-101B-9397-08002B2CF9AE}" pid="11" name="Objective-Owner">
    <vt:lpwstr>LIM Rachael (Powerlink)</vt:lpwstr>
  </property>
  <property fmtid="{D5CDD505-2E9C-101B-9397-08002B2CF9AE}" pid="12" name="Objective-Path">
    <vt:lpwstr>Objective Global Folder:01. Powerlink Folder Structure:Network Strategy and Performance:NSP Regulation Strategies and Development (RSD):RSD Regulatory Management:RSD Powerlink Revenue Resets:Powerlink Revenue Resets 2023 - 2027 (RR23-27):RR23-27 - Revenue Proposal Submission:RR23-27 - Revenue Proposal - Models:Capex Supporting Doc:</vt:lpwstr>
  </property>
  <property fmtid="{D5CDD505-2E9C-101B-9397-08002B2CF9AE}" pid="13" name="Objective-Parent">
    <vt:lpwstr>Capex Supporting Doc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vA7167553</vt:lpwstr>
  </property>
  <property fmtid="{D5CDD505-2E9C-101B-9397-08002B2CF9AE}" pid="16" name="Objective-Version">
    <vt:lpwstr>2.0</vt:lpwstr>
  </property>
  <property fmtid="{D5CDD505-2E9C-101B-9397-08002B2CF9AE}" pid="17" name="Objective-VersionNumber">
    <vt:r8>2</vt:r8>
  </property>
  <property fmtid="{D5CDD505-2E9C-101B-9397-08002B2CF9AE}" pid="18" name="Objective-VersionComment">
    <vt:lpwstr/>
  </property>
  <property fmtid="{D5CDD505-2E9C-101B-9397-08002B2CF9AE}" pid="19" name="Objective-FileNumber">
    <vt:lpwstr>qA398966</vt:lpwstr>
  </property>
  <property fmtid="{D5CDD505-2E9C-101B-9397-08002B2CF9AE}" pid="20" name="Objective-Classification">
    <vt:lpwstr>[Inherited - none]</vt:lpwstr>
  </property>
  <property fmtid="{D5CDD505-2E9C-101B-9397-08002B2CF9AE}" pid="21" name="Objective-Caveats">
    <vt:lpwstr>groups: Active Users - Powerlink; </vt:lpwstr>
  </property>
  <property fmtid="{D5CDD505-2E9C-101B-9397-08002B2CF9AE}" pid="22" name="Objective-Project Governance">
    <vt:lpwstr/>
  </property>
  <property fmtid="{D5CDD505-2E9C-101B-9397-08002B2CF9AE}" pid="23" name="Objective-SAP Project">
    <vt:lpwstr/>
  </property>
  <property fmtid="{D5CDD505-2E9C-101B-9397-08002B2CF9AE}" pid="24" name="Objective-Connect Creator">
    <vt:lpwstr/>
  </property>
  <property fmtid="{D5CDD505-2E9C-101B-9397-08002B2CF9AE}" pid="25" name="Objective-Comment">
    <vt:lpwstr/>
  </property>
  <property fmtid="{D5CDD505-2E9C-101B-9397-08002B2CF9AE}" pid="26" name="Objective-Project Governance [system]">
    <vt:lpwstr/>
  </property>
  <property fmtid="{D5CDD505-2E9C-101B-9397-08002B2CF9AE}" pid="27" name="Objective-SAP Project [system]">
    <vt:lpwstr/>
  </property>
  <property fmtid="{D5CDD505-2E9C-101B-9397-08002B2CF9AE}" pid="28" name="Objective-Connect Creator [system]">
    <vt:lpwstr/>
  </property>
</Properties>
</file>